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工作资料\金属件采购\付款计划\2024年5月付款计划\"/>
    </mc:Choice>
  </mc:AlternateContent>
  <xr:revisionPtr revIDLastSave="0" documentId="13_ncr:1_{7D72EDF3-BDD6-4EF6-B80D-93D15E9E3321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4.22批量付款" sheetId="2" state="hidden" r:id="rId1"/>
    <sheet name="Sheet1" sheetId="4" state="hidden" r:id="rId2"/>
    <sheet name="Sheet1 (2)" sheetId="5" state="hidden" r:id="rId3"/>
    <sheet name="5.21" sheetId="7" state="hidden" r:id="rId4"/>
    <sheet name="5.23" sheetId="8" state="hidden" r:id="rId5"/>
    <sheet name="5.30" sheetId="11" state="hidden" r:id="rId6"/>
    <sheet name="5.30 (2)" sheetId="12" r:id="rId7"/>
    <sheet name="Sheet2" sheetId="10" r:id="rId8"/>
    <sheet name="5月1日后支付" sheetId="6" state="hidden" r:id="rId9"/>
    <sheet name="4.3批量付款 -涉诉" sheetId="3" state="hidden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'4.22批量付款'!$A$3:$Z$100</definedName>
    <definedName name="_xlnm._FilterDatabase" localSheetId="9" hidden="1">'4.3批量付款 -涉诉'!$A$3:$Y$14</definedName>
    <definedName name="_xlnm._FilterDatabase" localSheetId="3" hidden="1">'5.21'!$A$3:$Z$32</definedName>
    <definedName name="_xlnm._FilterDatabase" localSheetId="4" hidden="1">'5.23'!$A$3:$Z$97</definedName>
    <definedName name="_xlnm._FilterDatabase" localSheetId="5" hidden="1">'5.30'!$A$3:$Z$108</definedName>
    <definedName name="_xlnm._FilterDatabase" localSheetId="6" hidden="1">'5.30 (2)'!$A$3:$AG$115</definedName>
    <definedName name="_xlnm._FilterDatabase" localSheetId="1" hidden="1">Sheet1!$A$3:$W$122</definedName>
    <definedName name="_xlnm._FilterDatabase" localSheetId="2" hidden="1">'Sheet1 (2)'!$A$3:$Z$72</definedName>
    <definedName name="_xlnm.Print_Area" localSheetId="0">'4.22批量付款'!$A$1:$W$94</definedName>
    <definedName name="_xlnm.Print_Area" localSheetId="9">'4.3批量付款 -涉诉'!$A$1:$V$11</definedName>
    <definedName name="_xlnm.Print_Area" localSheetId="3">'5.21'!$A$1:$Z$32</definedName>
    <definedName name="_xlnm.Print_Area" localSheetId="4">'5.23'!$A$1:$Z$97</definedName>
    <definedName name="_xlnm.Print_Area" localSheetId="5">'5.30'!$A$1:$Z$108</definedName>
    <definedName name="_xlnm.Print_Area" localSheetId="6">'5.30 (2)'!$A$1:$AG$117</definedName>
    <definedName name="_xlnm.Print_Area" localSheetId="2">'Sheet1 (2)'!$A$1:$Z$72</definedName>
    <definedName name="_xlnm.Print_Titles" localSheetId="0">'4.22批量付款'!$2:$3</definedName>
    <definedName name="_xlnm.Print_Titles" localSheetId="9">'4.3批量付款 -涉诉'!$2:$3</definedName>
    <definedName name="_xlnm.Print_Titles" localSheetId="3">'5.21'!$2:$3</definedName>
    <definedName name="_xlnm.Print_Titles" localSheetId="4">'5.23'!$2:$3</definedName>
    <definedName name="_xlnm.Print_Titles" localSheetId="5">'5.30'!$2:$3</definedName>
    <definedName name="_xlnm.Print_Titles" localSheetId="6">'5.30 (2)'!$2:$3</definedName>
    <definedName name="_xlnm.Print_Titles" localSheetId="2">'Sheet1 (2)'!$2:$3</definedName>
  </definedNames>
  <calcPr calcId="191029"/>
</workbook>
</file>

<file path=xl/calcChain.xml><?xml version="1.0" encoding="utf-8"?>
<calcChain xmlns="http://schemas.openxmlformats.org/spreadsheetml/2006/main">
  <c r="AC46" i="12" l="1"/>
  <c r="Y46" i="12"/>
  <c r="R46" i="12"/>
  <c r="O46" i="12"/>
  <c r="N46" i="12"/>
  <c r="M46" i="12"/>
  <c r="K46" i="12"/>
  <c r="J46" i="12"/>
  <c r="I46" i="12"/>
  <c r="H46" i="12"/>
  <c r="A46" i="12"/>
  <c r="AC16" i="12"/>
  <c r="Y16" i="12"/>
  <c r="R16" i="12"/>
  <c r="O16" i="12"/>
  <c r="N16" i="12"/>
  <c r="M16" i="12"/>
  <c r="K16" i="12"/>
  <c r="J16" i="12"/>
  <c r="I16" i="12"/>
  <c r="H16" i="12"/>
  <c r="A16" i="12"/>
  <c r="V1" i="12"/>
  <c r="W112" i="12"/>
  <c r="S112" i="12"/>
  <c r="Y110" i="12"/>
  <c r="Y111" i="12"/>
  <c r="Y112" i="12"/>
  <c r="Y113" i="12"/>
  <c r="R112" i="12"/>
  <c r="A112" i="12"/>
  <c r="L46" i="12" l="1"/>
  <c r="P46" i="12" s="1"/>
  <c r="W46" i="12" s="1"/>
  <c r="L16" i="12"/>
  <c r="P16" i="12" s="1"/>
  <c r="W16" i="12" s="1"/>
  <c r="R110" i="12"/>
  <c r="R111" i="12"/>
  <c r="R113" i="12"/>
  <c r="P110" i="12"/>
  <c r="O111" i="12"/>
  <c r="P111" i="12" s="1"/>
  <c r="A111" i="12"/>
  <c r="A110" i="12"/>
  <c r="S46" i="12" l="1"/>
  <c r="S16" i="12"/>
  <c r="W111" i="12"/>
  <c r="S111" i="12"/>
  <c r="W110" i="12"/>
  <c r="S110" i="12"/>
  <c r="W6" i="12"/>
  <c r="W73" i="12"/>
  <c r="Y5" i="12"/>
  <c r="Y6" i="12"/>
  <c r="Y7" i="12"/>
  <c r="Y8" i="12"/>
  <c r="Y9" i="12"/>
  <c r="Y10" i="12"/>
  <c r="Y11" i="12"/>
  <c r="Y12" i="12"/>
  <c r="Y13" i="12"/>
  <c r="Y14" i="12"/>
  <c r="Y15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4" i="12"/>
  <c r="Y65" i="12"/>
  <c r="Y66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94" i="12"/>
  <c r="Y95" i="12"/>
  <c r="Y96" i="12"/>
  <c r="Y97" i="12"/>
  <c r="Y98" i="12"/>
  <c r="Y99" i="12"/>
  <c r="Y100" i="12"/>
  <c r="Y101" i="12"/>
  <c r="Y102" i="12"/>
  <c r="Y103" i="12"/>
  <c r="Y104" i="12"/>
  <c r="Y105" i="12"/>
  <c r="Y106" i="12"/>
  <c r="Y107" i="12"/>
  <c r="Y108" i="12"/>
  <c r="Y109" i="12"/>
  <c r="Y4" i="12"/>
  <c r="Q1" i="12"/>
  <c r="S6" i="12"/>
  <c r="R89" i="12"/>
  <c r="R90" i="12"/>
  <c r="AC6" i="12"/>
  <c r="R6" i="12"/>
  <c r="A6" i="12"/>
  <c r="Y1" i="12" l="1"/>
  <c r="O83" i="12"/>
  <c r="AC11" i="12"/>
  <c r="R11" i="12"/>
  <c r="O73" i="12"/>
  <c r="O82" i="12"/>
  <c r="O94" i="12"/>
  <c r="O95" i="12"/>
  <c r="O97" i="12"/>
  <c r="O98" i="12"/>
  <c r="O99" i="12"/>
  <c r="N73" i="12"/>
  <c r="N82" i="12"/>
  <c r="N94" i="12"/>
  <c r="N95" i="12"/>
  <c r="N97" i="12"/>
  <c r="N98" i="12"/>
  <c r="N99" i="12"/>
  <c r="M5" i="12"/>
  <c r="M7" i="12"/>
  <c r="M8" i="12"/>
  <c r="M9" i="12"/>
  <c r="M10" i="12"/>
  <c r="M11" i="12"/>
  <c r="M12" i="12"/>
  <c r="M13" i="12"/>
  <c r="M14" i="12"/>
  <c r="M15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4" i="12"/>
  <c r="M75" i="12"/>
  <c r="M76" i="12"/>
  <c r="M77" i="12"/>
  <c r="M78" i="12"/>
  <c r="M79" i="12"/>
  <c r="M80" i="12"/>
  <c r="M81" i="12"/>
  <c r="M84" i="12"/>
  <c r="M85" i="12"/>
  <c r="M86" i="12"/>
  <c r="M87" i="12"/>
  <c r="M88" i="12"/>
  <c r="M89" i="12"/>
  <c r="M90" i="12"/>
  <c r="M91" i="12"/>
  <c r="M92" i="12"/>
  <c r="M93" i="12"/>
  <c r="M96" i="12"/>
  <c r="M98" i="12"/>
  <c r="M100" i="12"/>
  <c r="M101" i="12"/>
  <c r="M102" i="12"/>
  <c r="M103" i="12"/>
  <c r="M104" i="12"/>
  <c r="M105" i="12"/>
  <c r="M106" i="12"/>
  <c r="M107" i="12"/>
  <c r="M108" i="12"/>
  <c r="M109" i="12"/>
  <c r="M4" i="12"/>
  <c r="K73" i="12"/>
  <c r="K82" i="12"/>
  <c r="K94" i="12"/>
  <c r="K95" i="12"/>
  <c r="K97" i="12"/>
  <c r="K98" i="12"/>
  <c r="K99" i="12"/>
  <c r="J73" i="12"/>
  <c r="J82" i="12"/>
  <c r="J94" i="12"/>
  <c r="J95" i="12"/>
  <c r="J97" i="12"/>
  <c r="J98" i="12"/>
  <c r="J99" i="12"/>
  <c r="I5" i="12"/>
  <c r="I7" i="12"/>
  <c r="I8" i="12"/>
  <c r="I9" i="12"/>
  <c r="I10" i="12"/>
  <c r="I11" i="12"/>
  <c r="I12" i="12"/>
  <c r="I13" i="12"/>
  <c r="I14" i="12"/>
  <c r="I15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3" i="12"/>
  <c r="O113" i="12" s="1"/>
  <c r="P113" i="12" s="1"/>
  <c r="I4" i="12"/>
  <c r="H5" i="12"/>
  <c r="H7" i="12"/>
  <c r="H8" i="12"/>
  <c r="H9" i="12"/>
  <c r="H10" i="12"/>
  <c r="H11" i="12"/>
  <c r="H12" i="12"/>
  <c r="H13" i="12"/>
  <c r="H14" i="12"/>
  <c r="H15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4" i="12"/>
  <c r="A11" i="12"/>
  <c r="Y118" i="12"/>
  <c r="AC113" i="12"/>
  <c r="A113" i="12"/>
  <c r="AC109" i="12"/>
  <c r="R109" i="12"/>
  <c r="A109" i="12"/>
  <c r="AC108" i="12"/>
  <c r="R108" i="12"/>
  <c r="A108" i="12"/>
  <c r="AC107" i="12"/>
  <c r="R107" i="12"/>
  <c r="A107" i="12"/>
  <c r="AC106" i="12"/>
  <c r="R106" i="12"/>
  <c r="A106" i="12"/>
  <c r="AC105" i="12"/>
  <c r="R105" i="12"/>
  <c r="A105" i="12"/>
  <c r="AC104" i="12"/>
  <c r="R104" i="12"/>
  <c r="A104" i="12"/>
  <c r="AC103" i="12"/>
  <c r="R103" i="12"/>
  <c r="A103" i="12"/>
  <c r="AC102" i="12"/>
  <c r="R102" i="12"/>
  <c r="A102" i="12"/>
  <c r="AC101" i="12"/>
  <c r="R101" i="12"/>
  <c r="A101" i="12"/>
  <c r="AC100" i="12"/>
  <c r="R100" i="12"/>
  <c r="A100" i="12"/>
  <c r="AC99" i="12"/>
  <c r="R99" i="12"/>
  <c r="A99" i="12"/>
  <c r="AC98" i="12"/>
  <c r="R98" i="12"/>
  <c r="A98" i="12"/>
  <c r="AC97" i="12"/>
  <c r="R97" i="12"/>
  <c r="A97" i="12"/>
  <c r="AC96" i="12"/>
  <c r="R96" i="12"/>
  <c r="A96" i="12"/>
  <c r="AC95" i="12"/>
  <c r="R95" i="12"/>
  <c r="A95" i="12"/>
  <c r="AC94" i="12"/>
  <c r="R94" i="12"/>
  <c r="A94" i="12"/>
  <c r="AC93" i="12"/>
  <c r="R93" i="12"/>
  <c r="A93" i="12"/>
  <c r="AC92" i="12"/>
  <c r="R92" i="12"/>
  <c r="A92" i="12"/>
  <c r="AC91" i="12"/>
  <c r="R91" i="12"/>
  <c r="A91" i="12"/>
  <c r="AC90" i="12"/>
  <c r="A90" i="12"/>
  <c r="AC89" i="12"/>
  <c r="A89" i="12"/>
  <c r="AC88" i="12"/>
  <c r="R88" i="12"/>
  <c r="A88" i="12"/>
  <c r="AC87" i="12"/>
  <c r="R87" i="12"/>
  <c r="A87" i="12"/>
  <c r="AC86" i="12"/>
  <c r="R86" i="12"/>
  <c r="A86" i="12"/>
  <c r="AC85" i="12"/>
  <c r="R85" i="12"/>
  <c r="A85" i="12"/>
  <c r="AC84" i="12"/>
  <c r="R84" i="12"/>
  <c r="A84" i="12"/>
  <c r="AC83" i="12"/>
  <c r="R83" i="12"/>
  <c r="A83" i="12"/>
  <c r="AC82" i="12"/>
  <c r="R82" i="12"/>
  <c r="A82" i="12"/>
  <c r="AC81" i="12"/>
  <c r="R81" i="12"/>
  <c r="A81" i="12"/>
  <c r="AC80" i="12"/>
  <c r="R80" i="12"/>
  <c r="A80" i="12"/>
  <c r="AC79" i="12"/>
  <c r="R79" i="12"/>
  <c r="A79" i="12"/>
  <c r="AC78" i="12"/>
  <c r="R78" i="12"/>
  <c r="A78" i="12"/>
  <c r="AC77" i="12"/>
  <c r="R77" i="12"/>
  <c r="A77" i="12"/>
  <c r="AC76" i="12"/>
  <c r="R76" i="12"/>
  <c r="A76" i="12"/>
  <c r="AC75" i="12"/>
  <c r="R75" i="12"/>
  <c r="A75" i="12"/>
  <c r="AC74" i="12"/>
  <c r="R74" i="12"/>
  <c r="A74" i="12"/>
  <c r="AC73" i="12"/>
  <c r="R73" i="12"/>
  <c r="A73" i="12"/>
  <c r="AC72" i="12"/>
  <c r="R72" i="12"/>
  <c r="A72" i="12"/>
  <c r="AC71" i="12"/>
  <c r="R71" i="12"/>
  <c r="A71" i="12"/>
  <c r="AC70" i="12"/>
  <c r="R70" i="12"/>
  <c r="A70" i="12"/>
  <c r="AC69" i="12"/>
  <c r="R69" i="12"/>
  <c r="A69" i="12"/>
  <c r="AC68" i="12"/>
  <c r="R68" i="12"/>
  <c r="A68" i="12"/>
  <c r="AC67" i="12"/>
  <c r="R67" i="12"/>
  <c r="A67" i="12"/>
  <c r="AC66" i="12"/>
  <c r="R66" i="12"/>
  <c r="A66" i="12"/>
  <c r="AC65" i="12"/>
  <c r="R65" i="12"/>
  <c r="A65" i="12"/>
  <c r="AC64" i="12"/>
  <c r="R64" i="12"/>
  <c r="A64" i="12"/>
  <c r="AC63" i="12"/>
  <c r="R63" i="12"/>
  <c r="A63" i="12"/>
  <c r="AC62" i="12"/>
  <c r="R62" i="12"/>
  <c r="A62" i="12"/>
  <c r="AC61" i="12"/>
  <c r="R61" i="12"/>
  <c r="A61" i="12"/>
  <c r="AC60" i="12"/>
  <c r="R60" i="12"/>
  <c r="A60" i="12"/>
  <c r="AC59" i="12"/>
  <c r="R59" i="12"/>
  <c r="A59" i="12"/>
  <c r="AC58" i="12"/>
  <c r="R58" i="12"/>
  <c r="A58" i="12"/>
  <c r="AC57" i="12"/>
  <c r="R57" i="12"/>
  <c r="A57" i="12"/>
  <c r="AC56" i="12"/>
  <c r="R56" i="12"/>
  <c r="A56" i="12"/>
  <c r="AC55" i="12"/>
  <c r="R55" i="12"/>
  <c r="A55" i="12"/>
  <c r="AC54" i="12"/>
  <c r="R54" i="12"/>
  <c r="A54" i="12"/>
  <c r="AC53" i="12"/>
  <c r="R53" i="12"/>
  <c r="A53" i="12"/>
  <c r="AC52" i="12"/>
  <c r="R52" i="12"/>
  <c r="A52" i="12"/>
  <c r="AC51" i="12"/>
  <c r="R51" i="12"/>
  <c r="A51" i="12"/>
  <c r="AC50" i="12"/>
  <c r="R50" i="12"/>
  <c r="A50" i="12"/>
  <c r="AC49" i="12"/>
  <c r="R49" i="12"/>
  <c r="A49" i="12"/>
  <c r="AC48" i="12"/>
  <c r="R48" i="12"/>
  <c r="A48" i="12"/>
  <c r="AC47" i="12"/>
  <c r="R47" i="12"/>
  <c r="A47" i="12"/>
  <c r="AC45" i="12"/>
  <c r="R45" i="12"/>
  <c r="A45" i="12"/>
  <c r="AC44" i="12"/>
  <c r="R44" i="12"/>
  <c r="A44" i="12"/>
  <c r="AC43" i="12"/>
  <c r="R43" i="12"/>
  <c r="A43" i="12"/>
  <c r="AC42" i="12"/>
  <c r="R42" i="12"/>
  <c r="A42" i="12"/>
  <c r="AC41" i="12"/>
  <c r="R41" i="12"/>
  <c r="A41" i="12"/>
  <c r="AC40" i="12"/>
  <c r="R40" i="12"/>
  <c r="A40" i="12"/>
  <c r="AC39" i="12"/>
  <c r="R39" i="12"/>
  <c r="A39" i="12"/>
  <c r="AC38" i="12"/>
  <c r="R38" i="12"/>
  <c r="A38" i="12"/>
  <c r="AC37" i="12"/>
  <c r="R37" i="12"/>
  <c r="A37" i="12"/>
  <c r="AC36" i="12"/>
  <c r="R36" i="12"/>
  <c r="A36" i="12"/>
  <c r="AC35" i="12"/>
  <c r="R35" i="12"/>
  <c r="A35" i="12"/>
  <c r="AC34" i="12"/>
  <c r="R34" i="12"/>
  <c r="A34" i="12"/>
  <c r="AC33" i="12"/>
  <c r="R33" i="12"/>
  <c r="A33" i="12"/>
  <c r="AC32" i="12"/>
  <c r="R32" i="12"/>
  <c r="A32" i="12"/>
  <c r="AC31" i="12"/>
  <c r="R31" i="12"/>
  <c r="A31" i="12"/>
  <c r="AC30" i="12"/>
  <c r="R30" i="12"/>
  <c r="A30" i="12"/>
  <c r="AC29" i="12"/>
  <c r="R29" i="12"/>
  <c r="A29" i="12"/>
  <c r="AC28" i="12"/>
  <c r="R28" i="12"/>
  <c r="A28" i="12"/>
  <c r="AC27" i="12"/>
  <c r="R27" i="12"/>
  <c r="A27" i="12"/>
  <c r="AC26" i="12"/>
  <c r="R26" i="12"/>
  <c r="A26" i="12"/>
  <c r="AC25" i="12"/>
  <c r="R25" i="12"/>
  <c r="A25" i="12"/>
  <c r="AC24" i="12"/>
  <c r="R24" i="12"/>
  <c r="A24" i="12"/>
  <c r="AC23" i="12"/>
  <c r="R23" i="12"/>
  <c r="A23" i="12"/>
  <c r="AC22" i="12"/>
  <c r="R22" i="12"/>
  <c r="A22" i="12"/>
  <c r="AC21" i="12"/>
  <c r="R21" i="12"/>
  <c r="A21" i="12"/>
  <c r="AC20" i="12"/>
  <c r="R20" i="12"/>
  <c r="A20" i="12"/>
  <c r="AC19" i="12"/>
  <c r="R19" i="12"/>
  <c r="A19" i="12"/>
  <c r="AC18" i="12"/>
  <c r="R18" i="12"/>
  <c r="A18" i="12"/>
  <c r="AC17" i="12"/>
  <c r="R17" i="12"/>
  <c r="A17" i="12"/>
  <c r="AC15" i="12"/>
  <c r="R15" i="12"/>
  <c r="A15" i="12"/>
  <c r="AC14" i="12"/>
  <c r="R14" i="12"/>
  <c r="A14" i="12"/>
  <c r="AC13" i="12"/>
  <c r="R13" i="12"/>
  <c r="A13" i="12"/>
  <c r="AC12" i="12"/>
  <c r="R12" i="12"/>
  <c r="A12" i="12"/>
  <c r="AC10" i="12"/>
  <c r="R10" i="12"/>
  <c r="A10" i="12"/>
  <c r="AC9" i="12"/>
  <c r="R9" i="12"/>
  <c r="A9" i="12"/>
  <c r="AC8" i="12"/>
  <c r="R8" i="12"/>
  <c r="A8" i="12"/>
  <c r="AC7" i="12"/>
  <c r="R7" i="12"/>
  <c r="A7" i="12"/>
  <c r="AC5" i="12"/>
  <c r="R5" i="12"/>
  <c r="A5" i="12"/>
  <c r="AC4" i="12"/>
  <c r="R4" i="12"/>
  <c r="A4" i="12"/>
  <c r="J91" i="11"/>
  <c r="O91" i="11" s="1"/>
  <c r="P91" i="11" s="1"/>
  <c r="J92" i="11"/>
  <c r="O92" i="11" s="1"/>
  <c r="P92" i="11" s="1"/>
  <c r="J93" i="11"/>
  <c r="O93" i="11" s="1"/>
  <c r="P93" i="11" s="1"/>
  <c r="J94" i="11"/>
  <c r="O94" i="11" s="1"/>
  <c r="P94" i="11" s="1"/>
  <c r="O95" i="11"/>
  <c r="P95" i="11" s="1"/>
  <c r="J96" i="11"/>
  <c r="O96" i="11" s="1"/>
  <c r="P96" i="11" s="1"/>
  <c r="J90" i="11"/>
  <c r="O90" i="11" s="1"/>
  <c r="P90" i="11" s="1"/>
  <c r="N90" i="11"/>
  <c r="R90" i="11" s="1"/>
  <c r="V90" i="11"/>
  <c r="N91" i="11"/>
  <c r="R91" i="11"/>
  <c r="V91" i="11"/>
  <c r="N92" i="11"/>
  <c r="R92" i="11" s="1"/>
  <c r="V92" i="11"/>
  <c r="N93" i="11"/>
  <c r="R93" i="11" s="1"/>
  <c r="V93" i="11"/>
  <c r="N94" i="11"/>
  <c r="R94" i="11"/>
  <c r="V94" i="11"/>
  <c r="N95" i="11"/>
  <c r="R95" i="11" s="1"/>
  <c r="V95" i="11"/>
  <c r="N96" i="11"/>
  <c r="R96" i="11" s="1"/>
  <c r="V96" i="11"/>
  <c r="A90" i="11"/>
  <c r="A91" i="11"/>
  <c r="A92" i="11"/>
  <c r="A93" i="11"/>
  <c r="A94" i="11"/>
  <c r="A95" i="11"/>
  <c r="A96" i="11"/>
  <c r="I91" i="11"/>
  <c r="I92" i="11"/>
  <c r="I93" i="11"/>
  <c r="I94" i="11"/>
  <c r="I96" i="11"/>
  <c r="I90" i="11"/>
  <c r="R112" i="11"/>
  <c r="V85" i="11"/>
  <c r="N85" i="11"/>
  <c r="R85" i="11" s="1"/>
  <c r="O85" i="11"/>
  <c r="L85" i="11"/>
  <c r="A85" i="11"/>
  <c r="W113" i="12" l="1"/>
  <c r="S113" i="12"/>
  <c r="L94" i="12"/>
  <c r="P94" i="12" s="1"/>
  <c r="W94" i="12" s="1"/>
  <c r="L95" i="12"/>
  <c r="P95" i="12" s="1"/>
  <c r="W95" i="12" s="1"/>
  <c r="L99" i="12"/>
  <c r="P99" i="12" s="1"/>
  <c r="W99" i="12" s="1"/>
  <c r="P83" i="12"/>
  <c r="W83" i="12" s="1"/>
  <c r="L98" i="12"/>
  <c r="P98" i="12" s="1"/>
  <c r="W98" i="12" s="1"/>
  <c r="L82" i="12"/>
  <c r="W82" i="12" s="1"/>
  <c r="L97" i="12"/>
  <c r="P97" i="12" s="1"/>
  <c r="W97" i="12" s="1"/>
  <c r="L73" i="12"/>
  <c r="R1" i="12"/>
  <c r="P85" i="11"/>
  <c r="T16" i="12" l="1"/>
  <c r="U16" i="12" s="1"/>
  <c r="T46" i="12"/>
  <c r="U46" i="12" s="1"/>
  <c r="T105" i="12"/>
  <c r="U105" i="12" s="1"/>
  <c r="T112" i="12"/>
  <c r="T113" i="12"/>
  <c r="U113" i="12" s="1"/>
  <c r="T111" i="12"/>
  <c r="T110" i="12"/>
  <c r="S73" i="12"/>
  <c r="S95" i="12"/>
  <c r="S94" i="12"/>
  <c r="S97" i="12"/>
  <c r="S82" i="12"/>
  <c r="S98" i="12"/>
  <c r="S83" i="12"/>
  <c r="S99" i="12"/>
  <c r="Y119" i="12"/>
  <c r="T73" i="12"/>
  <c r="U73" i="12" s="1"/>
  <c r="T41" i="12"/>
  <c r="U41" i="12" s="1"/>
  <c r="T7" i="12"/>
  <c r="U7" i="12" s="1"/>
  <c r="T85" i="12"/>
  <c r="U85" i="12" s="1"/>
  <c r="T53" i="12"/>
  <c r="U53" i="12" s="1"/>
  <c r="T98" i="12"/>
  <c r="U98" i="12" s="1"/>
  <c r="T87" i="12"/>
  <c r="U87" i="12" s="1"/>
  <c r="T31" i="12"/>
  <c r="U31" i="12" s="1"/>
  <c r="T94" i="12"/>
  <c r="U94" i="12" s="1"/>
  <c r="T62" i="12"/>
  <c r="U62" i="12" s="1"/>
  <c r="T30" i="12"/>
  <c r="U30" i="12" s="1"/>
  <c r="T99" i="12"/>
  <c r="U99" i="12" s="1"/>
  <c r="T67" i="12"/>
  <c r="U67" i="12" s="1"/>
  <c r="T35" i="12"/>
  <c r="U35" i="12" s="1"/>
  <c r="T104" i="12"/>
  <c r="U104" i="12" s="1"/>
  <c r="T72" i="12"/>
  <c r="U72" i="12" s="1"/>
  <c r="T40" i="12"/>
  <c r="U40" i="12" s="1"/>
  <c r="T5" i="12"/>
  <c r="U5" i="12" s="1"/>
  <c r="T82" i="12"/>
  <c r="U82" i="12" s="1"/>
  <c r="T100" i="12"/>
  <c r="U100" i="12" s="1"/>
  <c r="T42" i="12"/>
  <c r="U42" i="12" s="1"/>
  <c r="T63" i="12"/>
  <c r="U63" i="12" s="1"/>
  <c r="T84" i="12"/>
  <c r="U84" i="12" s="1"/>
  <c r="T36" i="12"/>
  <c r="U36" i="12" s="1"/>
  <c r="T90" i="12"/>
  <c r="U90" i="12" s="1"/>
  <c r="T89" i="12"/>
  <c r="U89" i="12" s="1"/>
  <c r="T6" i="12"/>
  <c r="U6" i="12" s="1"/>
  <c r="T109" i="12"/>
  <c r="U109" i="12" s="1"/>
  <c r="T29" i="12"/>
  <c r="U29" i="12" s="1"/>
  <c r="T10" i="12"/>
  <c r="U10" i="12" s="1"/>
  <c r="T91" i="12"/>
  <c r="U91" i="12" s="1"/>
  <c r="T23" i="12"/>
  <c r="U23" i="12" s="1"/>
  <c r="T97" i="12"/>
  <c r="U97" i="12" s="1"/>
  <c r="T57" i="12"/>
  <c r="U57" i="12" s="1"/>
  <c r="T25" i="12"/>
  <c r="U25" i="12" s="1"/>
  <c r="T101" i="12"/>
  <c r="U101" i="12" s="1"/>
  <c r="T69" i="12"/>
  <c r="U69" i="12" s="1"/>
  <c r="T21" i="12"/>
  <c r="U21" i="12" s="1"/>
  <c r="T103" i="12"/>
  <c r="U103" i="12" s="1"/>
  <c r="T71" i="12"/>
  <c r="U71" i="12" s="1"/>
  <c r="T78" i="12"/>
  <c r="U78" i="12" s="1"/>
  <c r="T47" i="12"/>
  <c r="U47" i="12" s="1"/>
  <c r="T13" i="12"/>
  <c r="U13" i="12" s="1"/>
  <c r="T83" i="12"/>
  <c r="U83" i="12" s="1"/>
  <c r="T51" i="12"/>
  <c r="U51" i="12" s="1"/>
  <c r="T19" i="12"/>
  <c r="U19" i="12" s="1"/>
  <c r="T88" i="12"/>
  <c r="U88" i="12" s="1"/>
  <c r="T56" i="12"/>
  <c r="U56" i="12" s="1"/>
  <c r="T24" i="12"/>
  <c r="U24" i="12" s="1"/>
  <c r="T37" i="12"/>
  <c r="U37" i="12" s="1"/>
  <c r="T50" i="12"/>
  <c r="U50" i="12" s="1"/>
  <c r="T14" i="12"/>
  <c r="U14" i="12" s="1"/>
  <c r="T60" i="12"/>
  <c r="U60" i="12" s="1"/>
  <c r="T26" i="12"/>
  <c r="U26" i="12" s="1"/>
  <c r="T108" i="12"/>
  <c r="U108" i="12" s="1"/>
  <c r="T52" i="12"/>
  <c r="U52" i="12" s="1"/>
  <c r="T20" i="12"/>
  <c r="U20" i="12" s="1"/>
  <c r="T33" i="12"/>
  <c r="U33" i="12" s="1"/>
  <c r="T66" i="12"/>
  <c r="U66" i="12" s="1"/>
  <c r="T54" i="12"/>
  <c r="U54" i="12" s="1"/>
  <c r="T68" i="12"/>
  <c r="U68" i="12" s="1"/>
  <c r="T65" i="12"/>
  <c r="U65" i="12" s="1"/>
  <c r="T77" i="12"/>
  <c r="U77" i="12" s="1"/>
  <c r="T79" i="12"/>
  <c r="U79" i="12" s="1"/>
  <c r="T86" i="12"/>
  <c r="U86" i="12" s="1"/>
  <c r="T22" i="12"/>
  <c r="U22" i="12" s="1"/>
  <c r="T59" i="12"/>
  <c r="U59" i="12" s="1"/>
  <c r="T27" i="12"/>
  <c r="U27" i="12" s="1"/>
  <c r="T96" i="12"/>
  <c r="U96" i="12" s="1"/>
  <c r="T64" i="12"/>
  <c r="U64" i="12" s="1"/>
  <c r="T32" i="12"/>
  <c r="U32" i="12" s="1"/>
  <c r="T45" i="12"/>
  <c r="U45" i="12" s="1"/>
  <c r="T74" i="12"/>
  <c r="U74" i="12" s="1"/>
  <c r="T76" i="12"/>
  <c r="U76" i="12" s="1"/>
  <c r="T34" i="12"/>
  <c r="U34" i="12" s="1"/>
  <c r="T28" i="12"/>
  <c r="U28" i="12" s="1"/>
  <c r="T81" i="12"/>
  <c r="U81" i="12" s="1"/>
  <c r="T49" i="12"/>
  <c r="U49" i="12" s="1"/>
  <c r="T17" i="12"/>
  <c r="U17" i="12" s="1"/>
  <c r="T93" i="12"/>
  <c r="U93" i="12" s="1"/>
  <c r="T61" i="12"/>
  <c r="U61" i="12" s="1"/>
  <c r="T106" i="12"/>
  <c r="U106" i="12" s="1"/>
  <c r="T95" i="12"/>
  <c r="U95" i="12" s="1"/>
  <c r="T55" i="12"/>
  <c r="U55" i="12" s="1"/>
  <c r="T102" i="12"/>
  <c r="U102" i="12" s="1"/>
  <c r="T70" i="12"/>
  <c r="U70" i="12" s="1"/>
  <c r="T38" i="12"/>
  <c r="U38" i="12" s="1"/>
  <c r="T107" i="12"/>
  <c r="U107" i="12" s="1"/>
  <c r="T75" i="12"/>
  <c r="U75" i="12" s="1"/>
  <c r="T43" i="12"/>
  <c r="U43" i="12" s="1"/>
  <c r="T9" i="12"/>
  <c r="U9" i="12" s="1"/>
  <c r="T80" i="12"/>
  <c r="U80" i="12" s="1"/>
  <c r="T48" i="12"/>
  <c r="U48" i="12" s="1"/>
  <c r="T15" i="12"/>
  <c r="U15" i="12" s="1"/>
  <c r="T12" i="12"/>
  <c r="U12" i="12" s="1"/>
  <c r="T8" i="12"/>
  <c r="U8" i="12" s="1"/>
  <c r="T4" i="12"/>
  <c r="U4" i="12" s="1"/>
  <c r="T58" i="12"/>
  <c r="U58" i="12" s="1"/>
  <c r="T18" i="12"/>
  <c r="U18" i="12" s="1"/>
  <c r="T92" i="12"/>
  <c r="U92" i="12" s="1"/>
  <c r="T44" i="12"/>
  <c r="U44" i="12" s="1"/>
  <c r="T11" i="12"/>
  <c r="U11" i="12" s="1"/>
  <c r="T39" i="12"/>
  <c r="U39" i="12" s="1"/>
  <c r="O14" i="3"/>
  <c r="Q13" i="3"/>
  <c r="P13" i="3"/>
  <c r="O12" i="3"/>
  <c r="O9" i="3"/>
  <c r="M9" i="3"/>
  <c r="O8" i="3"/>
  <c r="M8" i="3"/>
  <c r="O7" i="3"/>
  <c r="M7" i="3"/>
  <c r="O6" i="3"/>
  <c r="M6" i="3"/>
  <c r="O5" i="3"/>
  <c r="M5" i="3"/>
  <c r="O4" i="3"/>
  <c r="M4" i="3"/>
  <c r="O1" i="3"/>
  <c r="M1" i="3"/>
  <c r="L1" i="3"/>
  <c r="K1" i="3"/>
  <c r="J1" i="3"/>
  <c r="I1" i="3"/>
  <c r="R10" i="6"/>
  <c r="N10" i="6"/>
  <c r="M10" i="6"/>
  <c r="J10" i="6"/>
  <c r="I10" i="6"/>
  <c r="U7" i="6"/>
  <c r="R7" i="6"/>
  <c r="P7" i="6"/>
  <c r="O7" i="6"/>
  <c r="N7" i="6"/>
  <c r="L7" i="6"/>
  <c r="A7" i="6"/>
  <c r="P6" i="6"/>
  <c r="L6" i="6"/>
  <c r="I6" i="6"/>
  <c r="I1" i="6" s="1"/>
  <c r="A6" i="6"/>
  <c r="O5" i="6"/>
  <c r="L5" i="6"/>
  <c r="A5" i="6"/>
  <c r="O1" i="6"/>
  <c r="L1" i="6"/>
  <c r="K1" i="6"/>
  <c r="J1" i="6"/>
  <c r="V107" i="11"/>
  <c r="O107" i="11"/>
  <c r="N107" i="11"/>
  <c r="R107" i="11" s="1"/>
  <c r="L107" i="11"/>
  <c r="A107" i="11"/>
  <c r="V106" i="11"/>
  <c r="O106" i="11"/>
  <c r="N106" i="11"/>
  <c r="R106" i="11" s="1"/>
  <c r="L106" i="11"/>
  <c r="A106" i="11"/>
  <c r="V105" i="11"/>
  <c r="O105" i="11"/>
  <c r="N105" i="11"/>
  <c r="R105" i="11" s="1"/>
  <c r="L105" i="11"/>
  <c r="A105" i="11"/>
  <c r="V104" i="11"/>
  <c r="O104" i="11"/>
  <c r="N104" i="11"/>
  <c r="R104" i="11" s="1"/>
  <c r="L104" i="11"/>
  <c r="A104" i="11"/>
  <c r="V103" i="11"/>
  <c r="O103" i="11"/>
  <c r="N103" i="11"/>
  <c r="R103" i="11" s="1"/>
  <c r="L103" i="11"/>
  <c r="A103" i="11"/>
  <c r="V102" i="11"/>
  <c r="O102" i="11"/>
  <c r="N102" i="11"/>
  <c r="R102" i="11" s="1"/>
  <c r="L102" i="11"/>
  <c r="A102" i="11"/>
  <c r="V101" i="11"/>
  <c r="O101" i="11"/>
  <c r="N101" i="11"/>
  <c r="R101" i="11" s="1"/>
  <c r="L101" i="11"/>
  <c r="A101" i="11"/>
  <c r="V100" i="11"/>
  <c r="O100" i="11"/>
  <c r="N100" i="11"/>
  <c r="R100" i="11" s="1"/>
  <c r="L100" i="11"/>
  <c r="A100" i="11"/>
  <c r="V99" i="11"/>
  <c r="O99" i="11"/>
  <c r="N99" i="11"/>
  <c r="R99" i="11" s="1"/>
  <c r="L99" i="11"/>
  <c r="A99" i="11"/>
  <c r="V98" i="11"/>
  <c r="O98" i="11"/>
  <c r="N98" i="11"/>
  <c r="R98" i="11" s="1"/>
  <c r="L98" i="11"/>
  <c r="A98" i="11"/>
  <c r="V97" i="11"/>
  <c r="O97" i="11"/>
  <c r="N97" i="11"/>
  <c r="R97" i="11" s="1"/>
  <c r="L97" i="11"/>
  <c r="A97" i="11"/>
  <c r="V89" i="11"/>
  <c r="O89" i="11"/>
  <c r="N89" i="11"/>
  <c r="R89" i="11" s="1"/>
  <c r="L89" i="11"/>
  <c r="A89" i="11"/>
  <c r="V88" i="11"/>
  <c r="N88" i="11"/>
  <c r="R88" i="11" s="1"/>
  <c r="L88" i="11"/>
  <c r="P88" i="11" s="1"/>
  <c r="A88" i="11"/>
  <c r="V87" i="11"/>
  <c r="R87" i="11"/>
  <c r="O87" i="11"/>
  <c r="L87" i="11"/>
  <c r="A87" i="11"/>
  <c r="V86" i="11"/>
  <c r="R86" i="11"/>
  <c r="O86" i="11"/>
  <c r="L86" i="11"/>
  <c r="A86" i="11"/>
  <c r="V84" i="11"/>
  <c r="O84" i="11"/>
  <c r="N84" i="11"/>
  <c r="R84" i="11" s="1"/>
  <c r="L84" i="11"/>
  <c r="A84" i="11"/>
  <c r="V83" i="11"/>
  <c r="O83" i="11"/>
  <c r="N83" i="11"/>
  <c r="R83" i="11" s="1"/>
  <c r="L83" i="11"/>
  <c r="A83" i="11"/>
  <c r="V82" i="11"/>
  <c r="O82" i="11"/>
  <c r="N82" i="11"/>
  <c r="R82" i="11" s="1"/>
  <c r="L82" i="11"/>
  <c r="A82" i="11"/>
  <c r="V81" i="11"/>
  <c r="O81" i="11"/>
  <c r="N81" i="11"/>
  <c r="R81" i="11" s="1"/>
  <c r="L81" i="11"/>
  <c r="A81" i="11"/>
  <c r="V80" i="11"/>
  <c r="O80" i="11"/>
  <c r="N80" i="11"/>
  <c r="R80" i="11" s="1"/>
  <c r="L80" i="11"/>
  <c r="A80" i="11"/>
  <c r="V79" i="11"/>
  <c r="O79" i="11"/>
  <c r="N79" i="11"/>
  <c r="R79" i="11" s="1"/>
  <c r="L79" i="11"/>
  <c r="A79" i="11"/>
  <c r="V78" i="11"/>
  <c r="O78" i="11"/>
  <c r="N78" i="11"/>
  <c r="R78" i="11" s="1"/>
  <c r="L78" i="11"/>
  <c r="A78" i="11"/>
  <c r="V77" i="11"/>
  <c r="O77" i="11"/>
  <c r="N77" i="11"/>
  <c r="R77" i="11" s="1"/>
  <c r="L77" i="11"/>
  <c r="A77" i="11"/>
  <c r="V76" i="11"/>
  <c r="O76" i="11"/>
  <c r="N76" i="11"/>
  <c r="R76" i="11" s="1"/>
  <c r="L76" i="11"/>
  <c r="A76" i="11"/>
  <c r="V75" i="11"/>
  <c r="O75" i="11"/>
  <c r="N75" i="11"/>
  <c r="R75" i="11" s="1"/>
  <c r="L75" i="11"/>
  <c r="A75" i="11"/>
  <c r="V74" i="11"/>
  <c r="O74" i="11"/>
  <c r="N74" i="11"/>
  <c r="R74" i="11" s="1"/>
  <c r="L74" i="11"/>
  <c r="A74" i="11"/>
  <c r="V73" i="11"/>
  <c r="O73" i="11"/>
  <c r="N73" i="11"/>
  <c r="R73" i="11" s="1"/>
  <c r="L73" i="11"/>
  <c r="A73" i="11"/>
  <c r="V72" i="11"/>
  <c r="O72" i="11"/>
  <c r="N72" i="11"/>
  <c r="R72" i="11" s="1"/>
  <c r="L72" i="11"/>
  <c r="A72" i="11"/>
  <c r="V71" i="11"/>
  <c r="O71" i="11"/>
  <c r="N71" i="11"/>
  <c r="R71" i="11" s="1"/>
  <c r="L71" i="11"/>
  <c r="A71" i="11"/>
  <c r="V70" i="11"/>
  <c r="O70" i="11"/>
  <c r="N70" i="11"/>
  <c r="R70" i="11" s="1"/>
  <c r="L70" i="11"/>
  <c r="A70" i="11"/>
  <c r="V69" i="11"/>
  <c r="O69" i="11"/>
  <c r="N69" i="11"/>
  <c r="R69" i="11" s="1"/>
  <c r="L69" i="11"/>
  <c r="A69" i="11"/>
  <c r="V68" i="11"/>
  <c r="O68" i="11"/>
  <c r="N68" i="11"/>
  <c r="R68" i="11" s="1"/>
  <c r="L68" i="11"/>
  <c r="A68" i="11"/>
  <c r="V67" i="11"/>
  <c r="O67" i="11"/>
  <c r="N67" i="11"/>
  <c r="R67" i="11" s="1"/>
  <c r="L67" i="11"/>
  <c r="A67" i="11"/>
  <c r="V66" i="11"/>
  <c r="O66" i="11"/>
  <c r="N66" i="11"/>
  <c r="R66" i="11" s="1"/>
  <c r="L66" i="11"/>
  <c r="A66" i="11"/>
  <c r="V65" i="11"/>
  <c r="O65" i="11"/>
  <c r="N65" i="11"/>
  <c r="R65" i="11" s="1"/>
  <c r="L65" i="11"/>
  <c r="A65" i="11"/>
  <c r="V64" i="11"/>
  <c r="O64" i="11"/>
  <c r="N64" i="11"/>
  <c r="R64" i="11" s="1"/>
  <c r="L64" i="11"/>
  <c r="A64" i="11"/>
  <c r="V63" i="11"/>
  <c r="O63" i="11"/>
  <c r="N63" i="11"/>
  <c r="R63" i="11" s="1"/>
  <c r="L63" i="11"/>
  <c r="A63" i="11"/>
  <c r="V62" i="11"/>
  <c r="O62" i="11"/>
  <c r="N62" i="11"/>
  <c r="R62" i="11" s="1"/>
  <c r="L62" i="11"/>
  <c r="A62" i="11"/>
  <c r="V61" i="11"/>
  <c r="O61" i="11"/>
  <c r="N61" i="11"/>
  <c r="R61" i="11" s="1"/>
  <c r="L61" i="11"/>
  <c r="A61" i="11"/>
  <c r="V60" i="11"/>
  <c r="O60" i="11"/>
  <c r="N60" i="11"/>
  <c r="R60" i="11" s="1"/>
  <c r="L60" i="11"/>
  <c r="A60" i="11"/>
  <c r="V59" i="11"/>
  <c r="O59" i="11"/>
  <c r="N59" i="11"/>
  <c r="R59" i="11" s="1"/>
  <c r="L59" i="11"/>
  <c r="A59" i="11"/>
  <c r="V58" i="11"/>
  <c r="O58" i="11"/>
  <c r="N58" i="11"/>
  <c r="R58" i="11" s="1"/>
  <c r="L58" i="11"/>
  <c r="A58" i="11"/>
  <c r="V57" i="11"/>
  <c r="O57" i="11"/>
  <c r="N57" i="11"/>
  <c r="R57" i="11" s="1"/>
  <c r="L57" i="11"/>
  <c r="A57" i="11"/>
  <c r="V56" i="11"/>
  <c r="O56" i="11"/>
  <c r="N56" i="11"/>
  <c r="R56" i="11" s="1"/>
  <c r="L56" i="11"/>
  <c r="A56" i="11"/>
  <c r="V55" i="11"/>
  <c r="O55" i="11"/>
  <c r="N55" i="11"/>
  <c r="R55" i="11" s="1"/>
  <c r="L55" i="11"/>
  <c r="A55" i="11"/>
  <c r="V54" i="11"/>
  <c r="O54" i="11"/>
  <c r="N54" i="11"/>
  <c r="R54" i="11" s="1"/>
  <c r="L54" i="11"/>
  <c r="A54" i="11"/>
  <c r="V53" i="11"/>
  <c r="O53" i="11"/>
  <c r="N53" i="11"/>
  <c r="R53" i="11" s="1"/>
  <c r="L53" i="11"/>
  <c r="A53" i="11"/>
  <c r="V52" i="11"/>
  <c r="O52" i="11"/>
  <c r="N52" i="11"/>
  <c r="R52" i="11" s="1"/>
  <c r="L52" i="11"/>
  <c r="A52" i="11"/>
  <c r="V51" i="11"/>
  <c r="O51" i="11"/>
  <c r="N51" i="11"/>
  <c r="R51" i="11" s="1"/>
  <c r="L51" i="11"/>
  <c r="A51" i="11"/>
  <c r="V50" i="11"/>
  <c r="O50" i="11"/>
  <c r="N50" i="11"/>
  <c r="R50" i="11" s="1"/>
  <c r="L50" i="11"/>
  <c r="A50" i="11"/>
  <c r="V49" i="11"/>
  <c r="O49" i="11"/>
  <c r="N49" i="11"/>
  <c r="R49" i="11" s="1"/>
  <c r="L49" i="11"/>
  <c r="A49" i="11"/>
  <c r="V48" i="11"/>
  <c r="O48" i="11"/>
  <c r="N48" i="11"/>
  <c r="R48" i="11" s="1"/>
  <c r="L48" i="11"/>
  <c r="A48" i="11"/>
  <c r="V47" i="11"/>
  <c r="O47" i="11"/>
  <c r="N47" i="11"/>
  <c r="R47" i="11" s="1"/>
  <c r="L47" i="11"/>
  <c r="A47" i="11"/>
  <c r="V46" i="11"/>
  <c r="O46" i="11"/>
  <c r="N46" i="11"/>
  <c r="R46" i="11" s="1"/>
  <c r="L46" i="11"/>
  <c r="A46" i="11"/>
  <c r="V45" i="11"/>
  <c r="O45" i="11"/>
  <c r="N45" i="11"/>
  <c r="R45" i="11" s="1"/>
  <c r="L45" i="11"/>
  <c r="A45" i="11"/>
  <c r="V44" i="11"/>
  <c r="O44" i="11"/>
  <c r="N44" i="11"/>
  <c r="R44" i="11" s="1"/>
  <c r="L44" i="11"/>
  <c r="A44" i="11"/>
  <c r="V43" i="11"/>
  <c r="O43" i="11"/>
  <c r="N43" i="11"/>
  <c r="R43" i="11" s="1"/>
  <c r="L43" i="11"/>
  <c r="A43" i="11"/>
  <c r="V42" i="11"/>
  <c r="O42" i="11"/>
  <c r="N42" i="11"/>
  <c r="R42" i="11" s="1"/>
  <c r="L42" i="11"/>
  <c r="A42" i="11"/>
  <c r="V41" i="11"/>
  <c r="O41" i="11"/>
  <c r="N41" i="11"/>
  <c r="R41" i="11" s="1"/>
  <c r="L41" i="11"/>
  <c r="A41" i="11"/>
  <c r="V40" i="11"/>
  <c r="O40" i="11"/>
  <c r="N40" i="11"/>
  <c r="R40" i="11" s="1"/>
  <c r="L40" i="11"/>
  <c r="A40" i="11"/>
  <c r="V39" i="11"/>
  <c r="O39" i="11"/>
  <c r="N39" i="11"/>
  <c r="R39" i="11" s="1"/>
  <c r="L39" i="11"/>
  <c r="A39" i="11"/>
  <c r="V38" i="11"/>
  <c r="O38" i="11"/>
  <c r="N38" i="11"/>
  <c r="R38" i="11" s="1"/>
  <c r="L38" i="11"/>
  <c r="A38" i="11"/>
  <c r="V37" i="11"/>
  <c r="O37" i="11"/>
  <c r="N37" i="11"/>
  <c r="R37" i="11" s="1"/>
  <c r="L37" i="11"/>
  <c r="A37" i="11"/>
  <c r="V36" i="11"/>
  <c r="O36" i="11"/>
  <c r="N36" i="11"/>
  <c r="R36" i="11" s="1"/>
  <c r="L36" i="11"/>
  <c r="A36" i="11"/>
  <c r="V35" i="11"/>
  <c r="O35" i="11"/>
  <c r="N35" i="11"/>
  <c r="R35" i="11" s="1"/>
  <c r="L35" i="11"/>
  <c r="A35" i="11"/>
  <c r="V34" i="11"/>
  <c r="O34" i="11"/>
  <c r="N34" i="11"/>
  <c r="R34" i="11" s="1"/>
  <c r="L34" i="11"/>
  <c r="A34" i="11"/>
  <c r="V33" i="11"/>
  <c r="O33" i="11"/>
  <c r="N33" i="11"/>
  <c r="R33" i="11" s="1"/>
  <c r="L33" i="11"/>
  <c r="A33" i="11"/>
  <c r="V32" i="11"/>
  <c r="O32" i="11"/>
  <c r="N32" i="11"/>
  <c r="R32" i="11" s="1"/>
  <c r="L32" i="11"/>
  <c r="A32" i="11"/>
  <c r="V31" i="11"/>
  <c r="O31" i="11"/>
  <c r="N31" i="11"/>
  <c r="R31" i="11" s="1"/>
  <c r="L31" i="11"/>
  <c r="A31" i="11"/>
  <c r="V30" i="11"/>
  <c r="O30" i="11"/>
  <c r="N30" i="11"/>
  <c r="R30" i="11" s="1"/>
  <c r="L30" i="11"/>
  <c r="A30" i="11"/>
  <c r="V29" i="11"/>
  <c r="O29" i="11"/>
  <c r="N29" i="11"/>
  <c r="R29" i="11" s="1"/>
  <c r="L29" i="11"/>
  <c r="A29" i="11"/>
  <c r="V28" i="11"/>
  <c r="O28" i="11"/>
  <c r="N28" i="11"/>
  <c r="R28" i="11" s="1"/>
  <c r="L28" i="11"/>
  <c r="A28" i="11"/>
  <c r="V27" i="11"/>
  <c r="N27" i="11"/>
  <c r="R27" i="11" s="1"/>
  <c r="J27" i="11"/>
  <c r="O27" i="11" s="1"/>
  <c r="A27" i="11"/>
  <c r="V26" i="11"/>
  <c r="O26" i="11"/>
  <c r="N26" i="11"/>
  <c r="R26" i="11" s="1"/>
  <c r="L26" i="11"/>
  <c r="A26" i="11"/>
  <c r="V25" i="11"/>
  <c r="O25" i="11"/>
  <c r="N25" i="11"/>
  <c r="R25" i="11" s="1"/>
  <c r="L25" i="11"/>
  <c r="A25" i="11"/>
  <c r="V24" i="11"/>
  <c r="O24" i="11"/>
  <c r="N24" i="11"/>
  <c r="R24" i="11" s="1"/>
  <c r="L24" i="11"/>
  <c r="A24" i="11"/>
  <c r="V23" i="11"/>
  <c r="O23" i="11"/>
  <c r="N23" i="11"/>
  <c r="R23" i="11" s="1"/>
  <c r="L23" i="11"/>
  <c r="A23" i="11"/>
  <c r="V22" i="11"/>
  <c r="O22" i="11"/>
  <c r="N22" i="11"/>
  <c r="R22" i="11" s="1"/>
  <c r="L22" i="11"/>
  <c r="A22" i="11"/>
  <c r="V21" i="11"/>
  <c r="O21" i="11"/>
  <c r="N21" i="11"/>
  <c r="R21" i="11" s="1"/>
  <c r="L21" i="11"/>
  <c r="A21" i="11"/>
  <c r="V20" i="11"/>
  <c r="O20" i="11"/>
  <c r="N20" i="11"/>
  <c r="R20" i="11" s="1"/>
  <c r="L20" i="11"/>
  <c r="A20" i="11"/>
  <c r="V19" i="11"/>
  <c r="O19" i="11"/>
  <c r="N19" i="11"/>
  <c r="R19" i="11" s="1"/>
  <c r="L19" i="11"/>
  <c r="A19" i="11"/>
  <c r="V18" i="11"/>
  <c r="O18" i="11"/>
  <c r="N18" i="11"/>
  <c r="R18" i="11" s="1"/>
  <c r="L18" i="11"/>
  <c r="A18" i="11"/>
  <c r="V17" i="11"/>
  <c r="O17" i="11"/>
  <c r="N17" i="11"/>
  <c r="R17" i="11" s="1"/>
  <c r="L17" i="11"/>
  <c r="A17" i="11"/>
  <c r="V16" i="11"/>
  <c r="O16" i="11"/>
  <c r="N16" i="11"/>
  <c r="R16" i="11" s="1"/>
  <c r="L16" i="11"/>
  <c r="A16" i="11"/>
  <c r="V15" i="11"/>
  <c r="O15" i="11"/>
  <c r="N15" i="11"/>
  <c r="R15" i="11" s="1"/>
  <c r="L15" i="11"/>
  <c r="A15" i="11"/>
  <c r="V14" i="11"/>
  <c r="O14" i="11"/>
  <c r="N14" i="11"/>
  <c r="R14" i="11" s="1"/>
  <c r="L14" i="11"/>
  <c r="A14" i="11"/>
  <c r="V13" i="11"/>
  <c r="O13" i="11"/>
  <c r="N13" i="11"/>
  <c r="R13" i="11" s="1"/>
  <c r="L13" i="11"/>
  <c r="A13" i="11"/>
  <c r="V12" i="11"/>
  <c r="O12" i="11"/>
  <c r="N12" i="11"/>
  <c r="R12" i="11" s="1"/>
  <c r="L12" i="11"/>
  <c r="A12" i="11"/>
  <c r="V11" i="11"/>
  <c r="O11" i="11"/>
  <c r="N11" i="11"/>
  <c r="R11" i="11" s="1"/>
  <c r="L11" i="11"/>
  <c r="A11" i="11"/>
  <c r="V10" i="11"/>
  <c r="O10" i="11"/>
  <c r="N10" i="11"/>
  <c r="R10" i="11" s="1"/>
  <c r="L10" i="11"/>
  <c r="A10" i="11"/>
  <c r="V9" i="11"/>
  <c r="O9" i="11"/>
  <c r="N9" i="11"/>
  <c r="R9" i="11" s="1"/>
  <c r="L9" i="11"/>
  <c r="A9" i="11"/>
  <c r="V8" i="11"/>
  <c r="O8" i="11"/>
  <c r="N8" i="11"/>
  <c r="R8" i="11" s="1"/>
  <c r="L8" i="11"/>
  <c r="A8" i="11"/>
  <c r="V7" i="11"/>
  <c r="O7" i="11"/>
  <c r="N7" i="11"/>
  <c r="R7" i="11" s="1"/>
  <c r="L7" i="11"/>
  <c r="A7" i="11"/>
  <c r="V6" i="11"/>
  <c r="N6" i="11"/>
  <c r="R6" i="11" s="1"/>
  <c r="L6" i="11"/>
  <c r="P6" i="11" s="1"/>
  <c r="A6" i="11"/>
  <c r="V5" i="11"/>
  <c r="N5" i="11"/>
  <c r="L5" i="11"/>
  <c r="P5" i="11" s="1"/>
  <c r="A5" i="11"/>
  <c r="V4" i="11"/>
  <c r="O4" i="11"/>
  <c r="N4" i="11"/>
  <c r="R4" i="11" s="1"/>
  <c r="L4" i="11"/>
  <c r="A4" i="11"/>
  <c r="M1" i="11"/>
  <c r="K1" i="11"/>
  <c r="J1" i="11"/>
  <c r="I1" i="11"/>
  <c r="V96" i="8"/>
  <c r="R96" i="8"/>
  <c r="P96" i="8"/>
  <c r="O96" i="8"/>
  <c r="N96" i="8"/>
  <c r="L96" i="8"/>
  <c r="A96" i="8"/>
  <c r="V95" i="8"/>
  <c r="R95" i="8"/>
  <c r="P95" i="8"/>
  <c r="O95" i="8"/>
  <c r="N95" i="8"/>
  <c r="L95" i="8"/>
  <c r="A95" i="8"/>
  <c r="V94" i="8"/>
  <c r="R94" i="8"/>
  <c r="P94" i="8"/>
  <c r="O94" i="8"/>
  <c r="N94" i="8"/>
  <c r="L94" i="8"/>
  <c r="A94" i="8"/>
  <c r="V93" i="8"/>
  <c r="R93" i="8"/>
  <c r="P93" i="8"/>
  <c r="O93" i="8"/>
  <c r="N93" i="8"/>
  <c r="L93" i="8"/>
  <c r="A93" i="8"/>
  <c r="V92" i="8"/>
  <c r="R92" i="8"/>
  <c r="P92" i="8"/>
  <c r="O92" i="8"/>
  <c r="N92" i="8"/>
  <c r="L92" i="8"/>
  <c r="A92" i="8"/>
  <c r="V91" i="8"/>
  <c r="R91" i="8"/>
  <c r="P91" i="8"/>
  <c r="O91" i="8"/>
  <c r="N91" i="8"/>
  <c r="L91" i="8"/>
  <c r="A91" i="8"/>
  <c r="V90" i="8"/>
  <c r="R90" i="8"/>
  <c r="P90" i="8"/>
  <c r="O90" i="8"/>
  <c r="N90" i="8"/>
  <c r="L90" i="8"/>
  <c r="A90" i="8"/>
  <c r="V89" i="8"/>
  <c r="R89" i="8"/>
  <c r="P89" i="8"/>
  <c r="O89" i="8"/>
  <c r="N89" i="8"/>
  <c r="L89" i="8"/>
  <c r="A89" i="8"/>
  <c r="V88" i="8"/>
  <c r="R88" i="8"/>
  <c r="P88" i="8"/>
  <c r="O88" i="8"/>
  <c r="N88" i="8"/>
  <c r="L88" i="8"/>
  <c r="A88" i="8"/>
  <c r="V87" i="8"/>
  <c r="R87" i="8"/>
  <c r="P87" i="8"/>
  <c r="O87" i="8"/>
  <c r="N87" i="8"/>
  <c r="L87" i="8"/>
  <c r="A87" i="8"/>
  <c r="V86" i="8"/>
  <c r="R86" i="8"/>
  <c r="P86" i="8"/>
  <c r="O86" i="8"/>
  <c r="N86" i="8"/>
  <c r="L86" i="8"/>
  <c r="A86" i="8"/>
  <c r="V85" i="8"/>
  <c r="R85" i="8"/>
  <c r="P85" i="8"/>
  <c r="O85" i="8"/>
  <c r="N85" i="8"/>
  <c r="L85" i="8"/>
  <c r="A85" i="8"/>
  <c r="V84" i="8"/>
  <c r="R84" i="8"/>
  <c r="P84" i="8"/>
  <c r="N84" i="8"/>
  <c r="L84" i="8"/>
  <c r="A84" i="8"/>
  <c r="V83" i="8"/>
  <c r="R83" i="8"/>
  <c r="P83" i="8"/>
  <c r="N83" i="8"/>
  <c r="M83" i="8"/>
  <c r="L83" i="8"/>
  <c r="J83" i="8"/>
  <c r="I83" i="8"/>
  <c r="A83" i="8"/>
  <c r="V82" i="8"/>
  <c r="R82" i="8"/>
  <c r="P82" i="8"/>
  <c r="O82" i="8"/>
  <c r="N82" i="8"/>
  <c r="L82" i="8"/>
  <c r="A82" i="8"/>
  <c r="V81" i="8"/>
  <c r="R81" i="8"/>
  <c r="P81" i="8"/>
  <c r="O81" i="8"/>
  <c r="N81" i="8"/>
  <c r="L81" i="8"/>
  <c r="A81" i="8"/>
  <c r="V80" i="8"/>
  <c r="R80" i="8"/>
  <c r="P80" i="8"/>
  <c r="O80" i="8"/>
  <c r="N80" i="8"/>
  <c r="L80" i="8"/>
  <c r="A80" i="8"/>
  <c r="V79" i="8"/>
  <c r="R79" i="8"/>
  <c r="P79" i="8"/>
  <c r="O79" i="8"/>
  <c r="N79" i="8"/>
  <c r="L79" i="8"/>
  <c r="A79" i="8"/>
  <c r="V78" i="8"/>
  <c r="R78" i="8"/>
  <c r="P78" i="8"/>
  <c r="O78" i="8"/>
  <c r="N78" i="8"/>
  <c r="L78" i="8"/>
  <c r="A78" i="8"/>
  <c r="V77" i="8"/>
  <c r="R77" i="8"/>
  <c r="P77" i="8"/>
  <c r="O77" i="8"/>
  <c r="N77" i="8"/>
  <c r="L77" i="8"/>
  <c r="A77" i="8"/>
  <c r="V76" i="8"/>
  <c r="R76" i="8"/>
  <c r="P76" i="8"/>
  <c r="O76" i="8"/>
  <c r="N76" i="8"/>
  <c r="L76" i="8"/>
  <c r="A76" i="8"/>
  <c r="V75" i="8"/>
  <c r="R75" i="8"/>
  <c r="P75" i="8"/>
  <c r="O75" i="8"/>
  <c r="N75" i="8"/>
  <c r="L75" i="8"/>
  <c r="A75" i="8"/>
  <c r="V74" i="8"/>
  <c r="R74" i="8"/>
  <c r="P74" i="8"/>
  <c r="O74" i="8"/>
  <c r="N74" i="8"/>
  <c r="L74" i="8"/>
  <c r="A74" i="8"/>
  <c r="V73" i="8"/>
  <c r="R73" i="8"/>
  <c r="P73" i="8"/>
  <c r="O73" i="8"/>
  <c r="N73" i="8"/>
  <c r="L73" i="8"/>
  <c r="A73" i="8"/>
  <c r="V72" i="8"/>
  <c r="R72" i="8"/>
  <c r="P72" i="8"/>
  <c r="O72" i="8"/>
  <c r="N72" i="8"/>
  <c r="L72" i="8"/>
  <c r="A72" i="8"/>
  <c r="V71" i="8"/>
  <c r="R71" i="8"/>
  <c r="P71" i="8"/>
  <c r="O71" i="8"/>
  <c r="N71" i="8"/>
  <c r="L71" i="8"/>
  <c r="A71" i="8"/>
  <c r="V70" i="8"/>
  <c r="R70" i="8"/>
  <c r="P70" i="8"/>
  <c r="O70" i="8"/>
  <c r="N70" i="8"/>
  <c r="L70" i="8"/>
  <c r="A70" i="8"/>
  <c r="V69" i="8"/>
  <c r="R69" i="8"/>
  <c r="P69" i="8"/>
  <c r="O69" i="8"/>
  <c r="N69" i="8"/>
  <c r="L69" i="8"/>
  <c r="A69" i="8"/>
  <c r="V68" i="8"/>
  <c r="R68" i="8"/>
  <c r="P68" i="8"/>
  <c r="O68" i="8"/>
  <c r="N68" i="8"/>
  <c r="L68" i="8"/>
  <c r="A68" i="8"/>
  <c r="V67" i="8"/>
  <c r="R67" i="8"/>
  <c r="P67" i="8"/>
  <c r="O67" i="8"/>
  <c r="N67" i="8"/>
  <c r="L67" i="8"/>
  <c r="A67" i="8"/>
  <c r="V66" i="8"/>
  <c r="R66" i="8"/>
  <c r="P66" i="8"/>
  <c r="O66" i="8"/>
  <c r="N66" i="8"/>
  <c r="L66" i="8"/>
  <c r="A66" i="8"/>
  <c r="V65" i="8"/>
  <c r="R65" i="8"/>
  <c r="P65" i="8"/>
  <c r="O65" i="8"/>
  <c r="N65" i="8"/>
  <c r="L65" i="8"/>
  <c r="A65" i="8"/>
  <c r="V64" i="8"/>
  <c r="R64" i="8"/>
  <c r="P64" i="8"/>
  <c r="O64" i="8"/>
  <c r="N64" i="8"/>
  <c r="L64" i="8"/>
  <c r="A64" i="8"/>
  <c r="V63" i="8"/>
  <c r="R63" i="8"/>
  <c r="P63" i="8"/>
  <c r="O63" i="8"/>
  <c r="N63" i="8"/>
  <c r="L63" i="8"/>
  <c r="A63" i="8"/>
  <c r="V62" i="8"/>
  <c r="R62" i="8"/>
  <c r="P62" i="8"/>
  <c r="O62" i="8"/>
  <c r="N62" i="8"/>
  <c r="L62" i="8"/>
  <c r="A62" i="8"/>
  <c r="V61" i="8"/>
  <c r="R61" i="8"/>
  <c r="P61" i="8"/>
  <c r="O61" i="8"/>
  <c r="N61" i="8"/>
  <c r="L61" i="8"/>
  <c r="A61" i="8"/>
  <c r="V60" i="8"/>
  <c r="R60" i="8"/>
  <c r="P60" i="8"/>
  <c r="O60" i="8"/>
  <c r="N60" i="8"/>
  <c r="L60" i="8"/>
  <c r="A60" i="8"/>
  <c r="V59" i="8"/>
  <c r="R59" i="8"/>
  <c r="P59" i="8"/>
  <c r="O59" i="8"/>
  <c r="N59" i="8"/>
  <c r="L59" i="8"/>
  <c r="A59" i="8"/>
  <c r="V58" i="8"/>
  <c r="R58" i="8"/>
  <c r="P58" i="8"/>
  <c r="O58" i="8"/>
  <c r="N58" i="8"/>
  <c r="L58" i="8"/>
  <c r="A58" i="8"/>
  <c r="V57" i="8"/>
  <c r="R57" i="8"/>
  <c r="P57" i="8"/>
  <c r="O57" i="8"/>
  <c r="N57" i="8"/>
  <c r="L57" i="8"/>
  <c r="A57" i="8"/>
  <c r="V56" i="8"/>
  <c r="R56" i="8"/>
  <c r="P56" i="8"/>
  <c r="O56" i="8"/>
  <c r="N56" i="8"/>
  <c r="L56" i="8"/>
  <c r="A56" i="8"/>
  <c r="V55" i="8"/>
  <c r="R55" i="8"/>
  <c r="P55" i="8"/>
  <c r="O55" i="8"/>
  <c r="N55" i="8"/>
  <c r="L55" i="8"/>
  <c r="A55" i="8"/>
  <c r="V54" i="8"/>
  <c r="R54" i="8"/>
  <c r="P54" i="8"/>
  <c r="O54" i="8"/>
  <c r="N54" i="8"/>
  <c r="L54" i="8"/>
  <c r="A54" i="8"/>
  <c r="V53" i="8"/>
  <c r="R53" i="8"/>
  <c r="P53" i="8"/>
  <c r="O53" i="8"/>
  <c r="N53" i="8"/>
  <c r="L53" i="8"/>
  <c r="A53" i="8"/>
  <c r="V52" i="8"/>
  <c r="R52" i="8"/>
  <c r="P52" i="8"/>
  <c r="O52" i="8"/>
  <c r="N52" i="8"/>
  <c r="L52" i="8"/>
  <c r="A52" i="8"/>
  <c r="V51" i="8"/>
  <c r="R51" i="8"/>
  <c r="P51" i="8"/>
  <c r="O51" i="8"/>
  <c r="N51" i="8"/>
  <c r="L51" i="8"/>
  <c r="A51" i="8"/>
  <c r="V50" i="8"/>
  <c r="R50" i="8"/>
  <c r="P50" i="8"/>
  <c r="O50" i="8"/>
  <c r="N50" i="8"/>
  <c r="L50" i="8"/>
  <c r="A50" i="8"/>
  <c r="V49" i="8"/>
  <c r="R49" i="8"/>
  <c r="P49" i="8"/>
  <c r="O49" i="8"/>
  <c r="N49" i="8"/>
  <c r="L49" i="8"/>
  <c r="A49" i="8"/>
  <c r="V48" i="8"/>
  <c r="R48" i="8"/>
  <c r="P48" i="8"/>
  <c r="O48" i="8"/>
  <c r="N48" i="8"/>
  <c r="L48" i="8"/>
  <c r="A48" i="8"/>
  <c r="V47" i="8"/>
  <c r="R47" i="8"/>
  <c r="P47" i="8"/>
  <c r="O47" i="8"/>
  <c r="N47" i="8"/>
  <c r="L47" i="8"/>
  <c r="A47" i="8"/>
  <c r="V46" i="8"/>
  <c r="R46" i="8"/>
  <c r="P46" i="8"/>
  <c r="O46" i="8"/>
  <c r="N46" i="8"/>
  <c r="L46" i="8"/>
  <c r="A46" i="8"/>
  <c r="V45" i="8"/>
  <c r="R45" i="8"/>
  <c r="P45" i="8"/>
  <c r="O45" i="8"/>
  <c r="N45" i="8"/>
  <c r="L45" i="8"/>
  <c r="A45" i="8"/>
  <c r="V44" i="8"/>
  <c r="R44" i="8"/>
  <c r="P44" i="8"/>
  <c r="O44" i="8"/>
  <c r="N44" i="8"/>
  <c r="L44" i="8"/>
  <c r="A44" i="8"/>
  <c r="V43" i="8"/>
  <c r="R43" i="8"/>
  <c r="P43" i="8"/>
  <c r="O43" i="8"/>
  <c r="N43" i="8"/>
  <c r="L43" i="8"/>
  <c r="A43" i="8"/>
  <c r="V42" i="8"/>
  <c r="R42" i="8"/>
  <c r="P42" i="8"/>
  <c r="O42" i="8"/>
  <c r="N42" i="8"/>
  <c r="L42" i="8"/>
  <c r="A42" i="8"/>
  <c r="V41" i="8"/>
  <c r="R41" i="8"/>
  <c r="P41" i="8"/>
  <c r="O41" i="8"/>
  <c r="N41" i="8"/>
  <c r="L41" i="8"/>
  <c r="A41" i="8"/>
  <c r="V40" i="8"/>
  <c r="R40" i="8"/>
  <c r="P40" i="8"/>
  <c r="O40" i="8"/>
  <c r="N40" i="8"/>
  <c r="L40" i="8"/>
  <c r="A40" i="8"/>
  <c r="V39" i="8"/>
  <c r="R39" i="8"/>
  <c r="P39" i="8"/>
  <c r="O39" i="8"/>
  <c r="N39" i="8"/>
  <c r="L39" i="8"/>
  <c r="A39" i="8"/>
  <c r="V38" i="8"/>
  <c r="R38" i="8"/>
  <c r="P38" i="8"/>
  <c r="O38" i="8"/>
  <c r="N38" i="8"/>
  <c r="L38" i="8"/>
  <c r="A38" i="8"/>
  <c r="V37" i="8"/>
  <c r="R37" i="8"/>
  <c r="P37" i="8"/>
  <c r="O37" i="8"/>
  <c r="N37" i="8"/>
  <c r="L37" i="8"/>
  <c r="A37" i="8"/>
  <c r="V36" i="8"/>
  <c r="R36" i="8"/>
  <c r="P36" i="8"/>
  <c r="O36" i="8"/>
  <c r="N36" i="8"/>
  <c r="L36" i="8"/>
  <c r="A36" i="8"/>
  <c r="V35" i="8"/>
  <c r="R35" i="8"/>
  <c r="P35" i="8"/>
  <c r="O35" i="8"/>
  <c r="N35" i="8"/>
  <c r="L35" i="8"/>
  <c r="A35" i="8"/>
  <c r="V34" i="8"/>
  <c r="R34" i="8"/>
  <c r="P34" i="8"/>
  <c r="O34" i="8"/>
  <c r="N34" i="8"/>
  <c r="L34" i="8"/>
  <c r="A34" i="8"/>
  <c r="V33" i="8"/>
  <c r="R33" i="8"/>
  <c r="P33" i="8"/>
  <c r="O33" i="8"/>
  <c r="N33" i="8"/>
  <c r="L33" i="8"/>
  <c r="A33" i="8"/>
  <c r="V32" i="8"/>
  <c r="R32" i="8"/>
  <c r="P32" i="8"/>
  <c r="O32" i="8"/>
  <c r="N32" i="8"/>
  <c r="L32" i="8"/>
  <c r="A32" i="8"/>
  <c r="V31" i="8"/>
  <c r="R31" i="8"/>
  <c r="P31" i="8"/>
  <c r="O31" i="8"/>
  <c r="N31" i="8"/>
  <c r="L31" i="8"/>
  <c r="A31" i="8"/>
  <c r="V30" i="8"/>
  <c r="R30" i="8"/>
  <c r="P30" i="8"/>
  <c r="O30" i="8"/>
  <c r="N30" i="8"/>
  <c r="L30" i="8"/>
  <c r="A30" i="8"/>
  <c r="V29" i="8"/>
  <c r="R29" i="8"/>
  <c r="P29" i="8"/>
  <c r="O29" i="8"/>
  <c r="N29" i="8"/>
  <c r="L29" i="8"/>
  <c r="A29" i="8"/>
  <c r="V28" i="8"/>
  <c r="R28" i="8"/>
  <c r="P28" i="8"/>
  <c r="O28" i="8"/>
  <c r="N28" i="8"/>
  <c r="L28" i="8"/>
  <c r="A28" i="8"/>
  <c r="V27" i="8"/>
  <c r="R27" i="8"/>
  <c r="P27" i="8"/>
  <c r="O27" i="8"/>
  <c r="N27" i="8"/>
  <c r="L27" i="8"/>
  <c r="J27" i="8"/>
  <c r="A27" i="8"/>
  <c r="V26" i="8"/>
  <c r="R26" i="8"/>
  <c r="P26" i="8"/>
  <c r="O26" i="8"/>
  <c r="N26" i="8"/>
  <c r="L26" i="8"/>
  <c r="A26" i="8"/>
  <c r="V25" i="8"/>
  <c r="R25" i="8"/>
  <c r="P25" i="8"/>
  <c r="O25" i="8"/>
  <c r="N25" i="8"/>
  <c r="L25" i="8"/>
  <c r="A25" i="8"/>
  <c r="V24" i="8"/>
  <c r="R24" i="8"/>
  <c r="P24" i="8"/>
  <c r="O24" i="8"/>
  <c r="N24" i="8"/>
  <c r="L24" i="8"/>
  <c r="A24" i="8"/>
  <c r="V23" i="8"/>
  <c r="R23" i="8"/>
  <c r="P23" i="8"/>
  <c r="O23" i="8"/>
  <c r="N23" i="8"/>
  <c r="L23" i="8"/>
  <c r="A23" i="8"/>
  <c r="V22" i="8"/>
  <c r="R22" i="8"/>
  <c r="P22" i="8"/>
  <c r="O22" i="8"/>
  <c r="N22" i="8"/>
  <c r="L22" i="8"/>
  <c r="A22" i="8"/>
  <c r="V21" i="8"/>
  <c r="R21" i="8"/>
  <c r="P21" i="8"/>
  <c r="O21" i="8"/>
  <c r="N21" i="8"/>
  <c r="L21" i="8"/>
  <c r="A21" i="8"/>
  <c r="V20" i="8"/>
  <c r="R20" i="8"/>
  <c r="P20" i="8"/>
  <c r="O20" i="8"/>
  <c r="N20" i="8"/>
  <c r="L20" i="8"/>
  <c r="A20" i="8"/>
  <c r="V19" i="8"/>
  <c r="R19" i="8"/>
  <c r="P19" i="8"/>
  <c r="O19" i="8"/>
  <c r="N19" i="8"/>
  <c r="L19" i="8"/>
  <c r="A19" i="8"/>
  <c r="V18" i="8"/>
  <c r="R18" i="8"/>
  <c r="P18" i="8"/>
  <c r="O18" i="8"/>
  <c r="N18" i="8"/>
  <c r="L18" i="8"/>
  <c r="A18" i="8"/>
  <c r="V17" i="8"/>
  <c r="R17" i="8"/>
  <c r="P17" i="8"/>
  <c r="O17" i="8"/>
  <c r="N17" i="8"/>
  <c r="L17" i="8"/>
  <c r="A17" i="8"/>
  <c r="V16" i="8"/>
  <c r="R16" i="8"/>
  <c r="P16" i="8"/>
  <c r="O16" i="8"/>
  <c r="N16" i="8"/>
  <c r="L16" i="8"/>
  <c r="A16" i="8"/>
  <c r="V15" i="8"/>
  <c r="R15" i="8"/>
  <c r="P15" i="8"/>
  <c r="O15" i="8"/>
  <c r="N15" i="8"/>
  <c r="L15" i="8"/>
  <c r="A15" i="8"/>
  <c r="V14" i="8"/>
  <c r="R14" i="8"/>
  <c r="P14" i="8"/>
  <c r="O14" i="8"/>
  <c r="N14" i="8"/>
  <c r="L14" i="8"/>
  <c r="A14" i="8"/>
  <c r="V13" i="8"/>
  <c r="R13" i="8"/>
  <c r="P13" i="8"/>
  <c r="O13" i="8"/>
  <c r="N13" i="8"/>
  <c r="L13" i="8"/>
  <c r="A13" i="8"/>
  <c r="V12" i="8"/>
  <c r="R12" i="8"/>
  <c r="P12" i="8"/>
  <c r="O12" i="8"/>
  <c r="N12" i="8"/>
  <c r="L12" i="8"/>
  <c r="A12" i="8"/>
  <c r="V11" i="8"/>
  <c r="R11" i="8"/>
  <c r="P11" i="8"/>
  <c r="O11" i="8"/>
  <c r="N11" i="8"/>
  <c r="L11" i="8"/>
  <c r="A11" i="8"/>
  <c r="V10" i="8"/>
  <c r="R10" i="8"/>
  <c r="P10" i="8"/>
  <c r="O10" i="8"/>
  <c r="N10" i="8"/>
  <c r="L10" i="8"/>
  <c r="A10" i="8"/>
  <c r="V9" i="8"/>
  <c r="R9" i="8"/>
  <c r="P9" i="8"/>
  <c r="O9" i="8"/>
  <c r="N9" i="8"/>
  <c r="L9" i="8"/>
  <c r="A9" i="8"/>
  <c r="V8" i="8"/>
  <c r="R8" i="8"/>
  <c r="P8" i="8"/>
  <c r="O8" i="8"/>
  <c r="N8" i="8"/>
  <c r="L8" i="8"/>
  <c r="A8" i="8"/>
  <c r="V7" i="8"/>
  <c r="R7" i="8"/>
  <c r="P7" i="8"/>
  <c r="O7" i="8"/>
  <c r="N7" i="8"/>
  <c r="L7" i="8"/>
  <c r="A7" i="8"/>
  <c r="V6" i="8"/>
  <c r="R6" i="8"/>
  <c r="P6" i="8"/>
  <c r="N6" i="8"/>
  <c r="L6" i="8"/>
  <c r="A6" i="8"/>
  <c r="V5" i="8"/>
  <c r="R5" i="8"/>
  <c r="P5" i="8"/>
  <c r="N5" i="8"/>
  <c r="L5" i="8"/>
  <c r="A5" i="8"/>
  <c r="V4" i="8"/>
  <c r="R4" i="8"/>
  <c r="P4" i="8"/>
  <c r="O4" i="8"/>
  <c r="N4" i="8"/>
  <c r="L4" i="8"/>
  <c r="A4" i="8"/>
  <c r="R1" i="8"/>
  <c r="N1" i="8"/>
  <c r="M1" i="8"/>
  <c r="K1" i="8"/>
  <c r="J1" i="8"/>
  <c r="I1" i="8"/>
  <c r="V31" i="7"/>
  <c r="R31" i="7"/>
  <c r="P31" i="7"/>
  <c r="O31" i="7"/>
  <c r="N31" i="7"/>
  <c r="L31" i="7"/>
  <c r="A31" i="7"/>
  <c r="V30" i="7"/>
  <c r="R30" i="7"/>
  <c r="P30" i="7"/>
  <c r="O30" i="7"/>
  <c r="N30" i="7"/>
  <c r="L30" i="7"/>
  <c r="A30" i="7"/>
  <c r="V29" i="7"/>
  <c r="R29" i="7"/>
  <c r="P29" i="7"/>
  <c r="O29" i="7"/>
  <c r="N29" i="7"/>
  <c r="L29" i="7"/>
  <c r="A29" i="7"/>
  <c r="V28" i="7"/>
  <c r="R28" i="7"/>
  <c r="P28" i="7"/>
  <c r="O28" i="7"/>
  <c r="N28" i="7"/>
  <c r="L28" i="7"/>
  <c r="A28" i="7"/>
  <c r="V27" i="7"/>
  <c r="R27" i="7"/>
  <c r="P27" i="7"/>
  <c r="O27" i="7"/>
  <c r="N27" i="7"/>
  <c r="L27" i="7"/>
  <c r="A27" i="7"/>
  <c r="V26" i="7"/>
  <c r="R26" i="7"/>
  <c r="P26" i="7"/>
  <c r="O26" i="7"/>
  <c r="N26" i="7"/>
  <c r="L26" i="7"/>
  <c r="A26" i="7"/>
  <c r="V25" i="7"/>
  <c r="R25" i="7"/>
  <c r="P25" i="7"/>
  <c r="O25" i="7"/>
  <c r="N25" i="7"/>
  <c r="L25" i="7"/>
  <c r="A25" i="7"/>
  <c r="V24" i="7"/>
  <c r="R24" i="7"/>
  <c r="P24" i="7"/>
  <c r="O24" i="7"/>
  <c r="N24" i="7"/>
  <c r="L24" i="7"/>
  <c r="J24" i="7"/>
  <c r="A24" i="7"/>
  <c r="V23" i="7"/>
  <c r="R23" i="7"/>
  <c r="P23" i="7"/>
  <c r="O23" i="7"/>
  <c r="N23" i="7"/>
  <c r="L23" i="7"/>
  <c r="A23" i="7"/>
  <c r="V22" i="7"/>
  <c r="R22" i="7"/>
  <c r="P22" i="7"/>
  <c r="O22" i="7"/>
  <c r="N22" i="7"/>
  <c r="L22" i="7"/>
  <c r="A22" i="7"/>
  <c r="V21" i="7"/>
  <c r="R21" i="7"/>
  <c r="P21" i="7"/>
  <c r="O21" i="7"/>
  <c r="N21" i="7"/>
  <c r="L21" i="7"/>
  <c r="A21" i="7"/>
  <c r="V20" i="7"/>
  <c r="R20" i="7"/>
  <c r="P20" i="7"/>
  <c r="O20" i="7"/>
  <c r="N20" i="7"/>
  <c r="L20" i="7"/>
  <c r="A20" i="7"/>
  <c r="V19" i="7"/>
  <c r="R19" i="7"/>
  <c r="P19" i="7"/>
  <c r="O19" i="7"/>
  <c r="N19" i="7"/>
  <c r="L19" i="7"/>
  <c r="A19" i="7"/>
  <c r="V18" i="7"/>
  <c r="R18" i="7"/>
  <c r="P18" i="7"/>
  <c r="O18" i="7"/>
  <c r="N18" i="7"/>
  <c r="L18" i="7"/>
  <c r="A18" i="7"/>
  <c r="V17" i="7"/>
  <c r="R17" i="7"/>
  <c r="P17" i="7"/>
  <c r="O17" i="7"/>
  <c r="N17" i="7"/>
  <c r="L17" i="7"/>
  <c r="A17" i="7"/>
  <c r="V16" i="7"/>
  <c r="R16" i="7"/>
  <c r="P16" i="7"/>
  <c r="O16" i="7"/>
  <c r="N16" i="7"/>
  <c r="L16" i="7"/>
  <c r="A16" i="7"/>
  <c r="V15" i="7"/>
  <c r="R15" i="7"/>
  <c r="P15" i="7"/>
  <c r="O15" i="7"/>
  <c r="N15" i="7"/>
  <c r="L15" i="7"/>
  <c r="A15" i="7"/>
  <c r="V14" i="7"/>
  <c r="R14" i="7"/>
  <c r="P14" i="7"/>
  <c r="O14" i="7"/>
  <c r="N14" i="7"/>
  <c r="L14" i="7"/>
  <c r="A14" i="7"/>
  <c r="V13" i="7"/>
  <c r="R13" i="7"/>
  <c r="P13" i="7"/>
  <c r="O13" i="7"/>
  <c r="N13" i="7"/>
  <c r="L13" i="7"/>
  <c r="A13" i="7"/>
  <c r="V12" i="7"/>
  <c r="R12" i="7"/>
  <c r="P12" i="7"/>
  <c r="O12" i="7"/>
  <c r="N12" i="7"/>
  <c r="L12" i="7"/>
  <c r="A12" i="7"/>
  <c r="V11" i="7"/>
  <c r="R11" i="7"/>
  <c r="P11" i="7"/>
  <c r="O11" i="7"/>
  <c r="N11" i="7"/>
  <c r="L11" i="7"/>
  <c r="A11" i="7"/>
  <c r="V9" i="7"/>
  <c r="R9" i="7"/>
  <c r="P9" i="7"/>
  <c r="O9" i="7"/>
  <c r="N9" i="7"/>
  <c r="L9" i="7"/>
  <c r="A9" i="7"/>
  <c r="V7" i="7"/>
  <c r="R7" i="7"/>
  <c r="P7" i="7"/>
  <c r="O7" i="7"/>
  <c r="N7" i="7"/>
  <c r="L7" i="7"/>
  <c r="A7" i="7"/>
  <c r="V5" i="7"/>
  <c r="R5" i="7"/>
  <c r="P5" i="7"/>
  <c r="O5" i="7"/>
  <c r="N5" i="7"/>
  <c r="L5" i="7"/>
  <c r="A5" i="7"/>
  <c r="V4" i="7"/>
  <c r="R4" i="7"/>
  <c r="P4" i="7"/>
  <c r="O4" i="7"/>
  <c r="N4" i="7"/>
  <c r="L4" i="7"/>
  <c r="A4" i="7"/>
  <c r="R1" i="7"/>
  <c r="N1" i="7"/>
  <c r="M1" i="7"/>
  <c r="K1" i="7"/>
  <c r="J1" i="7"/>
  <c r="I1" i="7"/>
  <c r="R71" i="5"/>
  <c r="P71" i="5"/>
  <c r="O71" i="5"/>
  <c r="N71" i="5"/>
  <c r="L71" i="5"/>
  <c r="A71" i="5"/>
  <c r="R70" i="5"/>
  <c r="P70" i="5"/>
  <c r="O70" i="5"/>
  <c r="N70" i="5"/>
  <c r="L70" i="5"/>
  <c r="A70" i="5"/>
  <c r="R69" i="5"/>
  <c r="P69" i="5"/>
  <c r="O69" i="5"/>
  <c r="N69" i="5"/>
  <c r="L69" i="5"/>
  <c r="A69" i="5"/>
  <c r="R68" i="5"/>
  <c r="P68" i="5"/>
  <c r="O68" i="5"/>
  <c r="N68" i="5"/>
  <c r="L68" i="5"/>
  <c r="A68" i="5"/>
  <c r="R67" i="5"/>
  <c r="P67" i="5"/>
  <c r="O67" i="5"/>
  <c r="N67" i="5"/>
  <c r="L67" i="5"/>
  <c r="A67" i="5"/>
  <c r="R66" i="5"/>
  <c r="P66" i="5"/>
  <c r="O66" i="5"/>
  <c r="N66" i="5"/>
  <c r="L66" i="5"/>
  <c r="A66" i="5"/>
  <c r="R65" i="5"/>
  <c r="P65" i="5"/>
  <c r="O65" i="5"/>
  <c r="N65" i="5"/>
  <c r="L65" i="5"/>
  <c r="A65" i="5"/>
  <c r="R64" i="5"/>
  <c r="P64" i="5"/>
  <c r="O64" i="5"/>
  <c r="N64" i="5"/>
  <c r="L64" i="5"/>
  <c r="A64" i="5"/>
  <c r="R63" i="5"/>
  <c r="P63" i="5"/>
  <c r="O63" i="5"/>
  <c r="N63" i="5"/>
  <c r="L63" i="5"/>
  <c r="A63" i="5"/>
  <c r="V62" i="5"/>
  <c r="R62" i="5"/>
  <c r="P62" i="5"/>
  <c r="O62" i="5"/>
  <c r="N62" i="5"/>
  <c r="L62" i="5"/>
  <c r="A62" i="5"/>
  <c r="V61" i="5"/>
  <c r="R61" i="5"/>
  <c r="P61" i="5"/>
  <c r="O61" i="5"/>
  <c r="N61" i="5"/>
  <c r="L61" i="5"/>
  <c r="A61" i="5"/>
  <c r="V60" i="5"/>
  <c r="R60" i="5"/>
  <c r="P60" i="5"/>
  <c r="O60" i="5"/>
  <c r="N60" i="5"/>
  <c r="L60" i="5"/>
  <c r="A60" i="5"/>
  <c r="V59" i="5"/>
  <c r="R59" i="5"/>
  <c r="P59" i="5"/>
  <c r="O59" i="5"/>
  <c r="N59" i="5"/>
  <c r="L59" i="5"/>
  <c r="A59" i="5"/>
  <c r="V58" i="5"/>
  <c r="R58" i="5"/>
  <c r="P58" i="5"/>
  <c r="O58" i="5"/>
  <c r="N58" i="5"/>
  <c r="L58" i="5"/>
  <c r="A58" i="5"/>
  <c r="V57" i="5"/>
  <c r="R57" i="5"/>
  <c r="P57" i="5"/>
  <c r="O57" i="5"/>
  <c r="N57" i="5"/>
  <c r="L57" i="5"/>
  <c r="A57" i="5"/>
  <c r="V56" i="5"/>
  <c r="R56" i="5"/>
  <c r="P56" i="5"/>
  <c r="O56" i="5"/>
  <c r="N56" i="5"/>
  <c r="L56" i="5"/>
  <c r="A56" i="5"/>
  <c r="V55" i="5"/>
  <c r="R55" i="5"/>
  <c r="P55" i="5"/>
  <c r="O55" i="5"/>
  <c r="N55" i="5"/>
  <c r="L55" i="5"/>
  <c r="A55" i="5"/>
  <c r="R54" i="5"/>
  <c r="P54" i="5"/>
  <c r="O54" i="5"/>
  <c r="N54" i="5"/>
  <c r="L54" i="5"/>
  <c r="A54" i="5"/>
  <c r="V53" i="5"/>
  <c r="R53" i="5"/>
  <c r="P53" i="5"/>
  <c r="O53" i="5"/>
  <c r="N53" i="5"/>
  <c r="L53" i="5"/>
  <c r="A53" i="5"/>
  <c r="V52" i="5"/>
  <c r="R52" i="5"/>
  <c r="P52" i="5"/>
  <c r="O52" i="5"/>
  <c r="N52" i="5"/>
  <c r="L52" i="5"/>
  <c r="A52" i="5"/>
  <c r="V51" i="5"/>
  <c r="R51" i="5"/>
  <c r="P51" i="5"/>
  <c r="O51" i="5"/>
  <c r="N51" i="5"/>
  <c r="L51" i="5"/>
  <c r="A51" i="5"/>
  <c r="V50" i="5"/>
  <c r="R50" i="5"/>
  <c r="P50" i="5"/>
  <c r="O50" i="5"/>
  <c r="N50" i="5"/>
  <c r="L50" i="5"/>
  <c r="A50" i="5"/>
  <c r="R49" i="5"/>
  <c r="P49" i="5"/>
  <c r="O49" i="5"/>
  <c r="N49" i="5"/>
  <c r="L49" i="5"/>
  <c r="A49" i="5"/>
  <c r="V48" i="5"/>
  <c r="R48" i="5"/>
  <c r="P48" i="5"/>
  <c r="O48" i="5"/>
  <c r="N48" i="5"/>
  <c r="L48" i="5"/>
  <c r="A48" i="5"/>
  <c r="V47" i="5"/>
  <c r="R47" i="5"/>
  <c r="P47" i="5"/>
  <c r="O47" i="5"/>
  <c r="N47" i="5"/>
  <c r="L47" i="5"/>
  <c r="A47" i="5"/>
  <c r="V46" i="5"/>
  <c r="R46" i="5"/>
  <c r="P46" i="5"/>
  <c r="O46" i="5"/>
  <c r="N46" i="5"/>
  <c r="L46" i="5"/>
  <c r="A46" i="5"/>
  <c r="V45" i="5"/>
  <c r="R45" i="5"/>
  <c r="P45" i="5"/>
  <c r="O45" i="5"/>
  <c r="N45" i="5"/>
  <c r="L45" i="5"/>
  <c r="A45" i="5"/>
  <c r="V44" i="5"/>
  <c r="R44" i="5"/>
  <c r="P44" i="5"/>
  <c r="O44" i="5"/>
  <c r="N44" i="5"/>
  <c r="L44" i="5"/>
  <c r="A44" i="5"/>
  <c r="V43" i="5"/>
  <c r="R43" i="5"/>
  <c r="P43" i="5"/>
  <c r="O43" i="5"/>
  <c r="N43" i="5"/>
  <c r="L43" i="5"/>
  <c r="A43" i="5"/>
  <c r="V42" i="5"/>
  <c r="R42" i="5"/>
  <c r="P42" i="5"/>
  <c r="O42" i="5"/>
  <c r="N42" i="5"/>
  <c r="L42" i="5"/>
  <c r="A42" i="5"/>
  <c r="V41" i="5"/>
  <c r="R41" i="5"/>
  <c r="P41" i="5"/>
  <c r="O41" i="5"/>
  <c r="N41" i="5"/>
  <c r="L41" i="5"/>
  <c r="A41" i="5"/>
  <c r="V40" i="5"/>
  <c r="R40" i="5"/>
  <c r="P40" i="5"/>
  <c r="O40" i="5"/>
  <c r="N40" i="5"/>
  <c r="L40" i="5"/>
  <c r="A40" i="5"/>
  <c r="V39" i="5"/>
  <c r="R39" i="5"/>
  <c r="P39" i="5"/>
  <c r="O39" i="5"/>
  <c r="N39" i="5"/>
  <c r="L39" i="5"/>
  <c r="A39" i="5"/>
  <c r="V38" i="5"/>
  <c r="R38" i="5"/>
  <c r="P38" i="5"/>
  <c r="O38" i="5"/>
  <c r="N38" i="5"/>
  <c r="L38" i="5"/>
  <c r="A38" i="5"/>
  <c r="V37" i="5"/>
  <c r="R37" i="5"/>
  <c r="P37" i="5"/>
  <c r="O37" i="5"/>
  <c r="L37" i="5"/>
  <c r="A37" i="5"/>
  <c r="V36" i="5"/>
  <c r="R36" i="5"/>
  <c r="P36" i="5"/>
  <c r="O36" i="5"/>
  <c r="N36" i="5"/>
  <c r="L36" i="5"/>
  <c r="A36" i="5"/>
  <c r="V35" i="5"/>
  <c r="R35" i="5"/>
  <c r="P35" i="5"/>
  <c r="O35" i="5"/>
  <c r="N35" i="5"/>
  <c r="L35" i="5"/>
  <c r="A35" i="5"/>
  <c r="V34" i="5"/>
  <c r="R34" i="5"/>
  <c r="P34" i="5"/>
  <c r="O34" i="5"/>
  <c r="N34" i="5"/>
  <c r="L34" i="5"/>
  <c r="A34" i="5"/>
  <c r="V33" i="5"/>
  <c r="R33" i="5"/>
  <c r="P33" i="5"/>
  <c r="O33" i="5"/>
  <c r="N33" i="5"/>
  <c r="L33" i="5"/>
  <c r="J33" i="5"/>
  <c r="A33" i="5"/>
  <c r="V32" i="5"/>
  <c r="R32" i="5"/>
  <c r="P32" i="5"/>
  <c r="O32" i="5"/>
  <c r="N32" i="5"/>
  <c r="L32" i="5"/>
  <c r="A32" i="5"/>
  <c r="V31" i="5"/>
  <c r="R31" i="5"/>
  <c r="P31" i="5"/>
  <c r="O31" i="5"/>
  <c r="N31" i="5"/>
  <c r="L31" i="5"/>
  <c r="A31" i="5"/>
  <c r="V30" i="5"/>
  <c r="R30" i="5"/>
  <c r="P30" i="5"/>
  <c r="O30" i="5"/>
  <c r="N30" i="5"/>
  <c r="L30" i="5"/>
  <c r="A30" i="5"/>
  <c r="V29" i="5"/>
  <c r="R29" i="5"/>
  <c r="P29" i="5"/>
  <c r="O29" i="5"/>
  <c r="N29" i="5"/>
  <c r="L29" i="5"/>
  <c r="A29" i="5"/>
  <c r="V28" i="5"/>
  <c r="R28" i="5"/>
  <c r="P28" i="5"/>
  <c r="O28" i="5"/>
  <c r="N28" i="5"/>
  <c r="L28" i="5"/>
  <c r="A28" i="5"/>
  <c r="V27" i="5"/>
  <c r="R27" i="5"/>
  <c r="P27" i="5"/>
  <c r="O27" i="5"/>
  <c r="N27" i="5"/>
  <c r="L27" i="5"/>
  <c r="A27" i="5"/>
  <c r="V26" i="5"/>
  <c r="R26" i="5"/>
  <c r="P26" i="5"/>
  <c r="O26" i="5"/>
  <c r="N26" i="5"/>
  <c r="L26" i="5"/>
  <c r="A26" i="5"/>
  <c r="V25" i="5"/>
  <c r="R25" i="5"/>
  <c r="P25" i="5"/>
  <c r="O25" i="5"/>
  <c r="N25" i="5"/>
  <c r="L25" i="5"/>
  <c r="A25" i="5"/>
  <c r="V24" i="5"/>
  <c r="R24" i="5"/>
  <c r="P24" i="5"/>
  <c r="O24" i="5"/>
  <c r="N24" i="5"/>
  <c r="L24" i="5"/>
  <c r="A24" i="5"/>
  <c r="V23" i="5"/>
  <c r="R23" i="5"/>
  <c r="P23" i="5"/>
  <c r="O23" i="5"/>
  <c r="N23" i="5"/>
  <c r="L23" i="5"/>
  <c r="A23" i="5"/>
  <c r="V22" i="5"/>
  <c r="R22" i="5"/>
  <c r="P22" i="5"/>
  <c r="O22" i="5"/>
  <c r="N22" i="5"/>
  <c r="L22" i="5"/>
  <c r="A22" i="5"/>
  <c r="V21" i="5"/>
  <c r="R21" i="5"/>
  <c r="P21" i="5"/>
  <c r="O21" i="5"/>
  <c r="N21" i="5"/>
  <c r="L21" i="5"/>
  <c r="A21" i="5"/>
  <c r="V20" i="5"/>
  <c r="R20" i="5"/>
  <c r="P20" i="5"/>
  <c r="O20" i="5"/>
  <c r="N20" i="5"/>
  <c r="L20" i="5"/>
  <c r="A20" i="5"/>
  <c r="V19" i="5"/>
  <c r="R19" i="5"/>
  <c r="P19" i="5"/>
  <c r="O19" i="5"/>
  <c r="N19" i="5"/>
  <c r="L19" i="5"/>
  <c r="A19" i="5"/>
  <c r="V18" i="5"/>
  <c r="R18" i="5"/>
  <c r="P18" i="5"/>
  <c r="O18" i="5"/>
  <c r="N18" i="5"/>
  <c r="L18" i="5"/>
  <c r="A18" i="5"/>
  <c r="V17" i="5"/>
  <c r="R17" i="5"/>
  <c r="P17" i="5"/>
  <c r="O17" i="5"/>
  <c r="N17" i="5"/>
  <c r="L17" i="5"/>
  <c r="A17" i="5"/>
  <c r="V16" i="5"/>
  <c r="R16" i="5"/>
  <c r="P16" i="5"/>
  <c r="O16" i="5"/>
  <c r="N16" i="5"/>
  <c r="L16" i="5"/>
  <c r="A16" i="5"/>
  <c r="V15" i="5"/>
  <c r="R15" i="5"/>
  <c r="P15" i="5"/>
  <c r="O15" i="5"/>
  <c r="N15" i="5"/>
  <c r="L15" i="5"/>
  <c r="A15" i="5"/>
  <c r="V14" i="5"/>
  <c r="R14" i="5"/>
  <c r="N14" i="5"/>
  <c r="A14" i="5"/>
  <c r="V13" i="5"/>
  <c r="R13" i="5"/>
  <c r="N13" i="5"/>
  <c r="A13" i="5"/>
  <c r="V12" i="5"/>
  <c r="R12" i="5"/>
  <c r="A12" i="5"/>
  <c r="V11" i="5"/>
  <c r="R11" i="5"/>
  <c r="N11" i="5"/>
  <c r="A11" i="5"/>
  <c r="V10" i="5"/>
  <c r="R10" i="5"/>
  <c r="N10" i="5"/>
  <c r="A10" i="5"/>
  <c r="V9" i="5"/>
  <c r="R9" i="5"/>
  <c r="N9" i="5"/>
  <c r="A9" i="5"/>
  <c r="V8" i="5"/>
  <c r="R8" i="5"/>
  <c r="N8" i="5"/>
  <c r="A8" i="5"/>
  <c r="V7" i="5"/>
  <c r="R7" i="5"/>
  <c r="N7" i="5"/>
  <c r="A7" i="5"/>
  <c r="V6" i="5"/>
  <c r="R6" i="5"/>
  <c r="N6" i="5"/>
  <c r="A6" i="5"/>
  <c r="V5" i="5"/>
  <c r="R5" i="5"/>
  <c r="N5" i="5"/>
  <c r="I5" i="5"/>
  <c r="I1" i="5" s="1"/>
  <c r="A5" i="5"/>
  <c r="V4" i="5"/>
  <c r="R4" i="5"/>
  <c r="N4" i="5"/>
  <c r="A4" i="5"/>
  <c r="R1" i="5"/>
  <c r="N1" i="5"/>
  <c r="M1" i="5"/>
  <c r="K1" i="5"/>
  <c r="J1" i="5"/>
  <c r="A122" i="4"/>
  <c r="O121" i="4"/>
  <c r="A121" i="4"/>
  <c r="O120" i="4"/>
  <c r="A120" i="4"/>
  <c r="O119" i="4"/>
  <c r="M119" i="4"/>
  <c r="A119" i="4"/>
  <c r="O118" i="4"/>
  <c r="M118" i="4"/>
  <c r="A118" i="4"/>
  <c r="O117" i="4"/>
  <c r="M117" i="4"/>
  <c r="A117" i="4"/>
  <c r="O116" i="4"/>
  <c r="A116" i="4"/>
  <c r="O115" i="4"/>
  <c r="A115" i="4"/>
  <c r="O114" i="4"/>
  <c r="A114" i="4"/>
  <c r="O113" i="4"/>
  <c r="A113" i="4"/>
  <c r="O112" i="4"/>
  <c r="A112" i="4"/>
  <c r="O111" i="4"/>
  <c r="A111" i="4"/>
  <c r="O110" i="4"/>
  <c r="A110" i="4"/>
  <c r="O109" i="4"/>
  <c r="A109" i="4"/>
  <c r="O108" i="4"/>
  <c r="A108" i="4"/>
  <c r="O107" i="4"/>
  <c r="A107" i="4"/>
  <c r="O106" i="4"/>
  <c r="A106" i="4"/>
  <c r="O105" i="4"/>
  <c r="A105" i="4"/>
  <c r="O104" i="4"/>
  <c r="A104" i="4"/>
  <c r="O103" i="4"/>
  <c r="A103" i="4"/>
  <c r="O102" i="4"/>
  <c r="A102" i="4"/>
  <c r="O101" i="4"/>
  <c r="A101" i="4"/>
  <c r="O100" i="4"/>
  <c r="A100" i="4"/>
  <c r="O99" i="4"/>
  <c r="A99" i="4"/>
  <c r="S98" i="4"/>
  <c r="O98" i="4"/>
  <c r="M98" i="4"/>
  <c r="A98" i="4"/>
  <c r="S97" i="4"/>
  <c r="O97" i="4"/>
  <c r="M97" i="4"/>
  <c r="A97" i="4"/>
  <c r="O96" i="4"/>
  <c r="M96" i="4"/>
  <c r="A96" i="4"/>
  <c r="O95" i="4"/>
  <c r="M95" i="4"/>
  <c r="A95" i="4"/>
  <c r="O94" i="4"/>
  <c r="M94" i="4"/>
  <c r="A94" i="4"/>
  <c r="O93" i="4"/>
  <c r="M93" i="4"/>
  <c r="A93" i="4"/>
  <c r="O92" i="4"/>
  <c r="M92" i="4"/>
  <c r="A92" i="4"/>
  <c r="O91" i="4"/>
  <c r="M91" i="4"/>
  <c r="A91" i="4"/>
  <c r="O90" i="4"/>
  <c r="M90" i="4"/>
  <c r="A90" i="4"/>
  <c r="O89" i="4"/>
  <c r="M89" i="4"/>
  <c r="A89" i="4"/>
  <c r="O88" i="4"/>
  <c r="M88" i="4"/>
  <c r="A88" i="4"/>
  <c r="O87" i="4"/>
  <c r="M87" i="4"/>
  <c r="A87" i="4"/>
  <c r="S86" i="4"/>
  <c r="O86" i="4"/>
  <c r="A86" i="4"/>
  <c r="O85" i="4"/>
  <c r="M85" i="4"/>
  <c r="A85" i="4"/>
  <c r="S84" i="4"/>
  <c r="O84" i="4"/>
  <c r="A84" i="4"/>
  <c r="S83" i="4"/>
  <c r="O83" i="4"/>
  <c r="A83" i="4"/>
  <c r="S82" i="4"/>
  <c r="O82" i="4"/>
  <c r="A82" i="4"/>
  <c r="S81" i="4"/>
  <c r="O81" i="4"/>
  <c r="A81" i="4"/>
  <c r="S80" i="4"/>
  <c r="O80" i="4"/>
  <c r="A80" i="4"/>
  <c r="S79" i="4"/>
  <c r="O79" i="4"/>
  <c r="A79" i="4"/>
  <c r="S78" i="4"/>
  <c r="O78" i="4"/>
  <c r="M78" i="4"/>
  <c r="A78" i="4"/>
  <c r="S77" i="4"/>
  <c r="O77" i="4"/>
  <c r="M77" i="4"/>
  <c r="A77" i="4"/>
  <c r="S76" i="4"/>
  <c r="O76" i="4"/>
  <c r="M76" i="4"/>
  <c r="A76" i="4"/>
  <c r="S75" i="4"/>
  <c r="O75" i="4"/>
  <c r="M75" i="4"/>
  <c r="L75" i="4"/>
  <c r="A75" i="4"/>
  <c r="S74" i="4"/>
  <c r="O74" i="4"/>
  <c r="M74" i="4"/>
  <c r="A74" i="4"/>
  <c r="S73" i="4"/>
  <c r="O73" i="4"/>
  <c r="A73" i="4"/>
  <c r="S72" i="4"/>
  <c r="O72" i="4"/>
  <c r="M72" i="4"/>
  <c r="A72" i="4"/>
  <c r="S71" i="4"/>
  <c r="O71" i="4"/>
  <c r="A71" i="4"/>
  <c r="S70" i="4"/>
  <c r="O70" i="4"/>
  <c r="A70" i="4"/>
  <c r="S69" i="4"/>
  <c r="O69" i="4"/>
  <c r="A69" i="4"/>
  <c r="S68" i="4"/>
  <c r="O68" i="4"/>
  <c r="A68" i="4"/>
  <c r="S67" i="4"/>
  <c r="O67" i="4"/>
  <c r="A67" i="4"/>
  <c r="S66" i="4"/>
  <c r="O66" i="4"/>
  <c r="A66" i="4"/>
  <c r="S65" i="4"/>
  <c r="O65" i="4"/>
  <c r="A65" i="4"/>
  <c r="S64" i="4"/>
  <c r="O64" i="4"/>
  <c r="A64" i="4"/>
  <c r="S63" i="4"/>
  <c r="O63" i="4"/>
  <c r="A63" i="4"/>
  <c r="S62" i="4"/>
  <c r="O62" i="4"/>
  <c r="A62" i="4"/>
  <c r="S61" i="4"/>
  <c r="O61" i="4"/>
  <c r="A61" i="4"/>
  <c r="S60" i="4"/>
  <c r="O60" i="4"/>
  <c r="A60" i="4"/>
  <c r="O59" i="4"/>
  <c r="M59" i="4"/>
  <c r="A59" i="4"/>
  <c r="O58" i="4"/>
  <c r="M58" i="4"/>
  <c r="A58" i="4"/>
  <c r="O57" i="4"/>
  <c r="M57" i="4"/>
  <c r="A57" i="4"/>
  <c r="O56" i="4"/>
  <c r="M56" i="4"/>
  <c r="A56" i="4"/>
  <c r="O55" i="4"/>
  <c r="M55" i="4"/>
  <c r="A55" i="4"/>
  <c r="O54" i="4"/>
  <c r="M54" i="4"/>
  <c r="A54" i="4"/>
  <c r="S53" i="4"/>
  <c r="O53" i="4"/>
  <c r="M53" i="4"/>
  <c r="A53" i="4"/>
  <c r="S52" i="4"/>
  <c r="O52" i="4"/>
  <c r="M52" i="4"/>
  <c r="A52" i="4"/>
  <c r="S51" i="4"/>
  <c r="O51" i="4"/>
  <c r="M51" i="4"/>
  <c r="A51" i="4"/>
  <c r="S50" i="4"/>
  <c r="O50" i="4"/>
  <c r="A50" i="4"/>
  <c r="S49" i="4"/>
  <c r="O49" i="4"/>
  <c r="M49" i="4"/>
  <c r="A49" i="4"/>
  <c r="S48" i="4"/>
  <c r="O48" i="4"/>
  <c r="M48" i="4"/>
  <c r="A48" i="4"/>
  <c r="S47" i="4"/>
  <c r="O47" i="4"/>
  <c r="M47" i="4"/>
  <c r="A47" i="4"/>
  <c r="S46" i="4"/>
  <c r="O46" i="4"/>
  <c r="A46" i="4"/>
  <c r="S45" i="4"/>
  <c r="O45" i="4"/>
  <c r="A45" i="4"/>
  <c r="S44" i="4"/>
  <c r="O44" i="4"/>
  <c r="A44" i="4"/>
  <c r="S43" i="4"/>
  <c r="O43" i="4"/>
  <c r="A43" i="4"/>
  <c r="S42" i="4"/>
  <c r="O42" i="4"/>
  <c r="A42" i="4"/>
  <c r="S41" i="4"/>
  <c r="O41" i="4"/>
  <c r="M41" i="4"/>
  <c r="A41" i="4"/>
  <c r="S40" i="4"/>
  <c r="O40" i="4"/>
  <c r="M40" i="4"/>
  <c r="A40" i="4"/>
  <c r="S39" i="4"/>
  <c r="O39" i="4"/>
  <c r="M39" i="4"/>
  <c r="A39" i="4"/>
  <c r="S38" i="4"/>
  <c r="O38" i="4"/>
  <c r="M38" i="4"/>
  <c r="A38" i="4"/>
  <c r="O37" i="4"/>
  <c r="A37" i="4"/>
  <c r="O36" i="4"/>
  <c r="A36" i="4"/>
  <c r="O35" i="4"/>
  <c r="A35" i="4"/>
  <c r="S34" i="4"/>
  <c r="O34" i="4"/>
  <c r="M34" i="4"/>
  <c r="A34" i="4"/>
  <c r="S33" i="4"/>
  <c r="O33" i="4"/>
  <c r="M33" i="4"/>
  <c r="A33" i="4"/>
  <c r="S32" i="4"/>
  <c r="O32" i="4"/>
  <c r="A32" i="4"/>
  <c r="S31" i="4"/>
  <c r="O31" i="4"/>
  <c r="M31" i="4"/>
  <c r="A31" i="4"/>
  <c r="O30" i="4"/>
  <c r="M30" i="4"/>
  <c r="I30" i="4"/>
  <c r="I1" i="4" s="1"/>
  <c r="A30" i="4"/>
  <c r="S29" i="4"/>
  <c r="O29" i="4"/>
  <c r="M29" i="4"/>
  <c r="A29" i="4"/>
  <c r="S28" i="4"/>
  <c r="O28" i="4"/>
  <c r="A28" i="4"/>
  <c r="S27" i="4"/>
  <c r="O27" i="4"/>
  <c r="A27" i="4"/>
  <c r="S26" i="4"/>
  <c r="O26" i="4"/>
  <c r="M26" i="4"/>
  <c r="A26" i="4"/>
  <c r="S25" i="4"/>
  <c r="O25" i="4"/>
  <c r="M25" i="4"/>
  <c r="A25" i="4"/>
  <c r="S24" i="4"/>
  <c r="O24" i="4"/>
  <c r="A24" i="4"/>
  <c r="S23" i="4"/>
  <c r="O23" i="4"/>
  <c r="M23" i="4"/>
  <c r="A23" i="4"/>
  <c r="S22" i="4"/>
  <c r="O22" i="4"/>
  <c r="M22" i="4"/>
  <c r="A22" i="4"/>
  <c r="S21" i="4"/>
  <c r="O21" i="4"/>
  <c r="M21" i="4"/>
  <c r="L21" i="4"/>
  <c r="A21" i="4"/>
  <c r="S20" i="4"/>
  <c r="O20" i="4"/>
  <c r="A20" i="4"/>
  <c r="S19" i="4"/>
  <c r="O19" i="4"/>
  <c r="M19" i="4"/>
  <c r="A19" i="4"/>
  <c r="S18" i="4"/>
  <c r="O18" i="4"/>
  <c r="M18" i="4"/>
  <c r="A18" i="4"/>
  <c r="S17" i="4"/>
  <c r="O17" i="4"/>
  <c r="M17" i="4"/>
  <c r="A17" i="4"/>
  <c r="S16" i="4"/>
  <c r="O16" i="4"/>
  <c r="M16" i="4"/>
  <c r="A16" i="4"/>
  <c r="S15" i="4"/>
  <c r="O15" i="4"/>
  <c r="M15" i="4"/>
  <c r="L15" i="4"/>
  <c r="A15" i="4"/>
  <c r="S14" i="4"/>
  <c r="O14" i="4"/>
  <c r="A14" i="4"/>
  <c r="S13" i="4"/>
  <c r="O13" i="4"/>
  <c r="A13" i="4"/>
  <c r="S12" i="4"/>
  <c r="O12" i="4"/>
  <c r="M12" i="4"/>
  <c r="A12" i="4"/>
  <c r="S11" i="4"/>
  <c r="O11" i="4"/>
  <c r="M11" i="4"/>
  <c r="A11" i="4"/>
  <c r="S10" i="4"/>
  <c r="O10" i="4"/>
  <c r="M10" i="4"/>
  <c r="A10" i="4"/>
  <c r="S9" i="4"/>
  <c r="O9" i="4"/>
  <c r="M9" i="4"/>
  <c r="A9" i="4"/>
  <c r="O8" i="4"/>
  <c r="M8" i="4"/>
  <c r="A8" i="4"/>
  <c r="O7" i="4"/>
  <c r="M7" i="4"/>
  <c r="I7" i="4"/>
  <c r="A7" i="4"/>
  <c r="S6" i="4"/>
  <c r="O6" i="4"/>
  <c r="A6" i="4"/>
  <c r="S5" i="4"/>
  <c r="O5" i="4"/>
  <c r="M5" i="4"/>
  <c r="A5" i="4"/>
  <c r="S4" i="4"/>
  <c r="O4" i="4"/>
  <c r="M4" i="4"/>
  <c r="A4" i="4"/>
  <c r="O1" i="4"/>
  <c r="M1" i="4"/>
  <c r="L1" i="4"/>
  <c r="K1" i="4"/>
  <c r="J1" i="4"/>
  <c r="O100" i="2"/>
  <c r="O98" i="2"/>
  <c r="O96" i="2"/>
  <c r="O95" i="2"/>
  <c r="O91" i="2"/>
  <c r="M91" i="2"/>
  <c r="A91" i="2"/>
  <c r="O90" i="2"/>
  <c r="M90" i="2"/>
  <c r="A90" i="2"/>
  <c r="O89" i="2"/>
  <c r="M89" i="2"/>
  <c r="A89" i="2"/>
  <c r="O88" i="2"/>
  <c r="M88" i="2"/>
  <c r="A88" i="2"/>
  <c r="O87" i="2"/>
  <c r="M87" i="2"/>
  <c r="A87" i="2"/>
  <c r="O86" i="2"/>
  <c r="M86" i="2"/>
  <c r="A86" i="2"/>
  <c r="O85" i="2"/>
  <c r="M85" i="2"/>
  <c r="A85" i="2"/>
  <c r="O84" i="2"/>
  <c r="M84" i="2"/>
  <c r="A84" i="2"/>
  <c r="O83" i="2"/>
  <c r="M83" i="2"/>
  <c r="A83" i="2"/>
  <c r="A82" i="2"/>
  <c r="O81" i="2"/>
  <c r="M81" i="2"/>
  <c r="A81" i="2"/>
  <c r="O80" i="2"/>
  <c r="A80" i="2"/>
  <c r="O79" i="2"/>
  <c r="A79" i="2"/>
  <c r="O78" i="2"/>
  <c r="A78" i="2"/>
  <c r="O77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O60" i="2"/>
  <c r="A60" i="2"/>
  <c r="O59" i="2"/>
  <c r="A59" i="2"/>
  <c r="O58" i="2"/>
  <c r="M58" i="2"/>
  <c r="I58" i="2"/>
  <c r="A58" i="2"/>
  <c r="O57" i="2"/>
  <c r="M57" i="2"/>
  <c r="A57" i="2"/>
  <c r="O56" i="2"/>
  <c r="M56" i="2"/>
  <c r="I56" i="2"/>
  <c r="A56" i="2"/>
  <c r="A55" i="2"/>
  <c r="A54" i="2"/>
  <c r="A53" i="2"/>
  <c r="A52" i="2"/>
  <c r="A51" i="2"/>
  <c r="O50" i="2"/>
  <c r="M50" i="2"/>
  <c r="A50" i="2"/>
  <c r="O49" i="2"/>
  <c r="M49" i="2"/>
  <c r="A49" i="2"/>
  <c r="S48" i="2"/>
  <c r="O48" i="2"/>
  <c r="M48" i="2"/>
  <c r="A48" i="2"/>
  <c r="S47" i="2"/>
  <c r="O47" i="2"/>
  <c r="M47" i="2"/>
  <c r="A47" i="2"/>
  <c r="S46" i="2"/>
  <c r="O46" i="2"/>
  <c r="M46" i="2"/>
  <c r="A46" i="2"/>
  <c r="S45" i="2"/>
  <c r="O45" i="2"/>
  <c r="M45" i="2"/>
  <c r="L45" i="2"/>
  <c r="A45" i="2"/>
  <c r="S44" i="2"/>
  <c r="O44" i="2"/>
  <c r="M44" i="2"/>
  <c r="A44" i="2"/>
  <c r="S43" i="2"/>
  <c r="O43" i="2"/>
  <c r="M43" i="2"/>
  <c r="A43" i="2"/>
  <c r="S42" i="2"/>
  <c r="O42" i="2"/>
  <c r="M42" i="2"/>
  <c r="A42" i="2"/>
  <c r="S41" i="2"/>
  <c r="O41" i="2"/>
  <c r="M41" i="2"/>
  <c r="A41" i="2"/>
  <c r="S40" i="2"/>
  <c r="O40" i="2"/>
  <c r="M40" i="2"/>
  <c r="A40" i="2"/>
  <c r="S39" i="2"/>
  <c r="O39" i="2"/>
  <c r="M39" i="2"/>
  <c r="A39" i="2"/>
  <c r="S38" i="2"/>
  <c r="O38" i="2"/>
  <c r="A38" i="2"/>
  <c r="S37" i="2"/>
  <c r="O37" i="2"/>
  <c r="M37" i="2"/>
  <c r="A37" i="2"/>
  <c r="S36" i="2"/>
  <c r="O36" i="2"/>
  <c r="M36" i="2"/>
  <c r="A36" i="2"/>
  <c r="S35" i="2"/>
  <c r="O35" i="2"/>
  <c r="M35" i="2"/>
  <c r="A35" i="2"/>
  <c r="S34" i="2"/>
  <c r="O34" i="2"/>
  <c r="M34" i="2"/>
  <c r="A34" i="2"/>
  <c r="S33" i="2"/>
  <c r="O33" i="2"/>
  <c r="M33" i="2"/>
  <c r="A33" i="2"/>
  <c r="S32" i="2"/>
  <c r="O32" i="2"/>
  <c r="A32" i="2"/>
  <c r="S31" i="2"/>
  <c r="O31" i="2"/>
  <c r="M31" i="2"/>
  <c r="A31" i="2"/>
  <c r="S30" i="2"/>
  <c r="O30" i="2"/>
  <c r="M30" i="2"/>
  <c r="A30" i="2"/>
  <c r="S29" i="2"/>
  <c r="O29" i="2"/>
  <c r="M29" i="2"/>
  <c r="L29" i="2"/>
  <c r="A29" i="2"/>
  <c r="S28" i="2"/>
  <c r="O28" i="2"/>
  <c r="A28" i="2"/>
  <c r="S27" i="2"/>
  <c r="O27" i="2"/>
  <c r="M27" i="2"/>
  <c r="A27" i="2"/>
  <c r="S26" i="2"/>
  <c r="O26" i="2"/>
  <c r="M26" i="2"/>
  <c r="A26" i="2"/>
  <c r="S25" i="2"/>
  <c r="O25" i="2"/>
  <c r="A25" i="2"/>
  <c r="S24" i="2"/>
  <c r="O24" i="2"/>
  <c r="M24" i="2"/>
  <c r="A24" i="2"/>
  <c r="S23" i="2"/>
  <c r="O23" i="2"/>
  <c r="M23" i="2"/>
  <c r="A23" i="2"/>
  <c r="S22" i="2"/>
  <c r="O22" i="2"/>
  <c r="M22" i="2"/>
  <c r="A22" i="2"/>
  <c r="S21" i="2"/>
  <c r="O21" i="2"/>
  <c r="M21" i="2"/>
  <c r="A21" i="2"/>
  <c r="S20" i="2"/>
  <c r="O20" i="2"/>
  <c r="M20" i="2"/>
  <c r="A20" i="2"/>
  <c r="S19" i="2"/>
  <c r="O19" i="2"/>
  <c r="A19" i="2"/>
  <c r="O18" i="2"/>
  <c r="M18" i="2"/>
  <c r="A18" i="2"/>
  <c r="S17" i="2"/>
  <c r="O17" i="2"/>
  <c r="M17" i="2"/>
  <c r="A17" i="2"/>
  <c r="O16" i="2"/>
  <c r="M16" i="2"/>
  <c r="A16" i="2"/>
  <c r="O15" i="2"/>
  <c r="M15" i="2"/>
  <c r="A15" i="2"/>
  <c r="O14" i="2"/>
  <c r="M14" i="2"/>
  <c r="A14" i="2"/>
  <c r="O13" i="2"/>
  <c r="A13" i="2"/>
  <c r="O12" i="2"/>
  <c r="M12" i="2"/>
  <c r="A12" i="2"/>
  <c r="O11" i="2"/>
  <c r="M11" i="2"/>
  <c r="L11" i="2"/>
  <c r="A11" i="2"/>
  <c r="O10" i="2"/>
  <c r="M10" i="2"/>
  <c r="A10" i="2"/>
  <c r="O9" i="2"/>
  <c r="M9" i="2"/>
  <c r="A9" i="2"/>
  <c r="O8" i="2"/>
  <c r="M8" i="2"/>
  <c r="A8" i="2"/>
  <c r="O7" i="2"/>
  <c r="M7" i="2"/>
  <c r="A7" i="2"/>
  <c r="O6" i="2"/>
  <c r="M6" i="2"/>
  <c r="A6" i="2"/>
  <c r="S5" i="2"/>
  <c r="O5" i="2"/>
  <c r="A5" i="2"/>
  <c r="S4" i="2"/>
  <c r="O4" i="2"/>
  <c r="M4" i="2"/>
  <c r="A4" i="2"/>
  <c r="O1" i="2"/>
  <c r="M1" i="2"/>
  <c r="L1" i="2"/>
  <c r="K1" i="2"/>
  <c r="J1" i="2"/>
  <c r="I1" i="2"/>
  <c r="P68" i="11" l="1"/>
  <c r="T1" i="12"/>
  <c r="P76" i="11"/>
  <c r="P57" i="11"/>
  <c r="L27" i="11"/>
  <c r="P27" i="11" s="1"/>
  <c r="P62" i="11"/>
  <c r="P73" i="11"/>
  <c r="P8" i="11"/>
  <c r="P19" i="11"/>
  <c r="P34" i="11"/>
  <c r="P89" i="11"/>
  <c r="P104" i="11"/>
  <c r="P9" i="11"/>
  <c r="P17" i="11"/>
  <c r="P66" i="11"/>
  <c r="P69" i="11"/>
  <c r="P82" i="11"/>
  <c r="P86" i="11"/>
  <c r="P39" i="11"/>
  <c r="P41" i="11"/>
  <c r="P21" i="11"/>
  <c r="P40" i="11"/>
  <c r="P48" i="11"/>
  <c r="P7" i="11"/>
  <c r="P15" i="11"/>
  <c r="P100" i="11"/>
  <c r="P12" i="11"/>
  <c r="P99" i="11"/>
  <c r="P35" i="11"/>
  <c r="P43" i="11"/>
  <c r="P46" i="11"/>
  <c r="P80" i="11"/>
  <c r="P16" i="11"/>
  <c r="P55" i="11"/>
  <c r="P58" i="11"/>
  <c r="P32" i="11"/>
  <c r="P45" i="11"/>
  <c r="P101" i="11"/>
  <c r="P70" i="11"/>
  <c r="P84" i="11"/>
  <c r="P23" i="11"/>
  <c r="P11" i="11"/>
  <c r="P25" i="11"/>
  <c r="P44" i="11"/>
  <c r="P105" i="11"/>
  <c r="P30" i="11"/>
  <c r="P102" i="11"/>
  <c r="P18" i="11"/>
  <c r="P24" i="11"/>
  <c r="P31" i="11"/>
  <c r="P49" i="11"/>
  <c r="P50" i="11"/>
  <c r="P79" i="11"/>
  <c r="P81" i="11"/>
  <c r="P107" i="11"/>
  <c r="P33" i="11"/>
  <c r="P42" i="11"/>
  <c r="P52" i="11"/>
  <c r="P64" i="11"/>
  <c r="P78" i="11"/>
  <c r="P54" i="11"/>
  <c r="P60" i="11"/>
  <c r="P72" i="11"/>
  <c r="P13" i="11"/>
  <c r="P26" i="11"/>
  <c r="P38" i="11"/>
  <c r="P63" i="11"/>
  <c r="P65" i="11"/>
  <c r="P74" i="11"/>
  <c r="P77" i="11"/>
  <c r="P87" i="11"/>
  <c r="P56" i="11"/>
  <c r="P28" i="11"/>
  <c r="P53" i="11"/>
  <c r="P61" i="11"/>
  <c r="P10" i="11"/>
  <c r="P14" i="11"/>
  <c r="P36" i="11"/>
  <c r="P103" i="11"/>
  <c r="P106" i="11"/>
  <c r="P22" i="11"/>
  <c r="P98" i="11"/>
  <c r="N1" i="11"/>
  <c r="P47" i="11"/>
  <c r="P4" i="11"/>
  <c r="P20" i="11"/>
  <c r="P29" i="11"/>
  <c r="P51" i="11"/>
  <c r="P59" i="11"/>
  <c r="P67" i="11"/>
  <c r="P71" i="11"/>
  <c r="P75" i="11"/>
  <c r="P83" i="11"/>
  <c r="P37" i="11"/>
  <c r="P97" i="11"/>
  <c r="R5" i="11"/>
  <c r="R1" i="11" s="1"/>
  <c r="R113" i="11" s="1"/>
  <c r="N59" i="12" l="1"/>
  <c r="O50" i="12" l="1"/>
  <c r="N50" i="12"/>
  <c r="O54" i="12"/>
  <c r="N54" i="12"/>
  <c r="O78" i="12"/>
  <c r="N78" i="12"/>
  <c r="O35" i="12"/>
  <c r="N35" i="12"/>
  <c r="O4" i="12"/>
  <c r="N4" i="12"/>
  <c r="O71" i="12"/>
  <c r="N71" i="12"/>
  <c r="O70" i="12"/>
  <c r="N70" i="12"/>
  <c r="O43" i="12"/>
  <c r="N43" i="12"/>
  <c r="O36" i="12"/>
  <c r="N36" i="12"/>
  <c r="O81" i="12"/>
  <c r="N81" i="12"/>
  <c r="O79" i="12"/>
  <c r="N79" i="12"/>
  <c r="O57" i="12"/>
  <c r="N57" i="12"/>
  <c r="O18" i="12"/>
  <c r="N18" i="12"/>
  <c r="O66" i="12"/>
  <c r="N66" i="12"/>
  <c r="O40" i="12"/>
  <c r="N40" i="12"/>
  <c r="O67" i="12"/>
  <c r="N67" i="12"/>
  <c r="O55" i="12"/>
  <c r="N55" i="12"/>
  <c r="O25" i="12"/>
  <c r="N25" i="12"/>
  <c r="O53" i="12"/>
  <c r="N53" i="12"/>
  <c r="O60" i="12"/>
  <c r="N60" i="12"/>
  <c r="O39" i="12"/>
  <c r="N39" i="12"/>
  <c r="O48" i="12"/>
  <c r="N48" i="12"/>
  <c r="O27" i="12"/>
  <c r="N27" i="12"/>
  <c r="O93" i="12"/>
  <c r="N93" i="12"/>
  <c r="O90" i="12"/>
  <c r="N90" i="12"/>
  <c r="O65" i="12"/>
  <c r="N65" i="12"/>
  <c r="O12" i="12"/>
  <c r="N12" i="12"/>
  <c r="O76" i="12"/>
  <c r="N76" i="12"/>
  <c r="O21" i="12"/>
  <c r="N21" i="12"/>
  <c r="O32" i="12"/>
  <c r="N32" i="12"/>
  <c r="O62" i="12"/>
  <c r="N62" i="12"/>
  <c r="O103" i="12"/>
  <c r="N103" i="12"/>
  <c r="O37" i="12"/>
  <c r="N37" i="12"/>
  <c r="O45" i="12"/>
  <c r="N45" i="12"/>
  <c r="O5" i="12"/>
  <c r="N5" i="12"/>
  <c r="O89" i="12"/>
  <c r="N89" i="12"/>
  <c r="O75" i="12"/>
  <c r="N75" i="12"/>
  <c r="O64" i="12"/>
  <c r="N64" i="12"/>
  <c r="O58" i="12"/>
  <c r="N58" i="12"/>
  <c r="O13" i="12"/>
  <c r="N13" i="12"/>
  <c r="O105" i="12"/>
  <c r="N105" i="12"/>
  <c r="O100" i="12"/>
  <c r="N100" i="12"/>
  <c r="O44" i="12"/>
  <c r="N44" i="12"/>
  <c r="O69" i="12"/>
  <c r="N69" i="12"/>
  <c r="O68" i="12"/>
  <c r="N68" i="12"/>
  <c r="O74" i="12"/>
  <c r="N74" i="12"/>
  <c r="O102" i="12"/>
  <c r="N102" i="12"/>
  <c r="O34" i="12"/>
  <c r="N34" i="12"/>
  <c r="O52" i="12"/>
  <c r="N52" i="12"/>
  <c r="O20" i="12"/>
  <c r="N20" i="12"/>
  <c r="O77" i="12"/>
  <c r="N77" i="12"/>
  <c r="O17" i="12"/>
  <c r="N17" i="12"/>
  <c r="O92" i="12"/>
  <c r="N92" i="12"/>
  <c r="O108" i="12"/>
  <c r="N108" i="12"/>
  <c r="O7" i="12"/>
  <c r="N7" i="12"/>
  <c r="O11" i="12"/>
  <c r="N11" i="12"/>
  <c r="N61" i="12"/>
  <c r="O84" i="12"/>
  <c r="N84" i="12"/>
  <c r="O31" i="12"/>
  <c r="N31" i="12"/>
  <c r="O104" i="12"/>
  <c r="N104" i="12"/>
  <c r="O15" i="12"/>
  <c r="N15" i="12"/>
  <c r="O63" i="12"/>
  <c r="N63" i="12"/>
  <c r="O101" i="12"/>
  <c r="N101" i="12"/>
  <c r="O41" i="12"/>
  <c r="N41" i="12"/>
  <c r="O8" i="12"/>
  <c r="N8" i="12"/>
  <c r="O91" i="12"/>
  <c r="N91" i="12"/>
  <c r="O51" i="12"/>
  <c r="N51" i="12"/>
  <c r="O86" i="12"/>
  <c r="N86" i="12"/>
  <c r="O38" i="12"/>
  <c r="N38" i="12"/>
  <c r="O106" i="12"/>
  <c r="N106" i="12"/>
  <c r="O30" i="12"/>
  <c r="N30" i="12"/>
  <c r="O29" i="12"/>
  <c r="N29" i="12"/>
  <c r="O14" i="12"/>
  <c r="N14" i="12"/>
  <c r="O42" i="12"/>
  <c r="N42" i="12"/>
  <c r="O56" i="12"/>
  <c r="N56" i="12"/>
  <c r="O87" i="12"/>
  <c r="N87" i="12"/>
  <c r="O22" i="12"/>
  <c r="N22" i="12"/>
  <c r="O88" i="12"/>
  <c r="N88" i="12"/>
  <c r="O23" i="12"/>
  <c r="N23" i="12"/>
  <c r="O24" i="12"/>
  <c r="N24" i="12"/>
  <c r="O109" i="12"/>
  <c r="N109" i="12"/>
  <c r="O72" i="12"/>
  <c r="N72" i="12"/>
  <c r="O96" i="12"/>
  <c r="N96" i="12"/>
  <c r="O107" i="12"/>
  <c r="N107" i="12"/>
  <c r="O80" i="12"/>
  <c r="N80" i="12"/>
  <c r="O47" i="12"/>
  <c r="N47" i="12"/>
  <c r="O49" i="12"/>
  <c r="N49" i="12"/>
  <c r="O10" i="12"/>
  <c r="N10" i="12"/>
  <c r="O85" i="12"/>
  <c r="N85" i="12"/>
  <c r="O19" i="12"/>
  <c r="N19" i="12"/>
  <c r="O26" i="12"/>
  <c r="N26" i="12"/>
  <c r="O9" i="12"/>
  <c r="N9" i="12"/>
  <c r="O28" i="12"/>
  <c r="N28" i="12"/>
  <c r="O33" i="12"/>
  <c r="N33" i="12"/>
  <c r="K42" i="12"/>
  <c r="J42" i="12"/>
  <c r="K17" i="12"/>
  <c r="J14" i="12"/>
  <c r="J113" i="12"/>
  <c r="J15" i="12"/>
  <c r="J13" i="12"/>
  <c r="J32" i="12"/>
  <c r="J93" i="12"/>
  <c r="J53" i="12"/>
  <c r="J33" i="12"/>
  <c r="J29" i="12"/>
  <c r="J59" i="12"/>
  <c r="J21" i="12"/>
  <c r="J27" i="12"/>
  <c r="J25" i="12"/>
  <c r="J28" i="12"/>
  <c r="J30" i="12"/>
  <c r="J8" i="12"/>
  <c r="J104" i="12"/>
  <c r="J58" i="12"/>
  <c r="J48" i="12"/>
  <c r="J55" i="12"/>
  <c r="J106" i="12"/>
  <c r="J41" i="12"/>
  <c r="J76" i="12"/>
  <c r="J39" i="12"/>
  <c r="J67" i="12"/>
  <c r="J9" i="12"/>
  <c r="J38" i="12"/>
  <c r="J101" i="12"/>
  <c r="J12" i="12"/>
  <c r="J26" i="12"/>
  <c r="J86" i="12"/>
  <c r="J64" i="12"/>
  <c r="J19" i="12"/>
  <c r="J31" i="12"/>
  <c r="J75" i="12"/>
  <c r="J60" i="12"/>
  <c r="J40" i="12"/>
  <c r="J51" i="12"/>
  <c r="J84" i="12"/>
  <c r="J65" i="12"/>
  <c r="J91" i="12"/>
  <c r="J85" i="12"/>
  <c r="J66" i="12"/>
  <c r="J61" i="12"/>
  <c r="J11" i="12"/>
  <c r="J89" i="12"/>
  <c r="J10" i="12"/>
  <c r="J63" i="12"/>
  <c r="J5" i="12"/>
  <c r="J18" i="12"/>
  <c r="J49" i="12"/>
  <c r="J24" i="12"/>
  <c r="J77" i="12"/>
  <c r="J44" i="12"/>
  <c r="J57" i="12"/>
  <c r="J43" i="12"/>
  <c r="J47" i="12"/>
  <c r="J23" i="12"/>
  <c r="J7" i="12"/>
  <c r="J20" i="12"/>
  <c r="J45" i="12"/>
  <c r="J79" i="12"/>
  <c r="J70" i="12"/>
  <c r="J80" i="12"/>
  <c r="J88" i="12"/>
  <c r="J71" i="12"/>
  <c r="J107" i="12"/>
  <c r="J22" i="12"/>
  <c r="J37" i="12"/>
  <c r="J4" i="12"/>
  <c r="J96" i="12"/>
  <c r="J52" i="12"/>
  <c r="J34" i="12"/>
  <c r="J103" i="12"/>
  <c r="J35" i="12"/>
  <c r="J102" i="12"/>
  <c r="J78" i="12"/>
  <c r="J87" i="12"/>
  <c r="J54" i="12"/>
  <c r="J72" i="12"/>
  <c r="J74" i="12"/>
  <c r="J81" i="12"/>
  <c r="J50" i="12"/>
  <c r="J92" i="12"/>
  <c r="J68" i="12"/>
  <c r="J62" i="12"/>
  <c r="J105" i="12"/>
  <c r="J109" i="12"/>
  <c r="J56" i="12"/>
  <c r="J69" i="12"/>
  <c r="J36" i="12"/>
  <c r="J17" i="12"/>
  <c r="K14" i="12"/>
  <c r="K113" i="12"/>
  <c r="K15" i="12"/>
  <c r="K13" i="12"/>
  <c r="K32" i="12"/>
  <c r="K93" i="12"/>
  <c r="K53" i="12"/>
  <c r="K33" i="12"/>
  <c r="K29" i="12"/>
  <c r="K59" i="12"/>
  <c r="K21" i="12"/>
  <c r="K27" i="12"/>
  <c r="K25" i="12"/>
  <c r="K28" i="12"/>
  <c r="K30" i="12"/>
  <c r="K8" i="12"/>
  <c r="K104" i="12"/>
  <c r="K58" i="12"/>
  <c r="K48" i="12"/>
  <c r="K55" i="12"/>
  <c r="K106" i="12"/>
  <c r="K41" i="12"/>
  <c r="K76" i="12"/>
  <c r="K39" i="12"/>
  <c r="K67" i="12"/>
  <c r="K9" i="12"/>
  <c r="K38" i="12"/>
  <c r="K101" i="12"/>
  <c r="K12" i="12"/>
  <c r="K26" i="12"/>
  <c r="K86" i="12"/>
  <c r="K64" i="12"/>
  <c r="K19" i="12"/>
  <c r="K31" i="12"/>
  <c r="K75" i="12"/>
  <c r="K60" i="12"/>
  <c r="K40" i="12"/>
  <c r="K51" i="12"/>
  <c r="K84" i="12"/>
  <c r="K65" i="12"/>
  <c r="K91" i="12"/>
  <c r="K85" i="12"/>
  <c r="K66" i="12"/>
  <c r="K61" i="12"/>
  <c r="K11" i="12"/>
  <c r="K89" i="12"/>
  <c r="K90" i="12"/>
  <c r="K10" i="12"/>
  <c r="K63" i="12"/>
  <c r="K5" i="12"/>
  <c r="K18" i="12"/>
  <c r="K49" i="12"/>
  <c r="K24" i="12"/>
  <c r="K77" i="12"/>
  <c r="K44" i="12"/>
  <c r="K57" i="12"/>
  <c r="K43" i="12"/>
  <c r="K47" i="12"/>
  <c r="K23" i="12"/>
  <c r="K7" i="12"/>
  <c r="K20" i="12"/>
  <c r="K45" i="12"/>
  <c r="K79" i="12"/>
  <c r="K70" i="12"/>
  <c r="K80" i="12"/>
  <c r="K88" i="12"/>
  <c r="K100" i="12"/>
  <c r="K71" i="12"/>
  <c r="K107" i="12"/>
  <c r="K22" i="12"/>
  <c r="K108" i="12"/>
  <c r="K37" i="12"/>
  <c r="K4" i="12"/>
  <c r="K96" i="12"/>
  <c r="K52" i="12"/>
  <c r="K34" i="12"/>
  <c r="K103" i="12"/>
  <c r="K35" i="12"/>
  <c r="K102" i="12"/>
  <c r="K78" i="12"/>
  <c r="K87" i="12"/>
  <c r="K54" i="12"/>
  <c r="K72" i="12"/>
  <c r="K74" i="12"/>
  <c r="K81" i="12"/>
  <c r="K50" i="12"/>
  <c r="K92" i="12"/>
  <c r="K68" i="12"/>
  <c r="K62" i="12"/>
  <c r="K105" i="12"/>
  <c r="K109" i="12"/>
  <c r="K56" i="12"/>
  <c r="K69" i="12"/>
  <c r="K36" i="12"/>
  <c r="L17" i="12" l="1"/>
  <c r="P17" i="12" s="1"/>
  <c r="W17" i="12" s="1"/>
  <c r="L68" i="12"/>
  <c r="P68" i="12" s="1"/>
  <c r="W68" i="12" s="1"/>
  <c r="L74" i="12"/>
  <c r="P74" i="12" s="1"/>
  <c r="W74" i="12" s="1"/>
  <c r="L34" i="12"/>
  <c r="P34" i="12" s="1"/>
  <c r="W34" i="12" s="1"/>
  <c r="L52" i="12"/>
  <c r="P52" i="12" s="1"/>
  <c r="W52" i="12" s="1"/>
  <c r="L20" i="12"/>
  <c r="P20" i="12" s="1"/>
  <c r="W20" i="12" s="1"/>
  <c r="L77" i="12"/>
  <c r="P77" i="12" s="1"/>
  <c r="W77" i="12" s="1"/>
  <c r="L89" i="12"/>
  <c r="P89" i="12" s="1"/>
  <c r="W89" i="12" s="1"/>
  <c r="L75" i="12"/>
  <c r="P75" i="12" s="1"/>
  <c r="W75" i="12" s="1"/>
  <c r="L64" i="12"/>
  <c r="P64" i="12" s="1"/>
  <c r="W64" i="12" s="1"/>
  <c r="L58" i="12"/>
  <c r="P58" i="12" s="1"/>
  <c r="W58" i="12" s="1"/>
  <c r="L59" i="12"/>
  <c r="L13" i="12"/>
  <c r="P13" i="12" s="1"/>
  <c r="W13" i="12" s="1"/>
  <c r="L56" i="12"/>
  <c r="P56" i="12" s="1"/>
  <c r="W56" i="12" s="1"/>
  <c r="L87" i="12"/>
  <c r="P87" i="12" s="1"/>
  <c r="W87" i="12" s="1"/>
  <c r="L22" i="12"/>
  <c r="P22" i="12" s="1"/>
  <c r="W22" i="12" s="1"/>
  <c r="L23" i="12"/>
  <c r="P23" i="12" s="1"/>
  <c r="W23" i="12" s="1"/>
  <c r="L24" i="12"/>
  <c r="P24" i="12" s="1"/>
  <c r="W24" i="12" s="1"/>
  <c r="L63" i="12"/>
  <c r="P63" i="12" s="1"/>
  <c r="W63" i="12" s="1"/>
  <c r="L101" i="12"/>
  <c r="P101" i="12" s="1"/>
  <c r="W101" i="12" s="1"/>
  <c r="L41" i="12"/>
  <c r="P41" i="12" s="1"/>
  <c r="W41" i="12" s="1"/>
  <c r="L8" i="12"/>
  <c r="P8" i="12" s="1"/>
  <c r="W8" i="12" s="1"/>
  <c r="L92" i="12"/>
  <c r="P92" i="12" s="1"/>
  <c r="W92" i="12" s="1"/>
  <c r="J108" i="12"/>
  <c r="L108" i="12" s="1"/>
  <c r="P108" i="12" s="1"/>
  <c r="W108" i="12" s="1"/>
  <c r="L7" i="12"/>
  <c r="P7" i="12" s="1"/>
  <c r="W7" i="12" s="1"/>
  <c r="L11" i="12"/>
  <c r="P11" i="12" s="1"/>
  <c r="W11" i="12" s="1"/>
  <c r="L61" i="12"/>
  <c r="L84" i="12"/>
  <c r="P84" i="12" s="1"/>
  <c r="W84" i="12" s="1"/>
  <c r="L31" i="12"/>
  <c r="P31" i="12" s="1"/>
  <c r="W31" i="12" s="1"/>
  <c r="L104" i="12"/>
  <c r="P104" i="12" s="1"/>
  <c r="W104" i="12" s="1"/>
  <c r="L15" i="12"/>
  <c r="P15" i="12" s="1"/>
  <c r="W15" i="12" s="1"/>
  <c r="L109" i="12"/>
  <c r="P109" i="12" s="1"/>
  <c r="W109" i="12" s="1"/>
  <c r="L72" i="12"/>
  <c r="P72" i="12" s="1"/>
  <c r="W72" i="12" s="1"/>
  <c r="L96" i="12"/>
  <c r="P96" i="12" s="1"/>
  <c r="W96" i="12" s="1"/>
  <c r="L107" i="12"/>
  <c r="P107" i="12" s="1"/>
  <c r="W107" i="12" s="1"/>
  <c r="L80" i="12"/>
  <c r="P80" i="12" s="1"/>
  <c r="W80" i="12" s="1"/>
  <c r="L47" i="12"/>
  <c r="P47" i="12" s="1"/>
  <c r="W47" i="12" s="1"/>
  <c r="L49" i="12"/>
  <c r="P49" i="12" s="1"/>
  <c r="W49" i="12" s="1"/>
  <c r="L91" i="12"/>
  <c r="P91" i="12" s="1"/>
  <c r="W91" i="12" s="1"/>
  <c r="L51" i="12"/>
  <c r="P51" i="12" s="1"/>
  <c r="W51" i="12" s="1"/>
  <c r="L86" i="12"/>
  <c r="P86" i="12" s="1"/>
  <c r="W86" i="12" s="1"/>
  <c r="L38" i="12"/>
  <c r="P38" i="12" s="1"/>
  <c r="W38" i="12" s="1"/>
  <c r="L106" i="12"/>
  <c r="P106" i="12" s="1"/>
  <c r="W106" i="12" s="1"/>
  <c r="L30" i="12"/>
  <c r="P30" i="12" s="1"/>
  <c r="W30" i="12" s="1"/>
  <c r="L29" i="12"/>
  <c r="P29" i="12" s="1"/>
  <c r="W29" i="12" s="1"/>
  <c r="L14" i="12"/>
  <c r="P14" i="12" s="1"/>
  <c r="W14" i="12" s="1"/>
  <c r="L50" i="12"/>
  <c r="P50" i="12" s="1"/>
  <c r="W50" i="12" s="1"/>
  <c r="L54" i="12"/>
  <c r="P54" i="12" s="1"/>
  <c r="W54" i="12" s="1"/>
  <c r="L78" i="12"/>
  <c r="P78" i="12" s="1"/>
  <c r="W78" i="12" s="1"/>
  <c r="L35" i="12"/>
  <c r="P35" i="12" s="1"/>
  <c r="W35" i="12" s="1"/>
  <c r="L4" i="12"/>
  <c r="P4" i="12" s="1"/>
  <c r="W4" i="12" s="1"/>
  <c r="L71" i="12"/>
  <c r="P71" i="12" s="1"/>
  <c r="W71" i="12" s="1"/>
  <c r="L70" i="12"/>
  <c r="P70" i="12" s="1"/>
  <c r="W70" i="12" s="1"/>
  <c r="L43" i="12"/>
  <c r="P43" i="12" s="1"/>
  <c r="W43" i="12" s="1"/>
  <c r="L10" i="12"/>
  <c r="P10" i="12" s="1"/>
  <c r="W10" i="12" s="1"/>
  <c r="L85" i="12"/>
  <c r="P85" i="12" s="1"/>
  <c r="W85" i="12" s="1"/>
  <c r="L19" i="12"/>
  <c r="P19" i="12" s="1"/>
  <c r="W19" i="12" s="1"/>
  <c r="L26" i="12"/>
  <c r="P26" i="12" s="1"/>
  <c r="W26" i="12" s="1"/>
  <c r="L9" i="12"/>
  <c r="P9" i="12" s="1"/>
  <c r="W9" i="12" s="1"/>
  <c r="L28" i="12"/>
  <c r="P28" i="12" s="1"/>
  <c r="W28" i="12" s="1"/>
  <c r="L33" i="12"/>
  <c r="P33" i="12" s="1"/>
  <c r="W33" i="12" s="1"/>
  <c r="L36" i="12"/>
  <c r="P36" i="12" s="1"/>
  <c r="W36" i="12" s="1"/>
  <c r="L81" i="12"/>
  <c r="P81" i="12" s="1"/>
  <c r="W81" i="12" s="1"/>
  <c r="L57" i="12"/>
  <c r="P57" i="12" s="1"/>
  <c r="W57" i="12" s="1"/>
  <c r="L18" i="12"/>
  <c r="P18" i="12" s="1"/>
  <c r="W18" i="12" s="1"/>
  <c r="L66" i="12"/>
  <c r="P66" i="12" s="1"/>
  <c r="W66" i="12" s="1"/>
  <c r="L40" i="12"/>
  <c r="P40" i="12" s="1"/>
  <c r="W40" i="12" s="1"/>
  <c r="L67" i="12"/>
  <c r="P67" i="12" s="1"/>
  <c r="W67" i="12" s="1"/>
  <c r="L55" i="12"/>
  <c r="P55" i="12" s="1"/>
  <c r="W55" i="12" s="1"/>
  <c r="L25" i="12"/>
  <c r="P25" i="12" s="1"/>
  <c r="W25" i="12" s="1"/>
  <c r="L53" i="12"/>
  <c r="P53" i="12" s="1"/>
  <c r="W53" i="12" s="1"/>
  <c r="L105" i="12"/>
  <c r="P105" i="12" s="1"/>
  <c r="W105" i="12" s="1"/>
  <c r="J100" i="12"/>
  <c r="L100" i="12" s="1"/>
  <c r="W100" i="12" s="1"/>
  <c r="L44" i="12"/>
  <c r="P44" i="12" s="1"/>
  <c r="W44" i="12" s="1"/>
  <c r="L60" i="12"/>
  <c r="P60" i="12" s="1"/>
  <c r="W60" i="12" s="1"/>
  <c r="L39" i="12"/>
  <c r="P39" i="12" s="1"/>
  <c r="W39" i="12" s="1"/>
  <c r="L48" i="12"/>
  <c r="P48" i="12" s="1"/>
  <c r="W48" i="12" s="1"/>
  <c r="L27" i="12"/>
  <c r="P27" i="12" s="1"/>
  <c r="W27" i="12" s="1"/>
  <c r="L93" i="12"/>
  <c r="P93" i="12" s="1"/>
  <c r="W93" i="12" s="1"/>
  <c r="L69" i="12"/>
  <c r="P69" i="12" s="1"/>
  <c r="W69" i="12" s="1"/>
  <c r="L62" i="12"/>
  <c r="P62" i="12" s="1"/>
  <c r="W62" i="12" s="1"/>
  <c r="L103" i="12"/>
  <c r="P103" i="12" s="1"/>
  <c r="W103" i="12" s="1"/>
  <c r="L37" i="12"/>
  <c r="P37" i="12" s="1"/>
  <c r="W37" i="12" s="1"/>
  <c r="L45" i="12"/>
  <c r="P45" i="12" s="1"/>
  <c r="W45" i="12" s="1"/>
  <c r="L5" i="12"/>
  <c r="P5" i="12" s="1"/>
  <c r="W5" i="12" s="1"/>
  <c r="J90" i="12"/>
  <c r="L90" i="12" s="1"/>
  <c r="P90" i="12" s="1"/>
  <c r="W90" i="12" s="1"/>
  <c r="L65" i="12"/>
  <c r="P65" i="12" s="1"/>
  <c r="W65" i="12" s="1"/>
  <c r="L12" i="12"/>
  <c r="P12" i="12" s="1"/>
  <c r="W12" i="12" s="1"/>
  <c r="L76" i="12"/>
  <c r="P76" i="12" s="1"/>
  <c r="W76" i="12" s="1"/>
  <c r="L21" i="12"/>
  <c r="P21" i="12" s="1"/>
  <c r="W21" i="12" s="1"/>
  <c r="L32" i="12"/>
  <c r="P32" i="12" s="1"/>
  <c r="W32" i="12" s="1"/>
  <c r="L88" i="12"/>
  <c r="P88" i="12" s="1"/>
  <c r="W88" i="12" s="1"/>
  <c r="L79" i="12"/>
  <c r="P79" i="12" s="1"/>
  <c r="W79" i="12" s="1"/>
  <c r="L42" i="12"/>
  <c r="P42" i="12" s="1"/>
  <c r="W42" i="12" s="1"/>
  <c r="L102" i="12"/>
  <c r="P102" i="12" s="1"/>
  <c r="W102" i="12" s="1"/>
  <c r="O59" i="12"/>
  <c r="O61" i="12"/>
  <c r="S43" i="12" l="1"/>
  <c r="S42" i="12"/>
  <c r="S45" i="12"/>
  <c r="S39" i="12"/>
  <c r="S55" i="12"/>
  <c r="S33" i="12"/>
  <c r="S29" i="12"/>
  <c r="S47" i="12"/>
  <c r="S31" i="12"/>
  <c r="S87" i="12"/>
  <c r="S77" i="12"/>
  <c r="S79" i="12"/>
  <c r="S21" i="12"/>
  <c r="S37" i="12"/>
  <c r="S60" i="12"/>
  <c r="S67" i="12"/>
  <c r="S28" i="12"/>
  <c r="S71" i="12"/>
  <c r="S30" i="12"/>
  <c r="S80" i="12"/>
  <c r="S84" i="12"/>
  <c r="S8" i="12"/>
  <c r="S56" i="12"/>
  <c r="S20" i="12"/>
  <c r="S76" i="12"/>
  <c r="S103" i="12"/>
  <c r="S44" i="12"/>
  <c r="S40" i="12"/>
  <c r="S9" i="12"/>
  <c r="S4" i="12"/>
  <c r="S106" i="12"/>
  <c r="S107" i="12"/>
  <c r="S41" i="12"/>
  <c r="S13" i="12"/>
  <c r="S52" i="12"/>
  <c r="S102" i="12"/>
  <c r="S104" i="12"/>
  <c r="S100" i="12"/>
  <c r="S66" i="12"/>
  <c r="S26" i="12"/>
  <c r="S35" i="12"/>
  <c r="S38" i="12"/>
  <c r="S96" i="12"/>
  <c r="S11" i="12"/>
  <c r="S101" i="12"/>
  <c r="S34" i="12"/>
  <c r="S5" i="12"/>
  <c r="S49" i="12"/>
  <c r="S32" i="12"/>
  <c r="S70" i="12"/>
  <c r="S12" i="12"/>
  <c r="S62" i="12"/>
  <c r="S65" i="12"/>
  <c r="S69" i="12"/>
  <c r="S18" i="12"/>
  <c r="S19" i="12"/>
  <c r="S78" i="12"/>
  <c r="S86" i="12"/>
  <c r="S72" i="12"/>
  <c r="S7" i="12"/>
  <c r="S63" i="12"/>
  <c r="S58" i="12"/>
  <c r="S74" i="12"/>
  <c r="S25" i="12"/>
  <c r="S90" i="12"/>
  <c r="S93" i="12"/>
  <c r="S105" i="12"/>
  <c r="S57" i="12"/>
  <c r="S85" i="12"/>
  <c r="S54" i="12"/>
  <c r="S51" i="12"/>
  <c r="S109" i="12"/>
  <c r="S108" i="12"/>
  <c r="S24" i="12"/>
  <c r="S64" i="12"/>
  <c r="S68" i="12"/>
  <c r="S27" i="12"/>
  <c r="S53" i="12"/>
  <c r="S81" i="12"/>
  <c r="S10" i="12"/>
  <c r="S50" i="12"/>
  <c r="S91" i="12"/>
  <c r="S15" i="12"/>
  <c r="S23" i="12"/>
  <c r="S75" i="12"/>
  <c r="S17" i="12"/>
  <c r="S88" i="12"/>
  <c r="S48" i="12"/>
  <c r="S36" i="12"/>
  <c r="S14" i="12"/>
  <c r="S92" i="12"/>
  <c r="S22" i="12"/>
  <c r="S89" i="12"/>
  <c r="P59" i="12"/>
  <c r="W59" i="12" s="1"/>
  <c r="P61" i="12"/>
  <c r="W61" i="12" s="1"/>
  <c r="S61" i="12" l="1"/>
  <c r="S59" i="12"/>
</calcChain>
</file>

<file path=xl/sharedStrings.xml><?xml version="1.0" encoding="utf-8"?>
<sst xmlns="http://schemas.openxmlformats.org/spreadsheetml/2006/main" count="6235" uniqueCount="659">
  <si>
    <t>供应商月度批量付款审批单-2024.4.22</t>
  </si>
  <si>
    <t>序号</t>
  </si>
  <si>
    <t>区域</t>
  </si>
  <si>
    <t>供应商代码</t>
  </si>
  <si>
    <t>供应商名称</t>
  </si>
  <si>
    <t>风险类别</t>
  </si>
  <si>
    <t>模块</t>
  </si>
  <si>
    <t>类型</t>
  </si>
  <si>
    <t>3/4月应付</t>
  </si>
  <si>
    <t>本月(4月)</t>
  </si>
  <si>
    <t>按80%原则付款</t>
  </si>
  <si>
    <t>已支付金额</t>
  </si>
  <si>
    <t>本月(3月)</t>
  </si>
  <si>
    <t>支付确认</t>
  </si>
  <si>
    <t>扣点</t>
  </si>
  <si>
    <t>扣点后资金</t>
  </si>
  <si>
    <t>影响客户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</si>
  <si>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</si>
  <si>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</si>
  <si>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</si>
  <si>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</si>
  <si>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</si>
  <si>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</si>
  <si>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</si>
  <si>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计划付款</t>
  </si>
  <si>
    <t>压缩支付金额-待付</t>
  </si>
  <si>
    <t>应付余额</t>
  </si>
  <si>
    <t>黄骅</t>
  </si>
  <si>
    <t>S413037</t>
  </si>
  <si>
    <t>黄骅市雍丰塑料制品有限公司</t>
  </si>
  <si>
    <t>极高</t>
  </si>
  <si>
    <t>座椅</t>
  </si>
  <si>
    <t>零部件</t>
  </si>
  <si>
    <t>2月+3月</t>
  </si>
  <si>
    <t>越分</t>
  </si>
  <si>
    <t>电汇</t>
  </si>
  <si>
    <t>李鹏</t>
  </si>
  <si>
    <t>B40L已停供</t>
  </si>
  <si>
    <t>S413066</t>
  </si>
  <si>
    <t>河北新强力机械制造有限公司</t>
  </si>
  <si>
    <t>金属件</t>
  </si>
  <si>
    <t>3月</t>
  </si>
  <si>
    <t>欧曼/长春</t>
  </si>
  <si>
    <t>吕宪超</t>
  </si>
  <si>
    <t>付款后发货</t>
  </si>
  <si>
    <t>省外</t>
  </si>
  <si>
    <t>S413077</t>
  </si>
  <si>
    <t>文安县万达汽车配件制造有限公司</t>
  </si>
  <si>
    <t>4月</t>
  </si>
  <si>
    <t>青岛/诸城</t>
  </si>
  <si>
    <t>需要尽快支付30万，转移模具</t>
  </si>
  <si>
    <t>4.15单独写付款申请</t>
  </si>
  <si>
    <t>S413064</t>
  </si>
  <si>
    <t>黄骅市恒伟五金制品有限公司</t>
  </si>
  <si>
    <t>原材料</t>
  </si>
  <si>
    <t>欧曼</t>
  </si>
  <si>
    <t>承兑</t>
  </si>
  <si>
    <t>恒伟还有300套座框，需要付款发货</t>
  </si>
  <si>
    <t>S433003</t>
  </si>
  <si>
    <t>浙江松原汽车安全系统股份有限公司</t>
  </si>
  <si>
    <t>2月</t>
  </si>
  <si>
    <t>已经停供，需要支付180万后，改为预付款发货</t>
  </si>
  <si>
    <t>S413034</t>
  </si>
  <si>
    <t>黄骅市汇铭汽车部件有限公司</t>
  </si>
  <si>
    <t>欧曼/陕汽/长春</t>
  </si>
  <si>
    <t>滕连胜</t>
  </si>
  <si>
    <t>已超出80原则，但汇铭反馈无钱买材料，产生停线</t>
  </si>
  <si>
    <t>S432014</t>
  </si>
  <si>
    <t>江苏万金汽车零部件制造有限公司</t>
  </si>
  <si>
    <t>株洲/欧曼/长春</t>
  </si>
  <si>
    <t>现汇</t>
  </si>
  <si>
    <t>4.7发专车后（不扣点），下一批发货需要货款</t>
  </si>
  <si>
    <t>S413132</t>
  </si>
  <si>
    <t>霸州市政锦五金制品有限公司</t>
  </si>
  <si>
    <t>金属件/座椅</t>
  </si>
  <si>
    <t>戴姆勒/青岛</t>
  </si>
  <si>
    <t>需要付款买材料</t>
  </si>
  <si>
    <t>S450003</t>
  </si>
  <si>
    <t>重庆津亦海机械制造有限公司</t>
  </si>
  <si>
    <t>S413033</t>
  </si>
  <si>
    <t>黄骅市再兴汽车配件有限公司</t>
  </si>
  <si>
    <t>S413029</t>
  </si>
  <si>
    <t>黄骅市成卓汽车部件厂</t>
  </si>
  <si>
    <t>需付款买原料</t>
  </si>
  <si>
    <t>S413052</t>
  </si>
  <si>
    <t>黄骅市鑫昌五金制品厂</t>
  </si>
  <si>
    <t>马亚青</t>
  </si>
  <si>
    <t>S437039</t>
  </si>
  <si>
    <t>山东慧源精细化工有限公司</t>
  </si>
  <si>
    <t>滕奉伟</t>
  </si>
  <si>
    <t>沧州</t>
  </si>
  <si>
    <t>S413175</t>
  </si>
  <si>
    <t>河北莫特美橡塑科技有限公司</t>
  </si>
  <si>
    <t>座椅/后视镜</t>
  </si>
  <si>
    <t>S432009</t>
  </si>
  <si>
    <t>江苏力乐汽车部件股份有限公司</t>
  </si>
  <si>
    <t>欧曼/陕汽/长春/青岛</t>
  </si>
  <si>
    <t>滕奉伟/李鹏</t>
  </si>
  <si>
    <t>暂付70万，月底支付200万</t>
  </si>
  <si>
    <t>S413161</t>
  </si>
  <si>
    <t>河北利达金属制品集团有限公司</t>
  </si>
  <si>
    <t>S413039</t>
  </si>
  <si>
    <t>黄骅市佳祥五金制品有限公司</t>
  </si>
  <si>
    <t>金属件/后视镜</t>
  </si>
  <si>
    <t>S434002</t>
  </si>
  <si>
    <t>芜湖星火软轴控制索制造有限公司</t>
  </si>
  <si>
    <t>S413020</t>
  </si>
  <si>
    <t>沧州旭兴五金制品有限公司</t>
  </si>
  <si>
    <t>S413078</t>
  </si>
  <si>
    <t>文安县德实汽车配件有限公司</t>
  </si>
  <si>
    <t>李鹏/滕奉伟</t>
  </si>
  <si>
    <t>给10万发10万的货</t>
  </si>
  <si>
    <t>S413012</t>
  </si>
  <si>
    <t>沧州市任沧机电有限公司</t>
  </si>
  <si>
    <t>结完上批款后发货</t>
  </si>
  <si>
    <t>S413130</t>
  </si>
  <si>
    <t>泊头市捷润五金制品有限公司</t>
  </si>
  <si>
    <t>越野车</t>
  </si>
  <si>
    <t>4.17单独写付款申请5万</t>
  </si>
  <si>
    <t>S413035</t>
  </si>
  <si>
    <t>黄骅市建昌塑料制品有限公司</t>
  </si>
  <si>
    <t>S437060</t>
  </si>
  <si>
    <t>日照联成汽车部件有限公司</t>
  </si>
  <si>
    <t>S411046</t>
  </si>
  <si>
    <t>北京宇喆科技有限公司</t>
  </si>
  <si>
    <t>王伟</t>
  </si>
  <si>
    <t>S435004</t>
  </si>
  <si>
    <t>厦门市鑫荣飞工贸有限公司</t>
  </si>
  <si>
    <t>集团洽谈，需要把年前付款全部支付掉，否则不再合作</t>
  </si>
  <si>
    <t>S413179</t>
  </si>
  <si>
    <t>文安县海智五金制品有限公司</t>
  </si>
  <si>
    <t>诸城</t>
  </si>
  <si>
    <t>M4滑轨预付</t>
  </si>
  <si>
    <t>4.17单独写付款申请2万</t>
  </si>
  <si>
    <t>S432020</t>
  </si>
  <si>
    <t>恺博(常熟)座椅机械部件有限公司</t>
  </si>
  <si>
    <t>S413065</t>
  </si>
  <si>
    <t>河北锦泽丰泰国际贸易有限公司</t>
  </si>
  <si>
    <t>S512030</t>
  </si>
  <si>
    <t>天津德润达金属材料销售有限公司</t>
  </si>
  <si>
    <t>S413042</t>
  </si>
  <si>
    <t>黄骅市祯祥金属制品有限责任公司</t>
  </si>
  <si>
    <t>S432002</t>
  </si>
  <si>
    <t>江苏全盛座舱技术股份有限公司</t>
  </si>
  <si>
    <t>S432036</t>
  </si>
  <si>
    <t>常州立天汽车零部件有限公司</t>
  </si>
  <si>
    <t>S422005</t>
  </si>
  <si>
    <t>吉林省德邦汽车电子有限公司</t>
  </si>
  <si>
    <t>S413025</t>
  </si>
  <si>
    <t>沧州宇诺五金制造有限公司</t>
  </si>
  <si>
    <t>S413022</t>
  </si>
  <si>
    <t>海兴中盛弹簧有限公司</t>
  </si>
  <si>
    <t>金属件/座椅/金属件</t>
  </si>
  <si>
    <t>吴晓萌</t>
  </si>
  <si>
    <t>S413185</t>
  </si>
  <si>
    <t>海兴县越达弹簧制造有限公司</t>
  </si>
  <si>
    <t>S413047</t>
  </si>
  <si>
    <t>黄骅市正大纺织机械配件厂</t>
  </si>
  <si>
    <t>3月未按80%原则付清</t>
  </si>
  <si>
    <t>S411007</t>
  </si>
  <si>
    <t>北京浦东三浦标准件有限公司</t>
  </si>
  <si>
    <t>欧曼/陕汽/长春/青岛/诸城</t>
  </si>
  <si>
    <t>S413053</t>
  </si>
  <si>
    <t>黄骅市益海五金制造有限公司</t>
  </si>
  <si>
    <t>S443004</t>
  </si>
  <si>
    <t>湘乡简美新材料科技有限公司</t>
  </si>
  <si>
    <t>S413125</t>
  </si>
  <si>
    <t>沧州智凯金属制品有限公司</t>
  </si>
  <si>
    <t>支付10万货款及15万模具费后，转移模具</t>
  </si>
  <si>
    <t>S413213</t>
  </si>
  <si>
    <t>沧县大河精密铸造厂</t>
  </si>
  <si>
    <t>和和机械</t>
  </si>
  <si>
    <t>高</t>
  </si>
  <si>
    <t>临采</t>
  </si>
  <si>
    <t>锯的配件-丝杠</t>
  </si>
  <si>
    <t>S513004</t>
  </si>
  <si>
    <t>任丘市焊材厂</t>
  </si>
  <si>
    <t>焊接配件</t>
  </si>
  <si>
    <t>S513151</t>
  </si>
  <si>
    <t>沧州啸宇模具科技有限公司</t>
  </si>
  <si>
    <t>固定资产</t>
  </si>
  <si>
    <t>吴英格</t>
  </si>
  <si>
    <t>欧马可冲压模具</t>
  </si>
  <si>
    <t>北京</t>
  </si>
  <si>
    <t>S411021</t>
  </si>
  <si>
    <t>北京鹏宇兴业精密模具制造有限公司</t>
  </si>
  <si>
    <t>前期开发的检具及焊胎的老账，存在涉诉风险</t>
  </si>
  <si>
    <t>S411036</t>
  </si>
  <si>
    <t>北京美好生活家居用品有限公司</t>
  </si>
  <si>
    <t>轻卡减震风扇</t>
  </si>
  <si>
    <t>天津</t>
  </si>
  <si>
    <t>S412012</t>
  </si>
  <si>
    <t>天津琪安科技有限公司</t>
  </si>
  <si>
    <t>近半年回款5万</t>
  </si>
  <si>
    <t>邢台</t>
  </si>
  <si>
    <t>S413201</t>
  </si>
  <si>
    <t>清河县沁园汽车零部件有限公司</t>
  </si>
  <si>
    <t>座椅\金属件</t>
  </si>
  <si>
    <t>廊坊</t>
  </si>
  <si>
    <t>S413145</t>
  </si>
  <si>
    <t>霸州市霸州镇鑫创五金塑料厂</t>
  </si>
  <si>
    <t>S412001</t>
  </si>
  <si>
    <t>天津生隆纤维材料股份有限公司</t>
  </si>
  <si>
    <t>S421002</t>
  </si>
  <si>
    <t>大连浩煜新材料科技有限公司</t>
  </si>
  <si>
    <t>程丽宇</t>
  </si>
  <si>
    <t>危险品五一期间停运，需节前到货</t>
  </si>
  <si>
    <t>S412003</t>
  </si>
  <si>
    <t>天津市远丰化工产品贸易有限公司</t>
  </si>
  <si>
    <t>S435001</t>
  </si>
  <si>
    <t>厦门凯平化工有限公司</t>
  </si>
  <si>
    <t>S413055</t>
  </si>
  <si>
    <t>黄骅市广亿汽车部件有限公司</t>
  </si>
  <si>
    <t>10万货款加1万P203（加工费）</t>
  </si>
  <si>
    <t>文安</t>
  </si>
  <si>
    <t>S413129</t>
  </si>
  <si>
    <t>文安县恒德汽车座椅制造有限公司</t>
  </si>
  <si>
    <t>支付货款，购买原材料</t>
  </si>
  <si>
    <t>S437051</t>
  </si>
  <si>
    <t>诸城恒信新材料科技有限公司</t>
  </si>
  <si>
    <t>奥杰</t>
  </si>
  <si>
    <t>票到付款</t>
  </si>
  <si>
    <t>S413011</t>
  </si>
  <si>
    <t>沧州梦依恋商贸有限公司</t>
  </si>
  <si>
    <t>S411048</t>
  </si>
  <si>
    <t>致冠沧州汽车部件有限公司</t>
  </si>
  <si>
    <t>S437008</t>
  </si>
  <si>
    <t>烟台青沪纸业有限公司</t>
  </si>
  <si>
    <t>S432011</t>
  </si>
  <si>
    <t>旷达汽车饰件系统有限公司</t>
  </si>
  <si>
    <t>S422002</t>
  </si>
  <si>
    <t>长春市天利得科技有限公司</t>
  </si>
  <si>
    <t>S432001</t>
  </si>
  <si>
    <t>南京奥托立夫汽车安全系统有限公司</t>
  </si>
  <si>
    <t>S431010</t>
  </si>
  <si>
    <t>上海绽奇汽车部件有限公司</t>
  </si>
  <si>
    <t>S444016</t>
  </si>
  <si>
    <t>东莞市元将五金有限公司</t>
  </si>
  <si>
    <t>已经逾期，23年预付款，降本后同意一个月账期</t>
  </si>
  <si>
    <t>S413157</t>
  </si>
  <si>
    <t>衡水鑫智汽车零部件有限公司</t>
  </si>
  <si>
    <t>S431034</t>
  </si>
  <si>
    <t>雅柏利（上海）粘扣带有限公司</t>
  </si>
  <si>
    <t>S431004</t>
  </si>
  <si>
    <t>新梦顶（上海）贸易有限公司</t>
  </si>
  <si>
    <t>S413007</t>
  </si>
  <si>
    <t>雄县华增汽车饰件有限公司</t>
  </si>
  <si>
    <t>S412020</t>
  </si>
  <si>
    <t>天津市鹏升汽车部件有限公司</t>
  </si>
  <si>
    <t>无原材料</t>
  </si>
  <si>
    <t>S437016</t>
  </si>
  <si>
    <t>曲阜陆航座椅辅料有限公司</t>
  </si>
  <si>
    <t>S437015</t>
  </si>
  <si>
    <t>山东金达汽车部件制造股份有限公司</t>
  </si>
  <si>
    <t>已经停供</t>
  </si>
  <si>
    <t>S411018</t>
  </si>
  <si>
    <t>北京三浦易购科技有限公司</t>
  </si>
  <si>
    <t>S437019</t>
  </si>
  <si>
    <t>日照浩利橡塑有限公司</t>
  </si>
  <si>
    <t>电汇/承兑</t>
  </si>
  <si>
    <t>省内</t>
  </si>
  <si>
    <t>S413073</t>
  </si>
  <si>
    <t>黄骅市兴岳金属制品有限公司</t>
  </si>
  <si>
    <t>S413084</t>
  </si>
  <si>
    <t>黄骅市常郭镇街西纸箱厂</t>
  </si>
  <si>
    <t>S412004</t>
  </si>
  <si>
    <t>天津市朗力机械设备有限公司</t>
  </si>
  <si>
    <t>前期开发的焊胎的老账，存在涉诉风险</t>
  </si>
  <si>
    <t>S512013</t>
  </si>
  <si>
    <t>兴泽智能装备（天津）有限公司</t>
  </si>
  <si>
    <t>零采</t>
  </si>
  <si>
    <t xml:space="preserve">前工序半自动锯维修所需的原厂配件 </t>
  </si>
  <si>
    <t>S511037</t>
  </si>
  <si>
    <t>北京友联物流有限公司</t>
  </si>
  <si>
    <t>物流</t>
  </si>
  <si>
    <t>张文昌</t>
  </si>
  <si>
    <t>S537036</t>
  </si>
  <si>
    <t>青岛亿嘉通物流有限公司</t>
  </si>
  <si>
    <t>S413082</t>
  </si>
  <si>
    <t>深州市卓伦橡塑磨具有限公司</t>
  </si>
  <si>
    <t>涉诉</t>
  </si>
  <si>
    <t>欧曼/陕汽/长春/诸城</t>
  </si>
  <si>
    <t>S433027</t>
  </si>
  <si>
    <t>浙江泰极信汽车部件有限公司</t>
  </si>
  <si>
    <t>S423001</t>
  </si>
  <si>
    <t>哈尔滨三迪工控工程有限公司</t>
  </si>
  <si>
    <t>S535001</t>
  </si>
  <si>
    <t>厦门市三友和机械有限公司</t>
  </si>
  <si>
    <t>S433021</t>
  </si>
  <si>
    <t>慈溪市维克多自控元件有限公司</t>
  </si>
  <si>
    <t>S444014</t>
  </si>
  <si>
    <t>深圳市毅荣川电子科技有限公司</t>
  </si>
  <si>
    <t>S411047</t>
  </si>
  <si>
    <t>大连吉田拉链有限公司北京分公司</t>
  </si>
  <si>
    <t>制单：</t>
  </si>
  <si>
    <t>复核：</t>
  </si>
  <si>
    <t>审批：</t>
  </si>
  <si>
    <t>生产物料付款</t>
  </si>
  <si>
    <t>涉诉类</t>
  </si>
  <si>
    <t>泰极信/三友和/哈三迪/维克多/毅容川/大连吉田</t>
  </si>
  <si>
    <t>模具回收</t>
  </si>
  <si>
    <t>万达</t>
  </si>
  <si>
    <t>共计</t>
  </si>
  <si>
    <t>可用余额</t>
  </si>
  <si>
    <t>结余</t>
  </si>
  <si>
    <t>S413044</t>
  </si>
  <si>
    <t>黄骅市长生汽车灯镜有限公司</t>
  </si>
  <si>
    <t>吕宪超/李鹏</t>
  </si>
  <si>
    <t>S413018</t>
  </si>
  <si>
    <t>沧州崇文晟源机械制造有限公司</t>
  </si>
  <si>
    <t>S413202</t>
  </si>
  <si>
    <t>黄骅市荣昌祥纸制品有限公司</t>
  </si>
  <si>
    <t>S413070</t>
  </si>
  <si>
    <t>黄骅市创合五金制品有限公司</t>
  </si>
  <si>
    <t>S412009</t>
  </si>
  <si>
    <t>天津元辉昌钢铁贸易有限公司</t>
  </si>
  <si>
    <t>已备货，付款后发货</t>
  </si>
  <si>
    <t>浙江</t>
  </si>
  <si>
    <t>S433009</t>
  </si>
  <si>
    <t>浙江路得坦摩汽车部件股份有限公司</t>
  </si>
  <si>
    <t>无锡（佛吉亚）座椅部件有限公司</t>
  </si>
  <si>
    <t>南皮县利辉五金接插件厂</t>
  </si>
  <si>
    <t>苏世博（南京）减振系统有限公司</t>
  </si>
  <si>
    <t>S413004</t>
  </si>
  <si>
    <t>保定兆龙通用电器塑业有限公司</t>
  </si>
  <si>
    <t>供应商要求要付48万</t>
  </si>
  <si>
    <t>S413156</t>
  </si>
  <si>
    <t>黄骅市天硕汽车部件有限公司</t>
  </si>
  <si>
    <t>S511032</t>
  </si>
  <si>
    <t>中机科(北京)车辆检测工程研究院有限公司</t>
  </si>
  <si>
    <t>工艺</t>
  </si>
  <si>
    <t>实验</t>
  </si>
  <si>
    <t>座椅车间电动叉车更换电池</t>
  </si>
  <si>
    <t>5月</t>
  </si>
  <si>
    <t>座椅申购电动叉车</t>
  </si>
  <si>
    <t>发泡车间备件采购</t>
  </si>
  <si>
    <t>4月份提报的设备备件采购单，紧急采购备件一批</t>
  </si>
  <si>
    <t>湘潭科达</t>
  </si>
  <si>
    <t>发泡备件</t>
  </si>
  <si>
    <t>上海玛克斯华菲</t>
  </si>
  <si>
    <t>发泡枪头</t>
  </si>
  <si>
    <t>北京志同信达</t>
  </si>
  <si>
    <t>发泡真空泵保养维护</t>
  </si>
  <si>
    <t>沧州市家军电器</t>
  </si>
  <si>
    <t>发泡车间冷水机维修保养</t>
  </si>
  <si>
    <t>黄骅市三姐五金经销部</t>
  </si>
  <si>
    <t>影响灯镜采购灯泡</t>
  </si>
  <si>
    <t>王连举</t>
  </si>
  <si>
    <t>年前应该支付的货款</t>
  </si>
  <si>
    <t>天津康斯力德空压机制造有限公司</t>
  </si>
  <si>
    <t>3月底应该支付的货款</t>
  </si>
  <si>
    <t>天津未来化学有限公司</t>
  </si>
  <si>
    <t>沧州鑫发缝纫机有限公司</t>
  </si>
  <si>
    <t>河北顺和职业卫生技术服务有限公司</t>
  </si>
  <si>
    <t>黄骅市沃孚源包装制品有限公司</t>
  </si>
  <si>
    <t>五月初需要采购木托牌</t>
  </si>
  <si>
    <t>黄骅市通乐贸易有限公司</t>
  </si>
  <si>
    <t>前期欠款较多，有涉诉风险</t>
  </si>
  <si>
    <t>人民电器集团黄骅销售有限公司</t>
  </si>
  <si>
    <t>借款：电泳、弯管、冲压设备配件（预估）</t>
  </si>
  <si>
    <t>采购的2台叉车尾款</t>
  </si>
  <si>
    <t>S513222</t>
  </si>
  <si>
    <t xml:space="preserve">沧州君泰包装制品有限公司 </t>
  </si>
  <si>
    <t>付款计划</t>
  </si>
  <si>
    <t>G3项目工装预付款-黄骅鼎祥</t>
  </si>
  <si>
    <t>供应商月度批量付款审批单-2024.4.27</t>
  </si>
  <si>
    <t>黄骅支付比例</t>
  </si>
  <si>
    <t>应付1023982.50元</t>
  </si>
  <si>
    <t>应付4477329.82元</t>
  </si>
  <si>
    <t>应付1618177.05元</t>
  </si>
  <si>
    <t>应付374973.64元</t>
  </si>
  <si>
    <t>应付8107639.35元</t>
  </si>
  <si>
    <t>应付2413417.79元</t>
  </si>
  <si>
    <t>应付776359.40元</t>
  </si>
  <si>
    <t>应付7953950.43元</t>
  </si>
  <si>
    <t>应付13310860.19元</t>
  </si>
  <si>
    <t>应付2806500.04元</t>
  </si>
  <si>
    <t>现汇/商承</t>
  </si>
  <si>
    <t>应付3106869.27元</t>
  </si>
  <si>
    <t>应付1014310.52元</t>
  </si>
  <si>
    <t>应付2673413.36元</t>
  </si>
  <si>
    <t>应付3282839.60元</t>
  </si>
  <si>
    <t>应付6007903.95元</t>
  </si>
  <si>
    <t>应付1332728.60元</t>
  </si>
  <si>
    <t>应付2365587.26元</t>
  </si>
  <si>
    <t>吴晓萌/李鹏</t>
  </si>
  <si>
    <t>应付2816033.18元</t>
  </si>
  <si>
    <t>应付2272328.62元</t>
  </si>
  <si>
    <t>应付2481316.37元</t>
  </si>
  <si>
    <t>应付2069160.03元</t>
  </si>
  <si>
    <t>应付3236649.37元</t>
  </si>
  <si>
    <t>应付883844.44元</t>
  </si>
  <si>
    <t>S413045</t>
  </si>
  <si>
    <t>黄骅市鑫祺汽车配件有限公司</t>
  </si>
  <si>
    <t>应付1985644.19元</t>
  </si>
  <si>
    <t>应付148312.06元</t>
  </si>
  <si>
    <t>应付1468021.28元</t>
  </si>
  <si>
    <t>应付664966.22元</t>
  </si>
  <si>
    <t>应付352121.33元</t>
  </si>
  <si>
    <t>应付1885441.09元</t>
  </si>
  <si>
    <t>S432005</t>
  </si>
  <si>
    <t>S413023</t>
  </si>
  <si>
    <t>S432037</t>
  </si>
  <si>
    <t>供应商月度批量付款审批单-2024.3.25</t>
  </si>
  <si>
    <t>毅容川</t>
  </si>
  <si>
    <t>三友和</t>
  </si>
  <si>
    <t>泰极信</t>
  </si>
  <si>
    <t>力登维</t>
  </si>
  <si>
    <t>哈三迪</t>
  </si>
  <si>
    <t>黄骅市恒伟五金制品有限公司</t>
    <phoneticPr fontId="16" type="noConversion"/>
  </si>
  <si>
    <t>S413168</t>
  </si>
  <si>
    <t>黄骅市旗锐塑料制品有限公司</t>
  </si>
  <si>
    <t>李鹏</t>
    <phoneticPr fontId="16" type="noConversion"/>
  </si>
  <si>
    <t>滕连胜</t>
    <phoneticPr fontId="16" type="noConversion"/>
  </si>
  <si>
    <t>滕奉伟</t>
    <phoneticPr fontId="16" type="noConversion"/>
  </si>
  <si>
    <t>黄骅支付比例</t>
    <phoneticPr fontId="16" type="noConversion"/>
  </si>
  <si>
    <t>黄骅市鑫昌五金制品厂</t>
    <phoneticPr fontId="16" type="noConversion"/>
  </si>
  <si>
    <t>沧州宇诺五金制造有限公司</t>
    <phoneticPr fontId="16" type="noConversion"/>
  </si>
  <si>
    <t>黄骅市广亿汽车部件有限公司</t>
    <phoneticPr fontId="16" type="noConversion"/>
  </si>
  <si>
    <t>北京浦东三浦标准件有限公司</t>
    <phoneticPr fontId="16" type="noConversion"/>
  </si>
  <si>
    <t>S411006</t>
  </si>
  <si>
    <t>北京中万盛贸易有限责任公司</t>
  </si>
  <si>
    <t>S411007</t>
    <phoneticPr fontId="16" type="noConversion"/>
  </si>
  <si>
    <t>S413031</t>
  </si>
  <si>
    <t>黄骅市致远摩托车配件有限公司</t>
  </si>
  <si>
    <t>本月(4月)</t>
    <phoneticPr fontId="16" type="noConversion"/>
  </si>
  <si>
    <t>4月已付货款</t>
    <phoneticPr fontId="16" type="noConversion"/>
  </si>
  <si>
    <t>王伟</t>
    <phoneticPr fontId="16" type="noConversion"/>
  </si>
  <si>
    <t>黄骅已支付比例</t>
    <phoneticPr fontId="16" type="noConversion"/>
  </si>
  <si>
    <t>累计支付比例</t>
    <phoneticPr fontId="16" type="noConversion"/>
  </si>
  <si>
    <t>已支付比例</t>
    <phoneticPr fontId="16" type="noConversion"/>
  </si>
  <si>
    <t>待支付比例</t>
    <phoneticPr fontId="16" type="noConversion"/>
  </si>
  <si>
    <t>4月</t>
    <phoneticPr fontId="16" type="noConversion"/>
  </si>
  <si>
    <t>目前又交货50万，难再协调发货</t>
    <phoneticPr fontId="16" type="noConversion"/>
  </si>
  <si>
    <t>已备货，等待付款后发货，影响B40L</t>
    <phoneticPr fontId="16" type="noConversion"/>
  </si>
  <si>
    <t>大范围缺料，欧曼/欧马可/西安等均受影响</t>
    <phoneticPr fontId="16" type="noConversion"/>
  </si>
  <si>
    <t>大范围缺料，欧曼/B40L等均受影响</t>
    <phoneticPr fontId="16" type="noConversion"/>
  </si>
  <si>
    <t>5月14日已停供，要求支付货款</t>
    <phoneticPr fontId="16" type="noConversion"/>
  </si>
  <si>
    <t>目前断续供货</t>
    <phoneticPr fontId="16" type="noConversion"/>
  </si>
  <si>
    <t>目前断续供货，协调难度大</t>
    <phoneticPr fontId="16" type="noConversion"/>
  </si>
  <si>
    <t>B40L已停供，每天去拉货</t>
    <phoneticPr fontId="16" type="noConversion"/>
  </si>
  <si>
    <t>缺3.0板材，断续供货</t>
    <phoneticPr fontId="16" type="noConversion"/>
  </si>
  <si>
    <t>供货不畅，需要货款</t>
    <phoneticPr fontId="16" type="noConversion"/>
  </si>
  <si>
    <t>付款后发货，按照比例再支付1万，但是支付后对方仍无法正常发货，需要自提，对方在追老账</t>
    <phoneticPr fontId="16" type="noConversion"/>
  </si>
  <si>
    <t>年后一直未支付货款，对方要求支付8万，方可制作卧铺木板</t>
    <phoneticPr fontId="16" type="noConversion"/>
  </si>
  <si>
    <t>4月+5月</t>
    <phoneticPr fontId="16" type="noConversion"/>
  </si>
  <si>
    <t>5月14日反馈不再供货</t>
    <phoneticPr fontId="16" type="noConversion"/>
  </si>
  <si>
    <t>给10万发10万的货，平均每月供货在35万左右</t>
    <phoneticPr fontId="16" type="noConversion"/>
  </si>
  <si>
    <t>含G3和T5-3.0新项目，目前不予发货，需要货款</t>
    <phoneticPr fontId="16" type="noConversion"/>
  </si>
  <si>
    <t>要求支付23年之前的货款，目前不予发货</t>
    <phoneticPr fontId="16" type="noConversion"/>
  </si>
  <si>
    <t>支付10万货款及15万模具费后，转移模具，4月货款不足，先支付10万货款，已转移回的11套，价值4.77万）</t>
    <phoneticPr fontId="16" type="noConversion"/>
  </si>
  <si>
    <t>目前停供，要求支付100万，年后回款金额少，4月仅支付了5万</t>
    <phoneticPr fontId="16" type="noConversion"/>
  </si>
  <si>
    <t>恺博(常熟)座椅机械部件有限公司</t>
    <phoneticPr fontId="16" type="noConversion"/>
  </si>
  <si>
    <t>省内</t>
    <phoneticPr fontId="16" type="noConversion"/>
  </si>
  <si>
    <t>5月</t>
    <phoneticPr fontId="16" type="noConversion"/>
  </si>
  <si>
    <t>S433019</t>
  </si>
  <si>
    <t>杭州阳晨聚氨酯制品有限公司</t>
  </si>
  <si>
    <t>沧州崇文晟源机械制造有限公司</t>
    <phoneticPr fontId="16" type="noConversion"/>
  </si>
  <si>
    <t>现汇</t>
    <phoneticPr fontId="16" type="noConversion"/>
  </si>
  <si>
    <t>G3项目工装预付款-黄骅鼎祥</t>
    <phoneticPr fontId="16" type="noConversion"/>
  </si>
  <si>
    <t>某月应付</t>
    <phoneticPr fontId="16" type="noConversion"/>
  </si>
  <si>
    <t>河北锦泽丰泰国际贸易有限公司</t>
    <phoneticPr fontId="16" type="noConversion"/>
  </si>
  <si>
    <t>现汇/承兑</t>
    <phoneticPr fontId="16" type="noConversion"/>
  </si>
  <si>
    <t>金属件/座椅/后视镜</t>
    <phoneticPr fontId="16" type="noConversion"/>
  </si>
  <si>
    <t>下批结清上批货款</t>
    <phoneticPr fontId="16" type="noConversion"/>
  </si>
  <si>
    <t>S413061</t>
  </si>
  <si>
    <t>黄骅市氦普气体销售有限公司</t>
  </si>
  <si>
    <t>金属件</t>
    <phoneticPr fontId="16" type="noConversion"/>
  </si>
  <si>
    <t>S413014</t>
  </si>
  <si>
    <t>沧州市奥睿机械设备有限公司</t>
  </si>
  <si>
    <t>S412042</t>
  </si>
  <si>
    <t>天津锦程新材料科技有限公司</t>
  </si>
  <si>
    <t>程丽宇</t>
    <phoneticPr fontId="16" type="noConversion"/>
  </si>
  <si>
    <t>付款后发货，李尔水性胶</t>
    <phoneticPr fontId="16" type="noConversion"/>
  </si>
  <si>
    <t>1.5月13日发送通知函，已停供，要求支付100万，否则无法供货
2.5月14日继续发送通知函，已停供，要求最低支付30万，否则不予供货</t>
    <phoneticPr fontId="16" type="noConversion"/>
  </si>
  <si>
    <t>需要支付30万转移模具</t>
    <phoneticPr fontId="16" type="noConversion"/>
  </si>
  <si>
    <t>人民电器集团黄骅销售有限公司</t>
    <phoneticPr fontId="16" type="noConversion"/>
  </si>
  <si>
    <t>S513007</t>
  </si>
  <si>
    <t>黄骅市通乐贸易有限公司</t>
    <phoneticPr fontId="16" type="noConversion"/>
  </si>
  <si>
    <t>S513005</t>
  </si>
  <si>
    <t>黄骅市沃孚源包装制品有限公司</t>
    <phoneticPr fontId="16" type="noConversion"/>
  </si>
  <si>
    <t>S413203</t>
  </si>
  <si>
    <t>S413136</t>
  </si>
  <si>
    <t>S432045</t>
  </si>
  <si>
    <t>苏州宏逸汽车零部件有限公司</t>
  </si>
  <si>
    <t>紧急情况下，德实不发货情况下，从此家调M4调角器/折叠器等</t>
    <phoneticPr fontId="16" type="noConversion"/>
  </si>
  <si>
    <t>S413067</t>
  </si>
  <si>
    <t>沧州庆方汽车部件有限公司</t>
  </si>
  <si>
    <t>黄骅</t>
    <phoneticPr fontId="16" type="noConversion"/>
  </si>
  <si>
    <t>S431008</t>
  </si>
  <si>
    <t>上海努辰金属制品有限公司</t>
  </si>
  <si>
    <t>S431002</t>
  </si>
  <si>
    <t>易格斯（上海）拖链系统有限公司</t>
  </si>
  <si>
    <t>座椅/金属件</t>
    <phoneticPr fontId="16" type="noConversion"/>
  </si>
  <si>
    <t>影响客户</t>
    <phoneticPr fontId="16" type="noConversion"/>
  </si>
  <si>
    <t>欧曼</t>
    <phoneticPr fontId="16" type="noConversion"/>
  </si>
  <si>
    <t>欧马可</t>
    <phoneticPr fontId="16" type="noConversion"/>
  </si>
  <si>
    <t>青岛</t>
    <phoneticPr fontId="16" type="noConversion"/>
  </si>
  <si>
    <t>欧曼/西安</t>
    <phoneticPr fontId="16" type="noConversion"/>
  </si>
  <si>
    <t>西安</t>
    <phoneticPr fontId="16" type="noConversion"/>
  </si>
  <si>
    <t>诸城/欧曼</t>
    <phoneticPr fontId="16" type="noConversion"/>
  </si>
  <si>
    <t>越分</t>
    <phoneticPr fontId="16" type="noConversion"/>
  </si>
  <si>
    <t>诸城/西安</t>
    <phoneticPr fontId="16" type="noConversion"/>
  </si>
  <si>
    <t>诸城</t>
    <phoneticPr fontId="16" type="noConversion"/>
  </si>
  <si>
    <t>济南重汽（T5-3.0）</t>
    <phoneticPr fontId="16" type="noConversion"/>
  </si>
  <si>
    <t>诸城/株洲</t>
    <phoneticPr fontId="16" type="noConversion"/>
  </si>
  <si>
    <t>青岛/诸城/吉利</t>
    <phoneticPr fontId="16" type="noConversion"/>
  </si>
  <si>
    <t>青岛/诸城</t>
    <phoneticPr fontId="16" type="noConversion"/>
  </si>
  <si>
    <t>重汽</t>
    <phoneticPr fontId="16" type="noConversion"/>
  </si>
  <si>
    <t>越分/欧曼/H6</t>
    <phoneticPr fontId="16" type="noConversion"/>
  </si>
  <si>
    <t>供应商月度批量付款审批单-截至2024.5.15前（4月货款）</t>
    <phoneticPr fontId="16" type="noConversion"/>
  </si>
  <si>
    <t>S444014</t>
    <phoneticPr fontId="16" type="noConversion"/>
  </si>
  <si>
    <t>不再供货，如不支付部分货款将存在涉诉风险，频繁电话催款</t>
    <phoneticPr fontId="16" type="noConversion"/>
  </si>
  <si>
    <t>吕宪超</t>
    <phoneticPr fontId="16" type="noConversion"/>
  </si>
  <si>
    <t>河北新强力机械制造有限公司</t>
    <phoneticPr fontId="16" type="noConversion"/>
  </si>
  <si>
    <t>文安县德实汽车配件有限公司</t>
    <phoneticPr fontId="16" type="noConversion"/>
  </si>
  <si>
    <t>黄骅市致远摩托车配件有限公司</t>
    <phoneticPr fontId="16" type="noConversion"/>
  </si>
  <si>
    <t>黄骅市建昌塑料制品有限公司</t>
    <phoneticPr fontId="16" type="noConversion"/>
  </si>
  <si>
    <t>沧州庆方汽车部件有限公司</t>
    <phoneticPr fontId="16" type="noConversion"/>
  </si>
  <si>
    <t>S413021</t>
  </si>
  <si>
    <t>S413108</t>
  </si>
  <si>
    <t>黄骅市泰行汽车配件有限公司</t>
  </si>
  <si>
    <t>上海绽奇汽车部件有限公司</t>
    <phoneticPr fontId="16" type="noConversion"/>
  </si>
  <si>
    <t>供应商月度批量付款审批单-2024.5.21（4月货款）</t>
    <phoneticPr fontId="16" type="noConversion"/>
  </si>
  <si>
    <t>单独给福基</t>
    <phoneticPr fontId="16" type="noConversion"/>
  </si>
  <si>
    <t>可调配资金</t>
    <phoneticPr fontId="16" type="noConversion"/>
  </si>
  <si>
    <t>河北锐翰汽车零部件有限公司</t>
    <phoneticPr fontId="16" type="noConversion"/>
  </si>
  <si>
    <t>海兴中盛弹簧有限公司</t>
    <phoneticPr fontId="16" type="noConversion"/>
  </si>
  <si>
    <t>黄骅市创合五金制品有限公司</t>
    <phoneticPr fontId="16" type="noConversion"/>
  </si>
  <si>
    <t>黄骅市常郭镇街西纸箱厂</t>
    <phoneticPr fontId="16" type="noConversion"/>
  </si>
  <si>
    <t>黄骅市兴岳金属制品有限公司</t>
    <phoneticPr fontId="16" type="noConversion"/>
  </si>
  <si>
    <t>黄骅市正大纺织机械配件厂</t>
    <phoneticPr fontId="16" type="noConversion"/>
  </si>
  <si>
    <t>S413072</t>
  </si>
  <si>
    <t>黄骅市润晨五金制品有限公司</t>
  </si>
  <si>
    <t>S413204</t>
  </si>
  <si>
    <t>永清永泰汽车部件有限公司</t>
  </si>
  <si>
    <t>S412022</t>
  </si>
  <si>
    <t>天津市宝坻区维华五金厂</t>
  </si>
  <si>
    <t>S437023</t>
  </si>
  <si>
    <t>S437034</t>
  </si>
  <si>
    <t>省外</t>
    <phoneticPr fontId="16" type="noConversion"/>
  </si>
  <si>
    <t>高</t>
    <phoneticPr fontId="16" type="noConversion"/>
  </si>
  <si>
    <t>座椅/后视镜</t>
    <phoneticPr fontId="16" type="noConversion"/>
  </si>
  <si>
    <t>极高</t>
    <phoneticPr fontId="16" type="noConversion"/>
  </si>
  <si>
    <t>S411005</t>
  </si>
  <si>
    <t>北京东方华康自动化有限公司</t>
  </si>
  <si>
    <t>沧州</t>
    <phoneticPr fontId="16" type="noConversion"/>
  </si>
  <si>
    <t>与集团商定结果</t>
    <phoneticPr fontId="16" type="noConversion"/>
  </si>
  <si>
    <t>涉诉</t>
    <phoneticPr fontId="16" type="noConversion"/>
  </si>
  <si>
    <t>承兑</t>
    <phoneticPr fontId="16" type="noConversion"/>
  </si>
  <si>
    <t>夏永飞</t>
  </si>
  <si>
    <t>S421001</t>
  </si>
  <si>
    <t>沈阳金杯锦恒汽车安全系统有限公司</t>
  </si>
  <si>
    <t>按照谈定规则，这月付上月挂账的80%</t>
    <phoneticPr fontId="16" type="noConversion"/>
  </si>
  <si>
    <t>15万模具费，10万货款，按双方签订的协议</t>
    <phoneticPr fontId="16" type="noConversion"/>
  </si>
  <si>
    <t>要求将23年货款支付完毕</t>
    <phoneticPr fontId="16" type="noConversion"/>
  </si>
  <si>
    <t>按照双方谈定规则，付半年的均数</t>
    <phoneticPr fontId="16" type="noConversion"/>
  </si>
  <si>
    <t>B40V及汕德卡拉线，新项目需求，需要继续合作</t>
    <phoneticPr fontId="16" type="noConversion"/>
  </si>
  <si>
    <t>不再合作，频繁追款，存在风险</t>
    <phoneticPr fontId="16" type="noConversion"/>
  </si>
  <si>
    <t>潍坊振晟汽车零部件有限公司</t>
    <phoneticPr fontId="16" type="noConversion"/>
  </si>
  <si>
    <t>S412044</t>
  </si>
  <si>
    <t>天津沛衡五金弹簧有限公司</t>
  </si>
  <si>
    <t>座椅</t>
    <phoneticPr fontId="16" type="noConversion"/>
  </si>
  <si>
    <t>高唐强盛机械有限公司</t>
    <phoneticPr fontId="16" type="noConversion"/>
  </si>
  <si>
    <t>吴英格</t>
    <phoneticPr fontId="16" type="noConversion"/>
  </si>
  <si>
    <t>需要对H6线体进行维修保养</t>
    <phoneticPr fontId="16" type="noConversion"/>
  </si>
  <si>
    <t>票到付款</t>
    <phoneticPr fontId="16" type="noConversion"/>
  </si>
  <si>
    <t>约定每月回5万，三个月回清</t>
    <phoneticPr fontId="16" type="noConversion"/>
  </si>
  <si>
    <t>投诉到主机厂了，已开发票日期为准</t>
    <phoneticPr fontId="16" type="noConversion"/>
  </si>
  <si>
    <t>与黄骅地区供应商联系密切，建议同时期付款</t>
    <phoneticPr fontId="16" type="noConversion"/>
  </si>
  <si>
    <t>中</t>
    <phoneticPr fontId="16" type="noConversion"/>
  </si>
  <si>
    <t>S431024</t>
  </si>
  <si>
    <t>上海霏济科技有限公司</t>
  </si>
  <si>
    <t>溶剂没了，坚持到月底</t>
    <phoneticPr fontId="16" type="noConversion"/>
  </si>
  <si>
    <t>已在我司驻厂，要求支付货款</t>
    <phoneticPr fontId="16" type="noConversion"/>
  </si>
  <si>
    <t>开始陆续缺料</t>
    <phoneticPr fontId="16" type="noConversion"/>
  </si>
  <si>
    <t>要求支付货款</t>
    <phoneticPr fontId="16" type="noConversion"/>
  </si>
  <si>
    <t>不予发货，要求支付货款</t>
    <phoneticPr fontId="16" type="noConversion"/>
  </si>
  <si>
    <t>不予发货，要求支付货款，已提报告</t>
    <phoneticPr fontId="16" type="noConversion"/>
  </si>
  <si>
    <t>不予发货，要求支付100万货款</t>
    <phoneticPr fontId="16" type="noConversion"/>
  </si>
  <si>
    <t>需要回收1.0模具</t>
    <phoneticPr fontId="16" type="noConversion"/>
  </si>
  <si>
    <t>供货困难，出现停货现象</t>
    <phoneticPr fontId="16" type="noConversion"/>
  </si>
  <si>
    <t>缺原材料，K1项目受影响</t>
    <phoneticPr fontId="16" type="noConversion"/>
  </si>
  <si>
    <t>H4受影响</t>
    <phoneticPr fontId="16" type="noConversion"/>
  </si>
  <si>
    <t>B40v/重汽3.0</t>
    <phoneticPr fontId="16" type="noConversion"/>
  </si>
  <si>
    <t>吴江市拓研电子材料有限公司</t>
  </si>
  <si>
    <t>S432039</t>
  </si>
  <si>
    <t>预付</t>
    <phoneticPr fontId="16" type="noConversion"/>
  </si>
  <si>
    <t>天津市远丰化工产品贸易有限公司</t>
    <phoneticPr fontId="16" type="noConversion"/>
  </si>
  <si>
    <t>电汇/承兑</t>
    <phoneticPr fontId="16" type="noConversion"/>
  </si>
  <si>
    <t>不再合作，每月回款，防止起诉</t>
    <phoneticPr fontId="16" type="noConversion"/>
  </si>
  <si>
    <t>按80%原则付款较少，本月支付1万，下月如超出此部分</t>
    <phoneticPr fontId="16" type="noConversion"/>
  </si>
  <si>
    <t>S432034</t>
  </si>
  <si>
    <t>上锐（常州）供应链管理有限公司</t>
  </si>
  <si>
    <t>李鹏/滕连胜</t>
    <phoneticPr fontId="16" type="noConversion"/>
  </si>
  <si>
    <t>不按80%原则</t>
    <phoneticPr fontId="16" type="noConversion"/>
  </si>
  <si>
    <t>5月待支付比例</t>
    <phoneticPr fontId="16" type="noConversion"/>
  </si>
  <si>
    <t>S461001</t>
  </si>
  <si>
    <t>西安海容塑料制品有限责任公司</t>
  </si>
  <si>
    <t>吴晓萌</t>
    <phoneticPr fontId="16" type="noConversion"/>
  </si>
  <si>
    <t>S433023</t>
  </si>
  <si>
    <t>浙江万里安全器材制造有限公司</t>
  </si>
  <si>
    <t>S413178</t>
  </si>
  <si>
    <t>廊坊市东平汽车零配件有限公司</t>
  </si>
  <si>
    <t>与鹏升签订三方协议，签订后支付此货款</t>
    <phoneticPr fontId="16" type="noConversion"/>
  </si>
  <si>
    <t>供应商月度批量付款审批单-2024.5.31（紧急货款）</t>
    <phoneticPr fontId="16" type="noConversion"/>
  </si>
  <si>
    <t>可用资金</t>
    <phoneticPr fontId="16" type="noConversion"/>
  </si>
  <si>
    <t>购买备件</t>
    <phoneticPr fontId="16" type="noConversion"/>
  </si>
  <si>
    <t>座椅</t>
    <phoneticPr fontId="18" type="noConversion"/>
  </si>
  <si>
    <t>大连吉田拉链有限公司北京分公司</t>
    <phoneticPr fontId="16" type="noConversion"/>
  </si>
  <si>
    <t>邓景亮</t>
  </si>
  <si>
    <t>北京恒世通物流有限公司</t>
  </si>
  <si>
    <t>黄骅市杭合叉车配件经营部</t>
  </si>
  <si>
    <t>S513014</t>
  </si>
  <si>
    <t>S511036</t>
  </si>
  <si>
    <t>S537029</t>
  </si>
  <si>
    <t>青岛华瑞利工贸有限公司</t>
  </si>
  <si>
    <t>包头市清枫科技有限公司</t>
    <phoneticPr fontId="16" type="noConversion"/>
  </si>
  <si>
    <t>S513174</t>
  </si>
  <si>
    <t>销售</t>
    <phoneticPr fontId="16" type="noConversion"/>
  </si>
  <si>
    <t>张余林</t>
    <phoneticPr fontId="16" type="noConversion"/>
  </si>
  <si>
    <t>佛吉亚（无锡）座椅部件有限公司</t>
  </si>
  <si>
    <t>2024年1-4月</t>
    <phoneticPr fontId="16" type="noConversion"/>
  </si>
  <si>
    <t>截至4月按原则未付</t>
    <phoneticPr fontId="16" type="noConversion"/>
  </si>
  <si>
    <t>按半年平均数应付</t>
    <phoneticPr fontId="16" type="noConversion"/>
  </si>
  <si>
    <t>付款原则比例</t>
    <phoneticPr fontId="16" type="noConversion"/>
  </si>
  <si>
    <t>按原则应付</t>
    <phoneticPr fontId="16" type="noConversion"/>
  </si>
  <si>
    <t>合计支付</t>
    <phoneticPr fontId="16" type="noConversion"/>
  </si>
  <si>
    <t>4月底到期应付</t>
    <phoneticPr fontId="16" type="noConversion"/>
  </si>
  <si>
    <t>合计应付</t>
    <phoneticPr fontId="16" type="noConversion"/>
  </si>
  <si>
    <t>原材料不按80%原则</t>
    <phoneticPr fontId="16" type="noConversion"/>
  </si>
  <si>
    <t>中高</t>
    <phoneticPr fontId="16" type="noConversion"/>
  </si>
  <si>
    <t>5月待支付比例（80%原则）</t>
    <phoneticPr fontId="16" type="noConversion"/>
  </si>
  <si>
    <t>5.30支付</t>
    <phoneticPr fontId="16" type="noConversion"/>
  </si>
  <si>
    <t>后视镜用量大，后视镜承担大部分费用</t>
    <phoneticPr fontId="16" type="noConversion"/>
  </si>
  <si>
    <t>潍坊和河北各付10万</t>
    <phoneticPr fontId="16" type="noConversion"/>
  </si>
  <si>
    <t>取整</t>
    <phoneticPr fontId="16" type="noConversion"/>
  </si>
  <si>
    <t>前期洽谈每月支付5万，以保供货</t>
    <phoneticPr fontId="16" type="noConversion"/>
  </si>
  <si>
    <t>电汇</t>
    <phoneticPr fontId="16" type="noConversion"/>
  </si>
  <si>
    <t>S515003</t>
  </si>
  <si>
    <t>实际应付占比</t>
    <phoneticPr fontId="16" type="noConversion"/>
  </si>
  <si>
    <t>反推压缩应付</t>
    <phoneticPr fontId="16" type="noConversion"/>
  </si>
  <si>
    <t>5月应付</t>
  </si>
  <si>
    <t>支付确认</t>
    <phoneticPr fontId="16" type="noConversion"/>
  </si>
  <si>
    <t>扣点</t>
    <phoneticPr fontId="16" type="noConversion"/>
  </si>
  <si>
    <t>北京东方华康自动化有限公司</t>
    <phoneticPr fontId="16" type="noConversion"/>
  </si>
  <si>
    <t>日照联成汽车部件有限公司</t>
    <phoneticPr fontId="16" type="noConversion"/>
  </si>
  <si>
    <t>长春市天利得科技有限公司</t>
    <phoneticPr fontId="16" type="noConversion"/>
  </si>
  <si>
    <t>零部件</t>
    <phoneticPr fontId="16" type="noConversion"/>
  </si>
  <si>
    <t>S432008</t>
  </si>
  <si>
    <t>徐州华夏电子有限公司</t>
  </si>
  <si>
    <t>先付2万，海兴拉回李尔071项目的焊胎</t>
    <phoneticPr fontId="16" type="noConversion"/>
  </si>
  <si>
    <t>先行支付2万发货</t>
    <phoneticPr fontId="16" type="noConversion"/>
  </si>
  <si>
    <t>5.30支付确认</t>
    <phoneticPr fontId="16" type="noConversion"/>
  </si>
  <si>
    <t>编制：</t>
    <phoneticPr fontId="16" type="noConversion"/>
  </si>
  <si>
    <t>审核：</t>
    <phoneticPr fontId="16" type="noConversion"/>
  </si>
  <si>
    <t>批准：</t>
    <phoneticPr fontId="16" type="noConversion"/>
  </si>
  <si>
    <t>北京给天利得的50万如到位，则支付给卓伦，如不到位，则6月4，5日支付</t>
    <phoneticPr fontId="16" type="noConversion"/>
  </si>
  <si>
    <t>律师已联系刘总，涉诉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</si>
</sst>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m&quot;月&quot;d&quot;日&quot;;@"/>
    <numFmt numFmtId="178" formatCode="0.00_ "/>
    <numFmt numFmtId="179" formatCode="0.0%"/>
  </numFmts>
  <fonts count="20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rgb="FFC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Arial"/>
      <family val="2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rgb="FF000000"/>
      <name val="serif"/>
      <family val="1"/>
    </font>
    <font>
      <sz val="11"/>
      <name val="宋体"/>
      <family val="3"/>
      <charset val="134"/>
    </font>
    <font>
      <sz val="11"/>
      <color rgb="FFFF0000"/>
      <name val="微软雅黑"/>
      <family val="2"/>
      <charset val="134"/>
    </font>
    <font>
      <sz val="10"/>
      <name val="Arial"/>
      <family val="2"/>
    </font>
    <font>
      <sz val="12"/>
      <name val="Arial"/>
      <family val="2"/>
    </font>
    <font>
      <sz val="12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name val="MS Sans Serif"/>
      <family val="1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41" fontId="14" fillId="0" borderId="0" applyFont="0" applyFill="0" applyBorder="0" applyAlignment="0" applyProtection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168">
    <xf numFmtId="0" fontId="0" fillId="0" borderId="0" xfId="0"/>
    <xf numFmtId="0" fontId="1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>
      <alignment vertical="center"/>
    </xf>
    <xf numFmtId="0" fontId="2" fillId="0" borderId="0" xfId="7" applyFont="1" applyAlignment="1">
      <alignment horizontal="right" vertical="center"/>
    </xf>
    <xf numFmtId="177" fontId="2" fillId="0" borderId="0" xfId="7" applyNumberFormat="1" applyFont="1" applyAlignment="1">
      <alignment horizontal="center" vertical="center"/>
    </xf>
    <xf numFmtId="0" fontId="2" fillId="0" borderId="0" xfId="7" applyFont="1" applyAlignment="1">
      <alignment vertical="center" wrapText="1"/>
    </xf>
    <xf numFmtId="176" fontId="2" fillId="0" borderId="1" xfId="7" applyNumberFormat="1" applyFont="1" applyBorder="1">
      <alignment vertical="center"/>
    </xf>
    <xf numFmtId="0" fontId="4" fillId="2" borderId="1" xfId="7" applyFont="1" applyFill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left" vertical="center" shrinkToFit="1"/>
    </xf>
    <xf numFmtId="176" fontId="2" fillId="0" borderId="1" xfId="7" applyNumberFormat="1" applyFont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 shrinkToFit="1"/>
    </xf>
    <xf numFmtId="0" fontId="2" fillId="0" borderId="1" xfId="7" applyFont="1" applyBorder="1" applyAlignment="1">
      <alignment horizontal="center" vertical="center" wrapText="1"/>
    </xf>
    <xf numFmtId="2" fontId="2" fillId="0" borderId="0" xfId="7" applyNumberFormat="1" applyFont="1" applyAlignment="1">
      <alignment horizontal="center" vertical="center"/>
    </xf>
    <xf numFmtId="177" fontId="2" fillId="0" borderId="1" xfId="7" applyNumberFormat="1" applyFont="1" applyBorder="1" applyAlignment="1">
      <alignment horizontal="center" vertical="center"/>
    </xf>
    <xf numFmtId="176" fontId="4" fillId="2" borderId="1" xfId="7" applyNumberFormat="1" applyFont="1" applyFill="1" applyBorder="1" applyAlignment="1">
      <alignment horizontal="center" vertical="center"/>
    </xf>
    <xf numFmtId="176" fontId="4" fillId="2" borderId="1" xfId="7" applyNumberFormat="1" applyFont="1" applyFill="1" applyBorder="1" applyAlignment="1">
      <alignment horizontal="center" vertical="center" wrapText="1"/>
    </xf>
    <xf numFmtId="176" fontId="2" fillId="0" borderId="1" xfId="7" applyNumberFormat="1" applyFont="1" applyBorder="1" applyAlignment="1">
      <alignment horizontal="right" vertical="center"/>
    </xf>
    <xf numFmtId="176" fontId="2" fillId="0" borderId="0" xfId="7" applyNumberFormat="1" applyFont="1" applyAlignment="1">
      <alignment horizontal="right" vertical="center"/>
    </xf>
    <xf numFmtId="2" fontId="2" fillId="0" borderId="0" xfId="7" applyNumberFormat="1" applyFont="1" applyAlignment="1">
      <alignment horizontal="right" vertical="center"/>
    </xf>
    <xf numFmtId="0" fontId="2" fillId="0" borderId="1" xfId="7" applyFont="1" applyBorder="1">
      <alignment vertical="center"/>
    </xf>
    <xf numFmtId="0" fontId="2" fillId="0" borderId="1" xfId="7" applyFont="1" applyBorder="1" applyAlignment="1">
      <alignment vertical="center" wrapText="1"/>
    </xf>
    <xf numFmtId="0" fontId="4" fillId="2" borderId="0" xfId="7" applyFont="1" applyFill="1" applyAlignment="1">
      <alignment horizontal="center" vertical="center" wrapText="1"/>
    </xf>
    <xf numFmtId="0" fontId="2" fillId="0" borderId="0" xfId="7" applyFont="1" applyAlignment="1">
      <alignment horizontal="center" vertical="center" wrapText="1"/>
    </xf>
    <xf numFmtId="0" fontId="0" fillId="3" borderId="0" xfId="0" applyFill="1"/>
    <xf numFmtId="0" fontId="2" fillId="0" borderId="1" xfId="7" applyFont="1" applyBorder="1" applyAlignment="1">
      <alignment horizontal="left" vertical="center"/>
    </xf>
    <xf numFmtId="0" fontId="2" fillId="3" borderId="1" xfId="7" applyFont="1" applyFill="1" applyBorder="1" applyAlignment="1">
      <alignment horizontal="center" vertical="center"/>
    </xf>
    <xf numFmtId="0" fontId="2" fillId="5" borderId="1" xfId="7" applyFont="1" applyFill="1" applyBorder="1" applyAlignment="1">
      <alignment horizontal="center" vertical="center"/>
    </xf>
    <xf numFmtId="0" fontId="5" fillId="5" borderId="1" xfId="6" applyFont="1" applyFill="1" applyBorder="1" applyAlignment="1">
      <alignment horizontal="center" vertical="center"/>
    </xf>
    <xf numFmtId="0" fontId="6" fillId="5" borderId="1" xfId="5" applyNumberFormat="1" applyFont="1" applyFill="1" applyBorder="1" applyAlignment="1">
      <alignment horizontal="left" vertical="center" shrinkToFit="1"/>
    </xf>
    <xf numFmtId="176" fontId="2" fillId="5" borderId="1" xfId="7" applyNumberFormat="1" applyFont="1" applyFill="1" applyBorder="1" applyAlignment="1">
      <alignment horizontal="center" vertical="center"/>
    </xf>
    <xf numFmtId="0" fontId="6" fillId="5" borderId="1" xfId="5" applyNumberFormat="1" applyFont="1" applyFill="1" applyBorder="1" applyAlignment="1">
      <alignment horizontal="center" vertical="center" shrinkToFit="1"/>
    </xf>
    <xf numFmtId="0" fontId="2" fillId="5" borderId="1" xfId="7" applyFont="1" applyFill="1" applyBorder="1" applyAlignment="1">
      <alignment horizontal="center" vertical="center" wrapText="1"/>
    </xf>
    <xf numFmtId="176" fontId="2" fillId="3" borderId="1" xfId="7" applyNumberFormat="1" applyFont="1" applyFill="1" applyBorder="1" applyAlignment="1">
      <alignment horizontal="center" vertical="center"/>
    </xf>
    <xf numFmtId="176" fontId="2" fillId="0" borderId="1" xfId="7" applyNumberFormat="1" applyFont="1" applyBorder="1" applyAlignment="1">
      <alignment horizontal="left" vertical="center"/>
    </xf>
    <xf numFmtId="176" fontId="2" fillId="4" borderId="1" xfId="7" applyNumberFormat="1" applyFont="1" applyFill="1" applyBorder="1" applyAlignment="1">
      <alignment horizontal="right" vertical="center"/>
    </xf>
    <xf numFmtId="9" fontId="2" fillId="0" borderId="1" xfId="3" applyFont="1" applyFill="1" applyBorder="1" applyAlignment="1">
      <alignment horizontal="center" vertical="center"/>
    </xf>
    <xf numFmtId="9" fontId="2" fillId="0" borderId="1" xfId="2" applyFont="1" applyBorder="1" applyAlignment="1">
      <alignment horizontal="right" vertical="center"/>
    </xf>
    <xf numFmtId="176" fontId="2" fillId="3" borderId="1" xfId="7" applyNumberFormat="1" applyFont="1" applyFill="1" applyBorder="1" applyAlignment="1">
      <alignment horizontal="right" vertical="center"/>
    </xf>
    <xf numFmtId="9" fontId="2" fillId="0" borderId="1" xfId="2" applyFont="1" applyBorder="1" applyAlignment="1">
      <alignment horizontal="center" vertical="center"/>
    </xf>
    <xf numFmtId="176" fontId="2" fillId="5" borderId="1" xfId="7" applyNumberFormat="1" applyFont="1" applyFill="1" applyBorder="1">
      <alignment vertical="center"/>
    </xf>
    <xf numFmtId="176" fontId="2" fillId="5" borderId="1" xfId="7" applyNumberFormat="1" applyFont="1" applyFill="1" applyBorder="1" applyAlignment="1">
      <alignment horizontal="right" vertical="center"/>
    </xf>
    <xf numFmtId="176" fontId="2" fillId="5" borderId="1" xfId="7" applyNumberFormat="1" applyFont="1" applyFill="1" applyBorder="1" applyAlignment="1">
      <alignment horizontal="left" vertical="center"/>
    </xf>
    <xf numFmtId="58" fontId="2" fillId="0" borderId="1" xfId="7" applyNumberFormat="1" applyFont="1" applyBorder="1" applyAlignment="1">
      <alignment horizontal="center" vertical="center"/>
    </xf>
    <xf numFmtId="177" fontId="8" fillId="0" borderId="1" xfId="7" applyNumberFormat="1" applyFont="1" applyBorder="1" applyAlignment="1">
      <alignment horizontal="center" vertical="center" wrapText="1"/>
    </xf>
    <xf numFmtId="177" fontId="2" fillId="5" borderId="1" xfId="7" applyNumberFormat="1" applyFont="1" applyFill="1" applyBorder="1" applyAlignment="1">
      <alignment horizontal="center" vertical="center"/>
    </xf>
    <xf numFmtId="0" fontId="2" fillId="5" borderId="1" xfId="7" applyFont="1" applyFill="1" applyBorder="1" applyAlignment="1">
      <alignment vertical="center" wrapText="1"/>
    </xf>
    <xf numFmtId="0" fontId="5" fillId="0" borderId="1" xfId="4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176" fontId="10" fillId="0" borderId="1" xfId="7" applyNumberFormat="1" applyFont="1" applyBorder="1" applyAlignment="1">
      <alignment horizontal="left" vertical="center"/>
    </xf>
    <xf numFmtId="178" fontId="2" fillId="0" borderId="1" xfId="7" applyNumberFormat="1" applyFont="1" applyBorder="1" applyAlignment="1">
      <alignment horizontal="right" vertical="center"/>
    </xf>
    <xf numFmtId="9" fontId="2" fillId="0" borderId="1" xfId="7" applyNumberFormat="1" applyFont="1" applyBorder="1" applyAlignment="1">
      <alignment horizontal="center" vertical="center"/>
    </xf>
    <xf numFmtId="177" fontId="2" fillId="0" borderId="1" xfId="7" applyNumberFormat="1" applyFont="1" applyBorder="1" applyAlignment="1">
      <alignment horizontal="left" vertical="center"/>
    </xf>
    <xf numFmtId="9" fontId="2" fillId="0" borderId="1" xfId="2" applyFont="1" applyFill="1" applyBorder="1" applyAlignment="1">
      <alignment horizontal="center" vertical="center"/>
    </xf>
    <xf numFmtId="177" fontId="10" fillId="0" borderId="1" xfId="7" applyNumberFormat="1" applyFont="1" applyBorder="1" applyAlignment="1">
      <alignment horizontal="center" vertical="center"/>
    </xf>
    <xf numFmtId="0" fontId="2" fillId="6" borderId="1" xfId="7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6" fillId="6" borderId="1" xfId="5" applyNumberFormat="1" applyFont="1" applyFill="1" applyBorder="1" applyAlignment="1">
      <alignment horizontal="left" vertical="center" shrinkToFit="1"/>
    </xf>
    <xf numFmtId="176" fontId="2" fillId="6" borderId="1" xfId="7" applyNumberFormat="1" applyFont="1" applyFill="1" applyBorder="1" applyAlignment="1">
      <alignment horizontal="center" vertical="center"/>
    </xf>
    <xf numFmtId="0" fontId="6" fillId="6" borderId="1" xfId="5" applyNumberFormat="1" applyFont="1" applyFill="1" applyBorder="1" applyAlignment="1">
      <alignment horizontal="center" vertical="center" shrinkToFit="1"/>
    </xf>
    <xf numFmtId="0" fontId="2" fillId="6" borderId="1" xfId="7" applyFont="1" applyFill="1" applyBorder="1" applyAlignment="1">
      <alignment horizontal="center" vertical="center" wrapText="1"/>
    </xf>
    <xf numFmtId="176" fontId="2" fillId="6" borderId="1" xfId="7" applyNumberFormat="1" applyFont="1" applyFill="1" applyBorder="1" applyAlignment="1">
      <alignment horizontal="right" vertical="center"/>
    </xf>
    <xf numFmtId="9" fontId="2" fillId="6" borderId="1" xfId="3" applyFont="1" applyFill="1" applyBorder="1" applyAlignment="1">
      <alignment horizontal="center" vertical="center"/>
    </xf>
    <xf numFmtId="176" fontId="2" fillId="6" borderId="1" xfId="7" applyNumberFormat="1" applyFont="1" applyFill="1" applyBorder="1" applyAlignment="1">
      <alignment horizontal="left" vertical="center"/>
    </xf>
    <xf numFmtId="2" fontId="2" fillId="0" borderId="0" xfId="7" applyNumberFormat="1" applyFont="1" applyAlignment="1">
      <alignment horizontal="left" vertical="center"/>
    </xf>
    <xf numFmtId="177" fontId="2" fillId="6" borderId="1" xfId="7" applyNumberFormat="1" applyFont="1" applyFill="1" applyBorder="1" applyAlignment="1">
      <alignment horizontal="center" vertical="center"/>
    </xf>
    <xf numFmtId="0" fontId="2" fillId="6" borderId="1" xfId="7" applyFont="1" applyFill="1" applyBorder="1" applyAlignment="1">
      <alignment vertical="center" wrapText="1"/>
    </xf>
    <xf numFmtId="0" fontId="6" fillId="0" borderId="1" xfId="8" applyFont="1" applyBorder="1" applyAlignment="1">
      <alignment horizontal="center" vertical="center"/>
    </xf>
    <xf numFmtId="0" fontId="6" fillId="0" borderId="1" xfId="8" applyFont="1" applyBorder="1">
      <alignment vertical="center"/>
    </xf>
    <xf numFmtId="0" fontId="5" fillId="0" borderId="1" xfId="6" applyFont="1" applyBorder="1" applyAlignment="1">
      <alignment horizontal="left" vertical="center"/>
    </xf>
    <xf numFmtId="179" fontId="2" fillId="0" borderId="1" xfId="7" applyNumberFormat="1" applyFont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0" fontId="12" fillId="0" borderId="1" xfId="7" applyFont="1" applyBorder="1" applyAlignment="1">
      <alignment horizontal="center" vertical="center"/>
    </xf>
    <xf numFmtId="0" fontId="13" fillId="0" borderId="1" xfId="5" applyNumberFormat="1" applyFont="1" applyFill="1" applyBorder="1" applyAlignment="1">
      <alignment horizontal="left" vertical="center" shrinkToFit="1"/>
    </xf>
    <xf numFmtId="0" fontId="5" fillId="3" borderId="1" xfId="6" applyFont="1" applyFill="1" applyBorder="1" applyAlignment="1">
      <alignment horizontal="center" vertical="center"/>
    </xf>
    <xf numFmtId="0" fontId="6" fillId="3" borderId="1" xfId="5" applyNumberFormat="1" applyFont="1" applyFill="1" applyBorder="1" applyAlignment="1">
      <alignment horizontal="left" vertical="center" shrinkToFit="1"/>
    </xf>
    <xf numFmtId="0" fontId="6" fillId="3" borderId="1" xfId="5" applyNumberFormat="1" applyFont="1" applyFill="1" applyBorder="1" applyAlignment="1">
      <alignment horizontal="center" vertical="center" shrinkToFit="1"/>
    </xf>
    <xf numFmtId="0" fontId="2" fillId="3" borderId="1" xfId="7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6" fillId="0" borderId="0" xfId="5" applyNumberFormat="1" applyFont="1" applyFill="1" applyBorder="1" applyAlignment="1">
      <alignment horizontal="center" vertical="center" shrinkToFit="1"/>
    </xf>
    <xf numFmtId="0" fontId="6" fillId="0" borderId="0" xfId="5" applyNumberFormat="1" applyFont="1" applyFill="1" applyBorder="1" applyAlignment="1">
      <alignment horizontal="left" vertical="center" shrinkToFit="1"/>
    </xf>
    <xf numFmtId="176" fontId="2" fillId="0" borderId="0" xfId="7" applyNumberFormat="1" applyFont="1">
      <alignment vertical="center"/>
    </xf>
    <xf numFmtId="176" fontId="2" fillId="0" borderId="3" xfId="7" applyNumberFormat="1" applyFont="1" applyBorder="1">
      <alignment vertical="center"/>
    </xf>
    <xf numFmtId="176" fontId="2" fillId="3" borderId="1" xfId="7" applyNumberFormat="1" applyFont="1" applyFill="1" applyBorder="1">
      <alignment vertical="center"/>
    </xf>
    <xf numFmtId="176" fontId="7" fillId="3" borderId="1" xfId="7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76" fontId="2" fillId="0" borderId="0" xfId="7" applyNumberFormat="1" applyFont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0" fontId="2" fillId="6" borderId="1" xfId="7" applyFont="1" applyFill="1" applyBorder="1">
      <alignment vertical="center"/>
    </xf>
    <xf numFmtId="177" fontId="7" fillId="3" borderId="1" xfId="7" applyNumberFormat="1" applyFont="1" applyFill="1" applyBorder="1" applyAlignment="1">
      <alignment horizontal="center" vertical="center"/>
    </xf>
    <xf numFmtId="177" fontId="2" fillId="3" borderId="1" xfId="7" applyNumberFormat="1" applyFont="1" applyFill="1" applyBorder="1" applyAlignment="1">
      <alignment horizontal="center" vertical="center"/>
    </xf>
    <xf numFmtId="0" fontId="2" fillId="3" borderId="1" xfId="7" applyFont="1" applyFill="1" applyBorder="1" applyAlignment="1">
      <alignment vertical="center" wrapText="1"/>
    </xf>
    <xf numFmtId="0" fontId="2" fillId="0" borderId="0" xfId="7" applyFont="1" applyAlignment="1">
      <alignment horizontal="left" vertical="center"/>
    </xf>
    <xf numFmtId="176" fontId="10" fillId="6" borderId="1" xfId="7" applyNumberFormat="1" applyFont="1" applyFill="1" applyBorder="1" applyAlignment="1">
      <alignment horizontal="left" vertical="center"/>
    </xf>
    <xf numFmtId="176" fontId="11" fillId="0" borderId="3" xfId="1" applyNumberFormat="1" applyFont="1" applyFill="1" applyBorder="1" applyAlignment="1">
      <alignment horizontal="right" vertical="center" wrapText="1"/>
    </xf>
    <xf numFmtId="177" fontId="10" fillId="6" borderId="1" xfId="7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3" fillId="0" borderId="0" xfId="5" applyNumberFormat="1" applyFont="1" applyFill="1" applyBorder="1" applyAlignment="1">
      <alignment horizontal="left" vertical="center" shrinkToFit="1"/>
    </xf>
    <xf numFmtId="176" fontId="7" fillId="6" borderId="1" xfId="7" applyNumberFormat="1" applyFont="1" applyFill="1" applyBorder="1" applyAlignment="1">
      <alignment horizontal="left" vertical="center"/>
    </xf>
    <xf numFmtId="176" fontId="2" fillId="0" borderId="0" xfId="7" applyNumberFormat="1" applyFont="1" applyAlignment="1">
      <alignment horizontal="left" vertical="center"/>
    </xf>
    <xf numFmtId="177" fontId="7" fillId="6" borderId="1" xfId="7" applyNumberFormat="1" applyFont="1" applyFill="1" applyBorder="1" applyAlignment="1">
      <alignment horizontal="center" vertical="center"/>
    </xf>
    <xf numFmtId="177" fontId="2" fillId="0" borderId="0" xfId="7" applyNumberFormat="1" applyFont="1" applyAlignment="1">
      <alignment horizontal="left" vertical="center"/>
    </xf>
    <xf numFmtId="0" fontId="2" fillId="5" borderId="1" xfId="7" applyFont="1" applyFill="1" applyBorder="1" applyAlignment="1">
      <alignment horizontal="left" vertical="center"/>
    </xf>
    <xf numFmtId="9" fontId="2" fillId="0" borderId="1" xfId="2" applyFont="1" applyFill="1" applyBorder="1" applyAlignment="1">
      <alignment horizontal="right" vertical="center"/>
    </xf>
    <xf numFmtId="178" fontId="2" fillId="3" borderId="1" xfId="7" applyNumberFormat="1" applyFont="1" applyFill="1" applyBorder="1" applyAlignment="1">
      <alignment horizontal="right" vertical="center"/>
    </xf>
    <xf numFmtId="177" fontId="6" fillId="0" borderId="1" xfId="7" applyNumberFormat="1" applyFont="1" applyBorder="1" applyAlignment="1">
      <alignment horizontal="center" vertical="center"/>
    </xf>
    <xf numFmtId="58" fontId="6" fillId="0" borderId="1" xfId="7" applyNumberFormat="1" applyFont="1" applyBorder="1" applyAlignment="1">
      <alignment horizontal="center" vertical="center"/>
    </xf>
    <xf numFmtId="0" fontId="2" fillId="4" borderId="1" xfId="7" applyFont="1" applyFill="1" applyBorder="1" applyAlignment="1">
      <alignment horizontal="left" vertical="center"/>
    </xf>
    <xf numFmtId="0" fontId="6" fillId="4" borderId="1" xfId="5" applyNumberFormat="1" applyFont="1" applyFill="1" applyBorder="1" applyAlignment="1">
      <alignment horizontal="left" vertical="center" shrinkToFit="1"/>
    </xf>
    <xf numFmtId="0" fontId="14" fillId="0" borderId="0" xfId="0" applyFont="1"/>
    <xf numFmtId="0" fontId="2" fillId="4" borderId="1" xfId="7" applyFont="1" applyFill="1" applyBorder="1" applyAlignment="1">
      <alignment horizontal="center" vertical="center" wrapText="1"/>
    </xf>
    <xf numFmtId="0" fontId="2" fillId="7" borderId="1" xfId="7" applyFont="1" applyFill="1" applyBorder="1" applyAlignment="1">
      <alignment horizontal="left" vertical="center"/>
    </xf>
    <xf numFmtId="0" fontId="6" fillId="7" borderId="1" xfId="5" applyNumberFormat="1" applyFont="1" applyFill="1" applyBorder="1" applyAlignment="1">
      <alignment horizontal="left" vertical="center" shrinkToFit="1"/>
    </xf>
    <xf numFmtId="176" fontId="0" fillId="0" borderId="0" xfId="0" applyNumberFormat="1"/>
    <xf numFmtId="0" fontId="17" fillId="0" borderId="1" xfId="0" applyFont="1" applyBorder="1" applyAlignment="1">
      <alignment horizontal="center" vertical="center"/>
    </xf>
    <xf numFmtId="176" fontId="2" fillId="0" borderId="6" xfId="7" applyNumberFormat="1" applyFont="1" applyBorder="1">
      <alignment vertical="center"/>
    </xf>
    <xf numFmtId="0" fontId="4" fillId="2" borderId="6" xfId="7" applyFont="1" applyFill="1" applyBorder="1" applyAlignment="1">
      <alignment horizontal="center" vertical="center"/>
    </xf>
    <xf numFmtId="176" fontId="4" fillId="2" borderId="6" xfId="7" applyNumberFormat="1" applyFont="1" applyFill="1" applyBorder="1" applyAlignment="1">
      <alignment horizontal="center" vertical="center" wrapText="1"/>
    </xf>
    <xf numFmtId="176" fontId="2" fillId="0" borderId="6" xfId="7" applyNumberFormat="1" applyFont="1" applyBorder="1" applyAlignment="1">
      <alignment horizontal="right" vertical="center"/>
    </xf>
    <xf numFmtId="178" fontId="2" fillId="0" borderId="6" xfId="7" applyNumberFormat="1" applyFont="1" applyBorder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176" fontId="2" fillId="4" borderId="6" xfId="7" applyNumberFormat="1" applyFont="1" applyFill="1" applyBorder="1" applyAlignment="1">
      <alignment horizontal="right" vertical="center"/>
    </xf>
    <xf numFmtId="0" fontId="0" fillId="4" borderId="0" xfId="0" applyFill="1"/>
    <xf numFmtId="9" fontId="2" fillId="0" borderId="1" xfId="2" applyFont="1" applyBorder="1">
      <alignment vertical="center"/>
    </xf>
    <xf numFmtId="2" fontId="2" fillId="0" borderId="1" xfId="2" applyNumberFormat="1" applyFont="1" applyBorder="1" applyAlignment="1">
      <alignment horizontal="right" vertical="center"/>
    </xf>
    <xf numFmtId="1" fontId="2" fillId="0" borderId="1" xfId="2" applyNumberFormat="1" applyFont="1" applyBorder="1" applyAlignment="1">
      <alignment horizontal="right" vertical="center"/>
    </xf>
    <xf numFmtId="2" fontId="2" fillId="0" borderId="0" xfId="2" applyNumberFormat="1" applyFont="1" applyBorder="1" applyAlignment="1">
      <alignment horizontal="right" vertical="center"/>
    </xf>
    <xf numFmtId="176" fontId="2" fillId="0" borderId="4" xfId="7" applyNumberFormat="1" applyFont="1" applyBorder="1" applyAlignment="1">
      <alignment horizontal="right" vertical="center"/>
    </xf>
    <xf numFmtId="9" fontId="2" fillId="0" borderId="4" xfId="2" applyFont="1" applyBorder="1" applyAlignment="1">
      <alignment horizontal="right" vertical="center"/>
    </xf>
    <xf numFmtId="176" fontId="2" fillId="4" borderId="4" xfId="7" applyNumberFormat="1" applyFont="1" applyFill="1" applyBorder="1" applyAlignment="1">
      <alignment horizontal="right" vertical="center"/>
    </xf>
    <xf numFmtId="0" fontId="2" fillId="0" borderId="4" xfId="7" applyFont="1" applyBorder="1" applyAlignment="1">
      <alignment horizontal="right" vertical="center"/>
    </xf>
    <xf numFmtId="1" fontId="2" fillId="0" borderId="4" xfId="2" applyNumberFormat="1" applyFont="1" applyBorder="1" applyAlignment="1">
      <alignment horizontal="right" vertical="center"/>
    </xf>
    <xf numFmtId="2" fontId="2" fillId="6" borderId="1" xfId="2" applyNumberFormat="1" applyFont="1" applyFill="1" applyBorder="1" applyAlignment="1">
      <alignment horizontal="right" vertical="center"/>
    </xf>
    <xf numFmtId="2" fontId="2" fillId="6" borderId="1" xfId="7" applyNumberFormat="1" applyFont="1" applyFill="1" applyBorder="1" applyAlignment="1">
      <alignment horizontal="right" vertical="center"/>
    </xf>
    <xf numFmtId="2" fontId="2" fillId="4" borderId="1" xfId="2" applyNumberFormat="1" applyFont="1" applyFill="1" applyBorder="1" applyAlignment="1">
      <alignment horizontal="right" vertical="center"/>
    </xf>
    <xf numFmtId="2" fontId="2" fillId="0" borderId="1" xfId="2" applyNumberFormat="1" applyFont="1" applyFill="1" applyBorder="1" applyAlignment="1">
      <alignment horizontal="right" vertical="center"/>
    </xf>
    <xf numFmtId="2" fontId="2" fillId="6" borderId="6" xfId="7" applyNumberFormat="1" applyFont="1" applyFill="1" applyBorder="1" applyAlignment="1">
      <alignment horizontal="right" vertical="center"/>
    </xf>
    <xf numFmtId="0" fontId="3" fillId="0" borderId="1" xfId="7" applyFont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/>
    </xf>
    <xf numFmtId="0" fontId="4" fillId="2" borderId="3" xfId="7" applyFont="1" applyFill="1" applyBorder="1" applyAlignment="1">
      <alignment horizontal="center" vertical="center"/>
    </xf>
    <xf numFmtId="0" fontId="4" fillId="2" borderId="2" xfId="7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177" fontId="4" fillId="2" borderId="2" xfId="7" applyNumberFormat="1" applyFont="1" applyFill="1" applyBorder="1" applyAlignment="1">
      <alignment horizontal="center" vertical="center" wrapText="1"/>
    </xf>
    <xf numFmtId="177" fontId="4" fillId="2" borderId="3" xfId="7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6" fontId="4" fillId="2" borderId="2" xfId="7" applyNumberFormat="1" applyFont="1" applyFill="1" applyBorder="1" applyAlignment="1">
      <alignment horizontal="center" vertical="center" wrapText="1"/>
    </xf>
    <xf numFmtId="176" fontId="4" fillId="2" borderId="3" xfId="7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0" xfId="0" applyFill="1"/>
    <xf numFmtId="0" fontId="2" fillId="0" borderId="5" xfId="2" applyNumberFormat="1" applyFont="1" applyBorder="1">
      <alignment vertical="center"/>
    </xf>
    <xf numFmtId="176" fontId="2" fillId="0" borderId="7" xfId="7" applyNumberFormat="1" applyFont="1" applyBorder="1">
      <alignment vertical="center"/>
    </xf>
    <xf numFmtId="0" fontId="1" fillId="0" borderId="0" xfId="7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9" borderId="1" xfId="7" applyFont="1" applyFill="1" applyBorder="1" applyAlignment="1">
      <alignment horizontal="left" vertical="center"/>
    </xf>
    <xf numFmtId="0" fontId="6" fillId="9" borderId="1" xfId="5" applyNumberFormat="1" applyFont="1" applyFill="1" applyBorder="1" applyAlignment="1">
      <alignment horizontal="left" vertical="center" shrinkToFit="1"/>
    </xf>
    <xf numFmtId="0" fontId="2" fillId="0" borderId="1" xfId="7" applyFont="1" applyFill="1" applyBorder="1" applyAlignment="1">
      <alignment horizontal="center" vertical="center" wrapText="1"/>
    </xf>
  </cellXfs>
  <cellStyles count="10">
    <cellStyle name="百分比" xfId="2" builtinId="5"/>
    <cellStyle name="百分比 2" xfId="3" xr:uid="{00000000-0005-0000-0000-00000D000000}"/>
    <cellStyle name="常规" xfId="0" builtinId="0"/>
    <cellStyle name="常规 2" xfId="7" xr:uid="{00000000-0005-0000-0000-000035000000}"/>
    <cellStyle name="常规 2 2" xfId="6" xr:uid="{00000000-0005-0000-0000-00002F000000}"/>
    <cellStyle name="常规 2 2 2" xfId="4" xr:uid="{00000000-0005-0000-0000-000024000000}"/>
    <cellStyle name="常规 3" xfId="8" xr:uid="{00000000-0005-0000-0000-000036000000}"/>
    <cellStyle name="常规 4" xfId="9" xr:uid="{00000000-0005-0000-0000-000037000000}"/>
    <cellStyle name="千位分隔" xfId="1" builtinId="3"/>
    <cellStyle name="千位分隔[0] 2" xfId="5" xr:uid="{00000000-0005-0000-0000-000029000000}"/>
  </cellStyles>
  <dxfs count="309">
    <dxf>
      <fill>
        <patternFill patternType="solid">
          <fgColor rgb="FFC6E0B4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11</xdr:col>
      <xdr:colOff>292628</xdr:colOff>
      <xdr:row>180</xdr:row>
      <xdr:rowOff>171885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F6A8656-025F-9658-C7F9-971AA144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571" y="21433971"/>
          <a:ext cx="10285714" cy="182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36164;&#26009;\&#37329;&#23646;&#20214;&#37319;&#36141;\&#20184;&#27454;&#35745;&#21010;\2024&#24180;3&#26376;&#20184;&#27454;&#35745;&#21010;\2024&#24180;02&#26376;&#27827;&#21271;&#20809;&#21326;&#33635;&#26124;&#20379;&#24212;&#21830;&#27424;&#27454;&#26399;&#38480;-3.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1556;&#33521;&#26684;\AppData\Roaming\Microsoft\Excel\2024&#24180;04&#26376;&#27827;&#21271;&#20809;&#21326;&#33635;&#26124;&#20379;&#24212;&#21830;&#27424;&#27454;&#26399;&#38480;-5%20(&#24050;&#20462;&#22797;)%20(version%201).xls" TargetMode="External"/><Relationship Id="rId1" Type="http://schemas.openxmlformats.org/officeDocument/2006/relationships/externalLinkPath" Target="file:///C:\Users\&#21556;&#33521;&#26684;\AppData\Roaming\Microsoft\Excel\2024&#24180;04&#26376;&#27827;&#21271;&#20809;&#21326;&#33635;&#26124;&#20379;&#24212;&#21830;&#27424;&#27454;&#26399;&#38480;-5%20(&#24050;&#20462;&#22797;)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024&#24180;5&#26376;&#20184;&#27454;&#35745;&#21010;\&#20184;&#27454;&#35745;&#21010;&#35774;&#23450;&#27169;&#26495;%20(&#24050;&#20462;&#22797;)(&#24050;&#33258;&#21160;&#36824;&#21407;).xlsx" TargetMode="External"/><Relationship Id="rId1" Type="http://schemas.openxmlformats.org/officeDocument/2006/relationships/externalLinkPath" Target="&#20184;&#27454;&#35745;&#21010;&#35774;&#23450;&#27169;&#26495;%20(&#24050;&#20462;&#22797;)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D2" t="str">
            <v>含税</v>
          </cell>
          <cell r="AV2">
            <v>179247179.09999999</v>
          </cell>
        </row>
        <row r="3">
          <cell r="C3" t="str">
            <v>供应商名称</v>
          </cell>
          <cell r="D3" t="str">
            <v>模块</v>
          </cell>
          <cell r="F3" t="str">
            <v>账期</v>
          </cell>
          <cell r="AO3">
            <v>0</v>
          </cell>
          <cell r="AP3">
            <v>0</v>
          </cell>
          <cell r="AU3" t="str">
            <v>24.02底应付账款合计</v>
          </cell>
          <cell r="AV3" t="str">
            <v>当天到期应付</v>
          </cell>
        </row>
        <row r="4">
          <cell r="G4" t="str">
            <v>是否供货</v>
          </cell>
          <cell r="H4" t="str">
            <v>采购确认账期（天）</v>
          </cell>
          <cell r="I4" t="str">
            <v>21.01月份挂账金额</v>
          </cell>
          <cell r="J4" t="str">
            <v>21.02月份挂账金额</v>
          </cell>
          <cell r="K4" t="str">
            <v>21.03月份挂账金额</v>
          </cell>
          <cell r="L4" t="str">
            <v>21.04月份挂账金额</v>
          </cell>
          <cell r="M4" t="str">
            <v>21.05月份挂账金额</v>
          </cell>
          <cell r="N4" t="str">
            <v>21.06月份挂账金额</v>
          </cell>
          <cell r="O4" t="str">
            <v>21.07月份挂账金额</v>
          </cell>
          <cell r="P4" t="str">
            <v>21.08月份挂账金额</v>
          </cell>
          <cell r="Q4" t="str">
            <v>21.09月份挂账金额</v>
          </cell>
          <cell r="R4" t="str">
            <v>21.10月份挂账金额</v>
          </cell>
          <cell r="S4" t="str">
            <v>21.11月份挂账金额</v>
          </cell>
          <cell r="T4" t="str">
            <v>21.12月份挂账金额</v>
          </cell>
          <cell r="U4" t="str">
            <v>22.01月挂账金额</v>
          </cell>
          <cell r="V4" t="str">
            <v>22.02月挂账金额</v>
          </cell>
          <cell r="W4" t="str">
            <v>22.03月挂账金额</v>
          </cell>
          <cell r="X4" t="str">
            <v>22.04月挂账金额</v>
          </cell>
          <cell r="Y4" t="str">
            <v>22.05月挂账金额</v>
          </cell>
          <cell r="Z4" t="str">
            <v>22.06月挂账金额</v>
          </cell>
          <cell r="AA4" t="str">
            <v>22.07月挂账金额</v>
          </cell>
          <cell r="AB4" t="str">
            <v>22.08月挂账金额</v>
          </cell>
          <cell r="AC4" t="str">
            <v>22.09月挂账金额</v>
          </cell>
          <cell r="AD4" t="str">
            <v>22.10月挂账金额</v>
          </cell>
          <cell r="AE4" t="str">
            <v>22.11月挂账金额</v>
          </cell>
          <cell r="AF4" t="str">
            <v>22.12月挂账金额</v>
          </cell>
          <cell r="AG4" t="str">
            <v>23.1月挂账金额</v>
          </cell>
          <cell r="AH4" t="str">
            <v>23.2月挂账金额</v>
          </cell>
          <cell r="AI4" t="str">
            <v>23.3月挂账金额</v>
          </cell>
          <cell r="AJ4" t="str">
            <v>23.4月挂账金额</v>
          </cell>
          <cell r="AK4" t="str">
            <v>23.5月挂账金额</v>
          </cell>
          <cell r="AL4" t="str">
            <v>23.6月挂账金额</v>
          </cell>
          <cell r="AM4" t="str">
            <v>23.7月挂账金额</v>
          </cell>
          <cell r="AN4" t="str">
            <v>23.8月挂账金额</v>
          </cell>
          <cell r="AO4" t="str">
            <v>23.9月挂账金额</v>
          </cell>
          <cell r="AP4" t="str">
            <v>23.10月挂账金额</v>
          </cell>
          <cell r="AQ4" t="str">
            <v>23.11月挂账金额</v>
          </cell>
          <cell r="AR4" t="str">
            <v>23.12月挂账金额</v>
          </cell>
          <cell r="AS4" t="str">
            <v>24.01月挂账金额</v>
          </cell>
          <cell r="AT4" t="str">
            <v>24.02月挂账金额</v>
          </cell>
        </row>
        <row r="5"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1102127.8500000001</v>
          </cell>
          <cell r="AB5">
            <v>767937.17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13179295.779999999</v>
          </cell>
          <cell r="AV5">
            <v>12165415.550000001</v>
          </cell>
        </row>
        <row r="6">
          <cell r="C6" t="str">
            <v>黄骅市天丰汽车配件有限公司</v>
          </cell>
          <cell r="D6" t="str">
            <v>金属件</v>
          </cell>
          <cell r="E6" t="str">
            <v>诉讼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303395.18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3933594.28</v>
          </cell>
          <cell r="AV6">
            <v>3933594.28</v>
          </cell>
        </row>
        <row r="7"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15993.58</v>
          </cell>
          <cell r="AC7">
            <v>0</v>
          </cell>
          <cell r="AD7">
            <v>874792.68</v>
          </cell>
          <cell r="AE7">
            <v>444291.19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10181429.550000001</v>
          </cell>
          <cell r="AV7">
            <v>8838564.4199999999</v>
          </cell>
        </row>
        <row r="8"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28988.13</v>
          </cell>
          <cell r="U8">
            <v>683002.38000000105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746001.18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7630577.7300000004</v>
          </cell>
          <cell r="AV8">
            <v>6960476.6900000004</v>
          </cell>
        </row>
        <row r="9">
          <cell r="C9" t="str">
            <v>深州市卓伦橡塑磨具有限公司</v>
          </cell>
          <cell r="D9" t="str">
            <v>金属件</v>
          </cell>
          <cell r="E9" t="str">
            <v>正常供货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O9">
            <v>228486.01</v>
          </cell>
          <cell r="P9">
            <v>0</v>
          </cell>
          <cell r="Q9">
            <v>134282.51999999999</v>
          </cell>
          <cell r="R9">
            <v>99346.480000000403</v>
          </cell>
          <cell r="S9">
            <v>490265.90999999898</v>
          </cell>
          <cell r="T9">
            <v>239827.04</v>
          </cell>
          <cell r="U9">
            <v>336314.21</v>
          </cell>
          <cell r="V9">
            <v>0</v>
          </cell>
          <cell r="W9">
            <v>34638.999999999098</v>
          </cell>
          <cell r="X9">
            <v>87450.660000000105</v>
          </cell>
          <cell r="Y9">
            <v>158487.82</v>
          </cell>
          <cell r="Z9">
            <v>177837.86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5237298.58</v>
          </cell>
          <cell r="AV9">
            <v>4779037.59</v>
          </cell>
        </row>
        <row r="10"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284042.98</v>
          </cell>
          <cell r="Z10">
            <v>152576.01999999999</v>
          </cell>
          <cell r="AA10">
            <v>153801.18000000101</v>
          </cell>
          <cell r="AB10">
            <v>423743.14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8159447.7800000003</v>
          </cell>
          <cell r="AV10">
            <v>6655233.9000000004</v>
          </cell>
        </row>
        <row r="11"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151204.26999999999</v>
          </cell>
          <cell r="AF11">
            <v>163037.89000000001</v>
          </cell>
          <cell r="AG11">
            <v>235240.34</v>
          </cell>
          <cell r="AH11">
            <v>327836.62</v>
          </cell>
          <cell r="AI11">
            <v>738473.25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8358012.1500000004</v>
          </cell>
          <cell r="AV11">
            <v>6789882.3799999999</v>
          </cell>
        </row>
        <row r="12"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4862.1400000000003</v>
          </cell>
          <cell r="AE12">
            <v>0</v>
          </cell>
          <cell r="AF12">
            <v>90558.22</v>
          </cell>
          <cell r="AG12">
            <v>0</v>
          </cell>
          <cell r="AH12">
            <v>106648.19</v>
          </cell>
          <cell r="AI12">
            <v>209385.3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3286378.84</v>
          </cell>
          <cell r="AV12">
            <v>2643218.2799999998</v>
          </cell>
        </row>
        <row r="13"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103127.31</v>
          </cell>
          <cell r="AL13">
            <v>651920.9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2681316.37</v>
          </cell>
          <cell r="AV13">
            <v>2389333.19</v>
          </cell>
        </row>
        <row r="14"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121843.46</v>
          </cell>
          <cell r="AI14">
            <v>262852.74</v>
          </cell>
          <cell r="AJ14">
            <v>252558.92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4078878.05</v>
          </cell>
          <cell r="AV14">
            <v>2533745.21</v>
          </cell>
        </row>
        <row r="15"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53892.9</v>
          </cell>
          <cell r="Z15">
            <v>82154.950000000201</v>
          </cell>
          <cell r="AA15">
            <v>0</v>
          </cell>
          <cell r="AB15">
            <v>375896.38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100400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2600890.79</v>
          </cell>
          <cell r="AV15">
            <v>2365812.9700000002</v>
          </cell>
        </row>
        <row r="16"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365843.6</v>
          </cell>
          <cell r="Z16">
            <v>38800</v>
          </cell>
          <cell r="AA16">
            <v>336476.43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3127216.61</v>
          </cell>
          <cell r="AV16">
            <v>2786350.28</v>
          </cell>
        </row>
        <row r="17"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263096.02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2867239.61</v>
          </cell>
          <cell r="AV17">
            <v>2664085.0699999998</v>
          </cell>
        </row>
        <row r="18"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59653.11</v>
          </cell>
          <cell r="AG18">
            <v>57408</v>
          </cell>
          <cell r="AH18">
            <v>60168</v>
          </cell>
          <cell r="AI18">
            <v>120936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1519449.11</v>
          </cell>
          <cell r="AV18">
            <v>1519449.11</v>
          </cell>
        </row>
        <row r="19"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414091.27</v>
          </cell>
          <cell r="AK19">
            <v>268606.38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2352597</v>
          </cell>
          <cell r="AV19">
            <v>2055551.22</v>
          </cell>
        </row>
        <row r="20"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115266.45</v>
          </cell>
          <cell r="AF20">
            <v>277656.68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4607323.54</v>
          </cell>
          <cell r="AV20">
            <v>4266138.66</v>
          </cell>
        </row>
        <row r="21"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179875.54</v>
          </cell>
          <cell r="AC21">
            <v>112990.24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1966303.39</v>
          </cell>
          <cell r="AV21">
            <v>1825706.31</v>
          </cell>
        </row>
        <row r="22"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</row>
        <row r="23"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20840.05</v>
          </cell>
          <cell r="AS23">
            <v>889483</v>
          </cell>
          <cell r="AT23">
            <v>677707</v>
          </cell>
          <cell r="AU23">
            <v>1588030.05</v>
          </cell>
          <cell r="AV23">
            <v>1588030.05</v>
          </cell>
        </row>
        <row r="24"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244975.34</v>
          </cell>
          <cell r="AJ24">
            <v>328831.03999999998</v>
          </cell>
          <cell r="AK24">
            <v>572163.14</v>
          </cell>
          <cell r="AL24">
            <v>183207.62</v>
          </cell>
          <cell r="AM24">
            <v>165765.51999999999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3439631.6</v>
          </cell>
          <cell r="AV24">
            <v>2667467.64</v>
          </cell>
        </row>
        <row r="25"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D25">
            <v>326517.2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2431212.17</v>
          </cell>
          <cell r="AV25">
            <v>2174216.5</v>
          </cell>
        </row>
        <row r="26"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是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201030.06</v>
          </cell>
          <cell r="AL26">
            <v>75857.429999999993</v>
          </cell>
          <cell r="AM26">
            <v>74600.679999999993</v>
          </cell>
          <cell r="AN26">
            <v>155999.75</v>
          </cell>
          <cell r="AO26">
            <v>392000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3492878.93</v>
          </cell>
          <cell r="AV26">
            <v>2710794.99</v>
          </cell>
        </row>
        <row r="27"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Z27">
            <v>1212.42</v>
          </cell>
          <cell r="AA27">
            <v>38239.890000000101</v>
          </cell>
          <cell r="AB27">
            <v>55912.71</v>
          </cell>
          <cell r="AC27">
            <v>63179.28</v>
          </cell>
          <cell r="AD27">
            <v>65633.119999999995</v>
          </cell>
          <cell r="AE27">
            <v>54151.98</v>
          </cell>
          <cell r="AF27">
            <v>34952.04</v>
          </cell>
          <cell r="AG27">
            <v>41122.06</v>
          </cell>
          <cell r="AH27">
            <v>58316.480000000003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1374569.23</v>
          </cell>
          <cell r="AV27">
            <v>1139596.1499999999</v>
          </cell>
        </row>
        <row r="28"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720.31</v>
          </cell>
          <cell r="AC28">
            <v>0</v>
          </cell>
          <cell r="AD28">
            <v>279486.40000000002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2326938.34</v>
          </cell>
          <cell r="AV28">
            <v>1919878.4</v>
          </cell>
        </row>
        <row r="29"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310786.46999999997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1925793.4</v>
          </cell>
          <cell r="AV29">
            <v>1735217.96</v>
          </cell>
        </row>
        <row r="30"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是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475656.3</v>
          </cell>
          <cell r="AO30">
            <v>1279000</v>
          </cell>
          <cell r="AP30">
            <v>905900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4443289.29</v>
          </cell>
          <cell r="AV30">
            <v>3749484.17</v>
          </cell>
        </row>
        <row r="31"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40806.26</v>
          </cell>
          <cell r="T31">
            <v>129909.64</v>
          </cell>
          <cell r="U31">
            <v>126878.41</v>
          </cell>
          <cell r="V31">
            <v>0</v>
          </cell>
          <cell r="W31">
            <v>78582.9399999999</v>
          </cell>
          <cell r="X31">
            <v>0</v>
          </cell>
          <cell r="Y31">
            <v>18137.96</v>
          </cell>
          <cell r="Z31">
            <v>109553.59</v>
          </cell>
          <cell r="AA31">
            <v>40359.409999999902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1630992.53</v>
          </cell>
          <cell r="AV31">
            <v>1551092.73</v>
          </cell>
        </row>
        <row r="32"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272353.69</v>
          </cell>
          <cell r="AK32">
            <v>208226.86</v>
          </cell>
          <cell r="AL32">
            <v>176743.27</v>
          </cell>
          <cell r="AM32">
            <v>259801.87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3462565.91</v>
          </cell>
          <cell r="AV32">
            <v>2747418.01</v>
          </cell>
        </row>
        <row r="33"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68146.3</v>
          </cell>
          <cell r="AD33">
            <v>0</v>
          </cell>
          <cell r="AE33">
            <v>0</v>
          </cell>
          <cell r="AF33">
            <v>497060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1682743.68</v>
          </cell>
          <cell r="AV33">
            <v>1550243.68</v>
          </cell>
        </row>
        <row r="34"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37321.11</v>
          </cell>
          <cell r="AD34">
            <v>77617.919999999998</v>
          </cell>
          <cell r="AE34">
            <v>125535.41</v>
          </cell>
          <cell r="AF34">
            <v>33983.589999999997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1240760.97</v>
          </cell>
          <cell r="AV34">
            <v>1120877.0900000001</v>
          </cell>
        </row>
        <row r="35"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3640.62</v>
          </cell>
          <cell r="AS35">
            <v>0</v>
          </cell>
          <cell r="AT35">
            <v>1292270.76</v>
          </cell>
          <cell r="AU35">
            <v>1295911.3799999999</v>
          </cell>
          <cell r="AV35">
            <v>1295911.3799999999</v>
          </cell>
        </row>
        <row r="36"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33954.89</v>
          </cell>
          <cell r="AN36">
            <v>98611.9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414902.63</v>
          </cell>
          <cell r="AV36">
            <v>218761.81</v>
          </cell>
        </row>
        <row r="37"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83278.16</v>
          </cell>
          <cell r="AE37">
            <v>302984.64</v>
          </cell>
          <cell r="AF37">
            <v>0</v>
          </cell>
          <cell r="AG37">
            <v>201989.76000000001</v>
          </cell>
          <cell r="AH37">
            <v>50497.440000000002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1800191.12</v>
          </cell>
          <cell r="AV37">
            <v>1699196.24</v>
          </cell>
        </row>
        <row r="38"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50013.22</v>
          </cell>
          <cell r="AJ38">
            <v>0</v>
          </cell>
          <cell r="AK38">
            <v>290422.59999999998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1547082.58</v>
          </cell>
          <cell r="AV38">
            <v>1160533.9099999999</v>
          </cell>
        </row>
        <row r="39"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是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J39">
            <v>9816.4500000000007</v>
          </cell>
          <cell r="AK39">
            <v>483929.69</v>
          </cell>
          <cell r="AL39">
            <v>129683.32</v>
          </cell>
          <cell r="AM39">
            <v>67113.66</v>
          </cell>
          <cell r="AN39">
            <v>0</v>
          </cell>
          <cell r="AO39">
            <v>327200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2458346.2200000002</v>
          </cell>
          <cell r="AV39">
            <v>1765773.67</v>
          </cell>
        </row>
        <row r="40">
          <cell r="C40" t="str">
            <v>高唐强盛机械有限公司</v>
          </cell>
          <cell r="D40" t="str">
            <v>金属件</v>
          </cell>
          <cell r="E40" t="str">
            <v>正常供货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22051.97</v>
          </cell>
          <cell r="O40">
            <v>0</v>
          </cell>
          <cell r="P40">
            <v>190614.66</v>
          </cell>
          <cell r="Q40">
            <v>295046.31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896630.84</v>
          </cell>
          <cell r="AV40">
            <v>896630.84</v>
          </cell>
        </row>
        <row r="41"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182559.78</v>
          </cell>
          <cell r="AM41">
            <v>264810.86</v>
          </cell>
          <cell r="AN41">
            <v>202208.31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1808850.33</v>
          </cell>
          <cell r="AV41">
            <v>1385552.88</v>
          </cell>
        </row>
        <row r="42"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107971.45</v>
          </cell>
          <cell r="AJ42">
            <v>338563.03</v>
          </cell>
          <cell r="AK42">
            <v>136767.29</v>
          </cell>
          <cell r="AL42">
            <v>16256.75</v>
          </cell>
          <cell r="AM42">
            <v>18718.650000000001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1993173.61</v>
          </cell>
          <cell r="AV42">
            <v>1263321.8600000001</v>
          </cell>
        </row>
        <row r="43"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49456.69</v>
          </cell>
          <cell r="X43">
            <v>0</v>
          </cell>
          <cell r="Y43">
            <v>239742.23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667338.56000000006</v>
          </cell>
          <cell r="AV43">
            <v>667338.56000000006</v>
          </cell>
        </row>
        <row r="44"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212817.59</v>
          </cell>
          <cell r="U44">
            <v>0</v>
          </cell>
          <cell r="V44">
            <v>98690.6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604732.59</v>
          </cell>
          <cell r="AV44">
            <v>604732.59</v>
          </cell>
        </row>
        <row r="45"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276077.03000000003</v>
          </cell>
          <cell r="AK45">
            <v>62409.14</v>
          </cell>
          <cell r="AL45">
            <v>23358.26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1679169.53</v>
          </cell>
          <cell r="AV45">
            <v>1121541.57</v>
          </cell>
        </row>
        <row r="46"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18449.099999999999</v>
          </cell>
          <cell r="AI46">
            <v>117519.94</v>
          </cell>
          <cell r="AJ46">
            <v>135240.45000000001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937536.27</v>
          </cell>
          <cell r="AV46">
            <v>896825.69</v>
          </cell>
        </row>
        <row r="47"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</row>
        <row r="48"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177300</v>
          </cell>
          <cell r="AV48">
            <v>177300</v>
          </cell>
        </row>
        <row r="49"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442960.92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3482314.91</v>
          </cell>
          <cell r="AV49">
            <v>2722734.23</v>
          </cell>
        </row>
        <row r="50"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21983.25</v>
          </cell>
          <cell r="V50">
            <v>0</v>
          </cell>
          <cell r="W50">
            <v>134111.4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230686.65</v>
          </cell>
          <cell r="AV50">
            <v>230686.65</v>
          </cell>
        </row>
        <row r="51"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是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210040.34</v>
          </cell>
          <cell r="AE51">
            <v>0</v>
          </cell>
          <cell r="AF51">
            <v>7336.83</v>
          </cell>
          <cell r="AG51">
            <v>0</v>
          </cell>
          <cell r="AH51">
            <v>0</v>
          </cell>
          <cell r="AI51">
            <v>12519.96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64920.89</v>
          </cell>
          <cell r="AO51">
            <v>0</v>
          </cell>
          <cell r="AP51">
            <v>0</v>
          </cell>
          <cell r="AQ51">
            <v>166162.79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2308241.73</v>
          </cell>
          <cell r="AV51">
            <v>922145.67</v>
          </cell>
        </row>
        <row r="52"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T52">
            <v>67521.08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269669.96000000002</v>
          </cell>
          <cell r="AV52">
            <v>269669.96000000002</v>
          </cell>
        </row>
        <row r="53"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490107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490107</v>
          </cell>
          <cell r="AV53">
            <v>490107</v>
          </cell>
        </row>
        <row r="54"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158156.28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158156.28</v>
          </cell>
          <cell r="AV54">
            <v>158156.28</v>
          </cell>
        </row>
        <row r="55"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541738.65</v>
          </cell>
          <cell r="AQ55">
            <v>1062783.17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5427082.6600000001</v>
          </cell>
          <cell r="AV55">
            <v>2563020.9</v>
          </cell>
        </row>
        <row r="56"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526700</v>
          </cell>
          <cell r="AV56">
            <v>526700</v>
          </cell>
        </row>
        <row r="57"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416900</v>
          </cell>
          <cell r="AV57">
            <v>416900</v>
          </cell>
        </row>
        <row r="58"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632354.28</v>
          </cell>
          <cell r="AV58">
            <v>632354.28</v>
          </cell>
        </row>
        <row r="59"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24290.61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190028.7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812641.38</v>
          </cell>
          <cell r="AV59">
            <v>789358.01</v>
          </cell>
        </row>
        <row r="60"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29608.55</v>
          </cell>
          <cell r="AC60">
            <v>61219.85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783710.1</v>
          </cell>
          <cell r="AV60">
            <v>723016.83</v>
          </cell>
        </row>
        <row r="61"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339822.23</v>
          </cell>
          <cell r="AV61">
            <v>339822.23</v>
          </cell>
        </row>
        <row r="62"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82705.5</v>
          </cell>
          <cell r="AE62">
            <v>85524.27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1276691.6100000001</v>
          </cell>
          <cell r="AV62">
            <v>815110.53</v>
          </cell>
        </row>
        <row r="63"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50960</v>
          </cell>
          <cell r="AD63">
            <v>79100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209160</v>
          </cell>
          <cell r="AV63">
            <v>209160</v>
          </cell>
        </row>
        <row r="64"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417425.5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649964</v>
          </cell>
          <cell r="AV64">
            <v>649964</v>
          </cell>
        </row>
        <row r="65"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688969.82</v>
          </cell>
          <cell r="AP65">
            <v>1071000</v>
          </cell>
          <cell r="AQ65">
            <v>1063440</v>
          </cell>
          <cell r="AR65">
            <v>688800</v>
          </cell>
          <cell r="AS65">
            <v>1019760</v>
          </cell>
          <cell r="AT65">
            <v>678240</v>
          </cell>
          <cell r="AU65">
            <v>5210209.82</v>
          </cell>
          <cell r="AV65">
            <v>3512209.82</v>
          </cell>
        </row>
        <row r="66"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50634.39</v>
          </cell>
          <cell r="AR66">
            <v>41424.92</v>
          </cell>
          <cell r="AS66">
            <v>46536.05</v>
          </cell>
          <cell r="AT66">
            <v>66484.39</v>
          </cell>
          <cell r="AU66">
            <v>205079.75</v>
          </cell>
          <cell r="AV66">
            <v>92059.31</v>
          </cell>
        </row>
        <row r="67"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242035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314000</v>
          </cell>
          <cell r="AV67">
            <v>314000</v>
          </cell>
        </row>
        <row r="68"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244252.36</v>
          </cell>
          <cell r="AP68">
            <v>911800</v>
          </cell>
          <cell r="AQ68">
            <v>1002988.54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4555230.16</v>
          </cell>
          <cell r="AV68">
            <v>3282256.65</v>
          </cell>
        </row>
        <row r="69"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52201.91</v>
          </cell>
          <cell r="AL69">
            <v>113899.28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402121.33</v>
          </cell>
          <cell r="AV69">
            <v>385706.84</v>
          </cell>
        </row>
        <row r="70"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407443.14</v>
          </cell>
          <cell r="AV70">
            <v>326623.03000000003</v>
          </cell>
        </row>
        <row r="71"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71368</v>
          </cell>
          <cell r="AC71">
            <v>0</v>
          </cell>
          <cell r="AD71">
            <v>0</v>
          </cell>
          <cell r="AE71">
            <v>85337.600000000006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156705.60000000001</v>
          </cell>
          <cell r="AV71">
            <v>156705.60000000001</v>
          </cell>
        </row>
        <row r="72"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168615.7</v>
          </cell>
          <cell r="AT72">
            <v>447839.37</v>
          </cell>
          <cell r="AU72">
            <v>616455.06999999995</v>
          </cell>
          <cell r="AV72">
            <v>616455.06999999995</v>
          </cell>
        </row>
        <row r="73"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A73">
            <v>270.41000000000003</v>
          </cell>
          <cell r="AB73">
            <v>28967.96</v>
          </cell>
          <cell r="AC73">
            <v>23039.96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627605.46</v>
          </cell>
          <cell r="AV73">
            <v>548429.61</v>
          </cell>
        </row>
        <row r="74">
          <cell r="C74" t="str">
            <v>北京鹏宇兴业精密模具制造有限公司</v>
          </cell>
          <cell r="D74">
            <v>0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40459.99</v>
          </cell>
          <cell r="AV74">
            <v>40459.99</v>
          </cell>
        </row>
        <row r="75"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5542.81</v>
          </cell>
          <cell r="AL75">
            <v>94933.56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783368.73</v>
          </cell>
          <cell r="AV75">
            <v>596493.85</v>
          </cell>
        </row>
        <row r="76"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282592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282592</v>
          </cell>
          <cell r="AV76">
            <v>282592</v>
          </cell>
        </row>
        <row r="77"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是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700</v>
          </cell>
          <cell r="AO77">
            <v>0</v>
          </cell>
          <cell r="AP77">
            <v>61000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122720</v>
          </cell>
          <cell r="AV77">
            <v>122720</v>
          </cell>
        </row>
        <row r="78"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是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I78">
            <v>1796.46</v>
          </cell>
          <cell r="AJ78">
            <v>49276.76</v>
          </cell>
          <cell r="AK78">
            <v>49208.38</v>
          </cell>
          <cell r="AL78">
            <v>33484.019999999997</v>
          </cell>
          <cell r="AM78">
            <v>36834</v>
          </cell>
          <cell r="AN78">
            <v>30805.99</v>
          </cell>
          <cell r="AO78">
            <v>0</v>
          </cell>
          <cell r="AP78">
            <v>13300</v>
          </cell>
          <cell r="AQ78">
            <v>35399.19</v>
          </cell>
          <cell r="AR78">
            <v>30976.12</v>
          </cell>
          <cell r="AS78">
            <v>20113.29</v>
          </cell>
          <cell r="AT78">
            <v>17459.36</v>
          </cell>
          <cell r="AU78">
            <v>318653.57</v>
          </cell>
          <cell r="AV78">
            <v>250104.8</v>
          </cell>
        </row>
        <row r="79"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92403.21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304320.52</v>
          </cell>
          <cell r="AV79">
            <v>295568.43</v>
          </cell>
        </row>
        <row r="80"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227094.38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877766.85</v>
          </cell>
          <cell r="AV80">
            <v>554757.34</v>
          </cell>
        </row>
        <row r="81"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63037.96</v>
          </cell>
          <cell r="AN81">
            <v>50247.34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285718.75</v>
          </cell>
          <cell r="AV81">
            <v>217588.43</v>
          </cell>
        </row>
        <row r="82"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37490.120000000003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276738.24</v>
          </cell>
          <cell r="AV82">
            <v>276738.24</v>
          </cell>
        </row>
        <row r="83"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83996.46</v>
          </cell>
          <cell r="AQ83">
            <v>116003.54</v>
          </cell>
          <cell r="AR83">
            <v>0</v>
          </cell>
          <cell r="AS83">
            <v>0</v>
          </cell>
          <cell r="AT83">
            <v>383188.65</v>
          </cell>
          <cell r="AU83">
            <v>583188.65</v>
          </cell>
          <cell r="AV83">
            <v>583188.65</v>
          </cell>
        </row>
        <row r="84"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33299.019999999997</v>
          </cell>
          <cell r="W84">
            <v>0</v>
          </cell>
          <cell r="X84">
            <v>98700.98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132000</v>
          </cell>
          <cell r="AV84">
            <v>132000</v>
          </cell>
        </row>
        <row r="85"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1010.14</v>
          </cell>
          <cell r="O85">
            <v>12156.47</v>
          </cell>
          <cell r="P85">
            <v>9216.9899999999907</v>
          </cell>
          <cell r="Q85">
            <v>6784.0900000000101</v>
          </cell>
          <cell r="R85">
            <v>8528.5700000000106</v>
          </cell>
          <cell r="S85">
            <v>9497.4500000000098</v>
          </cell>
          <cell r="T85">
            <v>11995.55</v>
          </cell>
          <cell r="U85">
            <v>0</v>
          </cell>
          <cell r="V85">
            <v>35938.32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33094.61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395845.7</v>
          </cell>
          <cell r="AV85">
            <v>368104.29</v>
          </cell>
        </row>
        <row r="86"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</row>
        <row r="88"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598067.43999999994</v>
          </cell>
          <cell r="AV88">
            <v>598067.43999999994</v>
          </cell>
        </row>
        <row r="89"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48042.77</v>
          </cell>
          <cell r="AV89">
            <v>48042.77</v>
          </cell>
        </row>
        <row r="90"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45600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303625.92</v>
          </cell>
          <cell r="AV90">
            <v>303625.92</v>
          </cell>
        </row>
        <row r="91"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246020.38</v>
          </cell>
          <cell r="AV91">
            <v>246020.38</v>
          </cell>
        </row>
        <row r="92"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95930.52</v>
          </cell>
          <cell r="AP92">
            <v>214100</v>
          </cell>
          <cell r="AQ92">
            <v>360514.49</v>
          </cell>
          <cell r="AR92">
            <v>0</v>
          </cell>
          <cell r="AS92">
            <v>312232.90000000002</v>
          </cell>
          <cell r="AT92">
            <v>0</v>
          </cell>
          <cell r="AU92">
            <v>982777.91</v>
          </cell>
          <cell r="AV92">
            <v>982777.91</v>
          </cell>
        </row>
        <row r="93"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15216.93</v>
          </cell>
          <cell r="AC93">
            <v>0</v>
          </cell>
          <cell r="AD93">
            <v>56923.64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74540.570000000007</v>
          </cell>
          <cell r="AV93">
            <v>74540.570000000007</v>
          </cell>
        </row>
        <row r="94"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10000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179448.35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189448.35</v>
          </cell>
          <cell r="AV94">
            <v>189448.35</v>
          </cell>
        </row>
        <row r="95"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22082.13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210858.8</v>
          </cell>
          <cell r="AV95">
            <v>196856.88</v>
          </cell>
        </row>
        <row r="96"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215008.44</v>
          </cell>
          <cell r="AV96">
            <v>215008.44</v>
          </cell>
        </row>
        <row r="97"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41534.019999999997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647149.69999999995</v>
          </cell>
          <cell r="AV97">
            <v>498040.51</v>
          </cell>
        </row>
        <row r="98"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6192.3999999999896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212083.65</v>
          </cell>
          <cell r="AV98">
            <v>212083.65</v>
          </cell>
        </row>
        <row r="99"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67490.06</v>
          </cell>
          <cell r="AU99">
            <v>67490.06</v>
          </cell>
          <cell r="AV99">
            <v>67490.06</v>
          </cell>
        </row>
        <row r="100"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-21480</v>
          </cell>
          <cell r="AV100">
            <v>-21480</v>
          </cell>
        </row>
        <row r="101"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348144.85</v>
          </cell>
          <cell r="AV102">
            <v>198597.85</v>
          </cell>
        </row>
        <row r="103"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36129.25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334888.12</v>
          </cell>
          <cell r="AV104">
            <v>237630.53</v>
          </cell>
        </row>
        <row r="105"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4106.5799999999899</v>
          </cell>
          <cell r="N105">
            <v>62299.61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176704.41</v>
          </cell>
          <cell r="AV105">
            <v>176704.41</v>
          </cell>
        </row>
        <row r="106"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12578.47</v>
          </cell>
          <cell r="AP106">
            <v>14800</v>
          </cell>
          <cell r="AQ106">
            <v>27441.55</v>
          </cell>
          <cell r="AR106">
            <v>24257.59</v>
          </cell>
          <cell r="AS106">
            <v>25709.33</v>
          </cell>
          <cell r="AT106">
            <v>25285.18</v>
          </cell>
          <cell r="AU106">
            <v>130072.12</v>
          </cell>
          <cell r="AV106">
            <v>54820.02</v>
          </cell>
        </row>
        <row r="107"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3653.4</v>
          </cell>
          <cell r="N107">
            <v>0</v>
          </cell>
          <cell r="O107">
            <v>1780</v>
          </cell>
          <cell r="P107">
            <v>4280</v>
          </cell>
          <cell r="Q107">
            <v>2000</v>
          </cell>
          <cell r="R107">
            <v>9888</v>
          </cell>
          <cell r="S107">
            <v>0</v>
          </cell>
          <cell r="T107">
            <v>30560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266650.3</v>
          </cell>
          <cell r="AV107">
            <v>266650.3</v>
          </cell>
        </row>
        <row r="108"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160732.6</v>
          </cell>
          <cell r="AV108">
            <v>160732.6</v>
          </cell>
        </row>
        <row r="109"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86568.320000000007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133506.26</v>
          </cell>
          <cell r="AV109">
            <v>133506.26</v>
          </cell>
        </row>
        <row r="110"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是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16848.939999999999</v>
          </cell>
          <cell r="AN110">
            <v>69338.83</v>
          </cell>
          <cell r="AO110">
            <v>78700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730578.23</v>
          </cell>
          <cell r="AV110">
            <v>494982.49</v>
          </cell>
        </row>
        <row r="111"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46757.19</v>
          </cell>
          <cell r="AV111">
            <v>0</v>
          </cell>
        </row>
        <row r="112"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236103.89</v>
          </cell>
          <cell r="AV112">
            <v>236103.89</v>
          </cell>
        </row>
        <row r="113"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24656.1</v>
          </cell>
          <cell r="AQ113">
            <v>0</v>
          </cell>
          <cell r="AR113">
            <v>75891.199999999997</v>
          </cell>
          <cell r="AS113">
            <v>0</v>
          </cell>
          <cell r="AT113">
            <v>0</v>
          </cell>
          <cell r="AU113">
            <v>100547.3</v>
          </cell>
          <cell r="AV113">
            <v>100547.3</v>
          </cell>
        </row>
        <row r="114"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65562.5</v>
          </cell>
          <cell r="AV114">
            <v>65562.5</v>
          </cell>
        </row>
        <row r="115"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是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6782.74</v>
          </cell>
          <cell r="AI115">
            <v>0</v>
          </cell>
          <cell r="AJ115">
            <v>0</v>
          </cell>
          <cell r="AK115">
            <v>47169.8</v>
          </cell>
          <cell r="AL115">
            <v>23584.9</v>
          </cell>
          <cell r="AM115">
            <v>23584.9</v>
          </cell>
          <cell r="AN115">
            <v>0</v>
          </cell>
          <cell r="AO115">
            <v>15700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124683.98</v>
          </cell>
          <cell r="AV115">
            <v>116822.34</v>
          </cell>
        </row>
        <row r="116"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116683.93</v>
          </cell>
          <cell r="AV116">
            <v>116683.93</v>
          </cell>
        </row>
        <row r="117"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6937.63</v>
          </cell>
          <cell r="AC117">
            <v>16992.259999999998</v>
          </cell>
          <cell r="AD117">
            <v>13419.74</v>
          </cell>
          <cell r="AE117">
            <v>0</v>
          </cell>
          <cell r="AF117">
            <v>26326.39</v>
          </cell>
          <cell r="AG117">
            <v>0</v>
          </cell>
          <cell r="AH117">
            <v>17251.650000000001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256698.35</v>
          </cell>
          <cell r="AV117">
            <v>240675.22</v>
          </cell>
        </row>
        <row r="118"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Q118">
            <v>121154.99</v>
          </cell>
          <cell r="AR118">
            <v>118166.36</v>
          </cell>
          <cell r="AS118">
            <v>295626.08</v>
          </cell>
          <cell r="AT118">
            <v>0</v>
          </cell>
          <cell r="AU118">
            <v>534947.43000000005</v>
          </cell>
          <cell r="AV118">
            <v>239321.35</v>
          </cell>
        </row>
        <row r="119"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K119">
            <v>5917.79</v>
          </cell>
          <cell r="AL119">
            <v>15332.3</v>
          </cell>
          <cell r="AM119">
            <v>17035.88</v>
          </cell>
          <cell r="AN119">
            <v>15332.3</v>
          </cell>
          <cell r="AO119">
            <v>8100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157119.19</v>
          </cell>
          <cell r="AV119">
            <v>94938.23</v>
          </cell>
        </row>
        <row r="120"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22422.37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175947.79</v>
          </cell>
          <cell r="AV120">
            <v>144827.59</v>
          </cell>
        </row>
        <row r="121"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</row>
        <row r="122"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111142.23</v>
          </cell>
          <cell r="AV122">
            <v>111142.23</v>
          </cell>
        </row>
        <row r="123"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是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N123">
            <v>6248.48</v>
          </cell>
          <cell r="AO123">
            <v>12800</v>
          </cell>
          <cell r="AP123">
            <v>14900</v>
          </cell>
          <cell r="AQ123">
            <v>20461.330000000002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122441.7</v>
          </cell>
          <cell r="AV123">
            <v>74906.149999999994</v>
          </cell>
        </row>
        <row r="124"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70800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70800</v>
          </cell>
          <cell r="AV124">
            <v>70800</v>
          </cell>
        </row>
        <row r="125"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5856.78</v>
          </cell>
          <cell r="AV125">
            <v>5856.78</v>
          </cell>
        </row>
        <row r="126"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44000</v>
          </cell>
          <cell r="AV126">
            <v>44000</v>
          </cell>
        </row>
        <row r="127"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</row>
        <row r="128"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481623.06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2659727.06</v>
          </cell>
          <cell r="AV128">
            <v>2277618.91</v>
          </cell>
        </row>
        <row r="129"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18195.509999999998</v>
          </cell>
          <cell r="AK129">
            <v>8681.35</v>
          </cell>
          <cell r="AL129">
            <v>8507.44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6900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102788.03</v>
          </cell>
          <cell r="AV129">
            <v>88867.12</v>
          </cell>
        </row>
        <row r="130"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是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107123.47</v>
          </cell>
          <cell r="AO130">
            <v>0</v>
          </cell>
          <cell r="AP130">
            <v>0</v>
          </cell>
          <cell r="AQ130">
            <v>49767.1</v>
          </cell>
          <cell r="AR130">
            <v>0</v>
          </cell>
          <cell r="AS130">
            <v>33007.300000000003</v>
          </cell>
          <cell r="AT130">
            <v>0</v>
          </cell>
          <cell r="AU130">
            <v>189897.87</v>
          </cell>
          <cell r="AV130">
            <v>189897.87</v>
          </cell>
        </row>
        <row r="131"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69000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69000</v>
          </cell>
          <cell r="AV131">
            <v>69000</v>
          </cell>
        </row>
        <row r="132"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82800</v>
          </cell>
          <cell r="AV132">
            <v>82800</v>
          </cell>
        </row>
        <row r="133">
          <cell r="C133" t="str">
            <v>泊头市新峰模具有限公司</v>
          </cell>
          <cell r="D133">
            <v>0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82192</v>
          </cell>
          <cell r="AV133">
            <v>82192</v>
          </cell>
        </row>
        <row r="134"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10669.32</v>
          </cell>
          <cell r="AQ134">
            <v>163700.70000000001</v>
          </cell>
          <cell r="AR134">
            <v>0</v>
          </cell>
          <cell r="AS134">
            <v>0</v>
          </cell>
          <cell r="AT134">
            <v>190336.29</v>
          </cell>
          <cell r="AU134">
            <v>364706.31</v>
          </cell>
          <cell r="AV134">
            <v>174370.02</v>
          </cell>
        </row>
        <row r="135"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25340.19</v>
          </cell>
          <cell r="AV135">
            <v>25340.19</v>
          </cell>
        </row>
        <row r="136">
          <cell r="C136" t="str">
            <v>人民电器集团黄骅销售有限公司</v>
          </cell>
          <cell r="D136">
            <v>0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44064.5</v>
          </cell>
          <cell r="AV136">
            <v>44064.5</v>
          </cell>
        </row>
        <row r="137"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75884.62</v>
          </cell>
          <cell r="AV137">
            <v>75884.62</v>
          </cell>
        </row>
        <row r="138"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11988.86</v>
          </cell>
          <cell r="AL138">
            <v>16646.88</v>
          </cell>
          <cell r="AM138">
            <v>14918.84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155347.68</v>
          </cell>
          <cell r="AV138">
            <v>112204.68</v>
          </cell>
        </row>
        <row r="139"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56128.73</v>
          </cell>
          <cell r="AS139">
            <v>2205.7600000000002</v>
          </cell>
          <cell r="AT139">
            <v>13786</v>
          </cell>
          <cell r="AU139">
            <v>72120.490000000005</v>
          </cell>
          <cell r="AV139">
            <v>0</v>
          </cell>
        </row>
        <row r="140"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89130</v>
          </cell>
          <cell r="AV140">
            <v>89130</v>
          </cell>
        </row>
        <row r="141"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30928</v>
          </cell>
          <cell r="AU141">
            <v>30928</v>
          </cell>
          <cell r="AV141">
            <v>30928</v>
          </cell>
        </row>
        <row r="142">
          <cell r="C142" t="str">
            <v>黄骅市致远摩托车配件有限公司</v>
          </cell>
          <cell r="D142" t="str">
            <v>座椅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94571.81</v>
          </cell>
          <cell r="AV142">
            <v>94571.81</v>
          </cell>
        </row>
        <row r="143"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199836.49</v>
          </cell>
          <cell r="AM143">
            <v>179663.18</v>
          </cell>
          <cell r="AN143">
            <v>173843.37</v>
          </cell>
          <cell r="AO143">
            <v>87100</v>
          </cell>
          <cell r="AP143">
            <v>123800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1432416.78</v>
          </cell>
          <cell r="AV143">
            <v>1083013.17</v>
          </cell>
        </row>
        <row r="144"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204912.87</v>
          </cell>
          <cell r="AP144">
            <v>326900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1101484.1000000001</v>
          </cell>
          <cell r="AV144">
            <v>882008.37</v>
          </cell>
        </row>
        <row r="145"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997290.89</v>
          </cell>
          <cell r="AV145">
            <v>997290.89</v>
          </cell>
        </row>
        <row r="146"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41807.81</v>
          </cell>
          <cell r="AN146">
            <v>133115.21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1379193.66</v>
          </cell>
          <cell r="AV146">
            <v>906429.46</v>
          </cell>
        </row>
        <row r="147"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508630.26</v>
          </cell>
          <cell r="AV147">
            <v>406803.7</v>
          </cell>
        </row>
        <row r="148"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62319</v>
          </cell>
          <cell r="AV148">
            <v>62319</v>
          </cell>
        </row>
        <row r="149"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1100</v>
          </cell>
          <cell r="AF149">
            <v>11300</v>
          </cell>
          <cell r="AG149">
            <v>1700</v>
          </cell>
          <cell r="AH149">
            <v>0</v>
          </cell>
          <cell r="AI149">
            <v>0</v>
          </cell>
          <cell r="AJ149">
            <v>0</v>
          </cell>
          <cell r="AK149">
            <v>6000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59100</v>
          </cell>
          <cell r="AV149">
            <v>59100</v>
          </cell>
        </row>
        <row r="150"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40450</v>
          </cell>
          <cell r="AV150">
            <v>40450</v>
          </cell>
        </row>
        <row r="151"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3616.35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94252.03</v>
          </cell>
          <cell r="AV151">
            <v>53905.2</v>
          </cell>
        </row>
        <row r="152"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58519.74</v>
          </cell>
          <cell r="AV152">
            <v>58519.74</v>
          </cell>
        </row>
        <row r="153"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C154" t="str">
            <v>无锡市汇源机械科技有限公司</v>
          </cell>
          <cell r="D154" t="str">
            <v>后视镜/座椅/后视镜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52435.47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198329.64</v>
          </cell>
          <cell r="AV154">
            <v>162995.67000000001</v>
          </cell>
        </row>
        <row r="155"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K156">
            <v>20873.18</v>
          </cell>
          <cell r="AL156">
            <v>68713.05</v>
          </cell>
          <cell r="AM156">
            <v>0</v>
          </cell>
          <cell r="AN156">
            <v>140490.12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1006167.36</v>
          </cell>
          <cell r="AV156">
            <v>768570.1</v>
          </cell>
        </row>
        <row r="157">
          <cell r="C157" t="str">
            <v>天津市科特迪科技发展有限公司</v>
          </cell>
          <cell r="D157">
            <v>0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9000</v>
          </cell>
          <cell r="AV157">
            <v>9000</v>
          </cell>
        </row>
        <row r="158"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是</v>
          </cell>
          <cell r="AE158">
            <v>54960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25000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79960</v>
          </cell>
          <cell r="AV158">
            <v>79960</v>
          </cell>
        </row>
        <row r="159"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201330.89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201330.89</v>
          </cell>
          <cell r="AV159">
            <v>201330.89</v>
          </cell>
        </row>
        <row r="160"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51725.38</v>
          </cell>
          <cell r="AV162">
            <v>51725.38</v>
          </cell>
        </row>
        <row r="163"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4168.54</v>
          </cell>
          <cell r="AL163">
            <v>9044.06</v>
          </cell>
          <cell r="AM163">
            <v>9322.9500000000007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41776.589999999997</v>
          </cell>
          <cell r="AV163">
            <v>36454.400000000001</v>
          </cell>
        </row>
        <row r="164"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48800</v>
          </cell>
          <cell r="AV164">
            <v>48800</v>
          </cell>
        </row>
        <row r="165"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是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7937.25</v>
          </cell>
          <cell r="AN165">
            <v>106340.16</v>
          </cell>
          <cell r="AO165">
            <v>31600</v>
          </cell>
          <cell r="AP165">
            <v>77200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436445.04</v>
          </cell>
          <cell r="AV165">
            <v>345835.41</v>
          </cell>
        </row>
        <row r="166"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H166">
            <v>934.19</v>
          </cell>
          <cell r="AI166">
            <v>20400</v>
          </cell>
          <cell r="AJ166">
            <v>15300</v>
          </cell>
          <cell r="AK166">
            <v>0</v>
          </cell>
          <cell r="AL166">
            <v>20400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149519.07</v>
          </cell>
          <cell r="AV166">
            <v>149519.07</v>
          </cell>
        </row>
        <row r="167"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8207.3700000000008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18066.189999999999</v>
          </cell>
          <cell r="AV167">
            <v>18066.189999999999</v>
          </cell>
        </row>
        <row r="168"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46895.05</v>
          </cell>
          <cell r="AV169">
            <v>46895.05</v>
          </cell>
        </row>
        <row r="170"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</row>
        <row r="171"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G171">
            <v>30037.8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155880.4</v>
          </cell>
          <cell r="AV171">
            <v>155880.4</v>
          </cell>
        </row>
        <row r="172"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11953.86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51660.56</v>
          </cell>
          <cell r="AV173">
            <v>51660.56</v>
          </cell>
        </row>
        <row r="174"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15771.76</v>
          </cell>
          <cell r="AV174">
            <v>10541.76</v>
          </cell>
        </row>
        <row r="175"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26000</v>
          </cell>
          <cell r="AV175">
            <v>26000</v>
          </cell>
        </row>
        <row r="176"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32000</v>
          </cell>
          <cell r="AV176">
            <v>32000</v>
          </cell>
        </row>
        <row r="177"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41630</v>
          </cell>
          <cell r="AV177">
            <v>41630</v>
          </cell>
        </row>
        <row r="178"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</row>
        <row r="179"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</row>
        <row r="180"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</row>
        <row r="181"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H181">
            <v>3479.08</v>
          </cell>
          <cell r="AI181">
            <v>23554.38</v>
          </cell>
          <cell r="AJ181">
            <v>30209.43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209086.98</v>
          </cell>
          <cell r="AV181">
            <v>185058.05</v>
          </cell>
        </row>
        <row r="182"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35451.040000000001</v>
          </cell>
          <cell r="AV182">
            <v>35451.040000000001</v>
          </cell>
        </row>
        <row r="183"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55300.45</v>
          </cell>
          <cell r="AV183">
            <v>55300.45</v>
          </cell>
        </row>
        <row r="184"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是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28.900000000001501</v>
          </cell>
          <cell r="AO185">
            <v>0</v>
          </cell>
          <cell r="AP185">
            <v>69500</v>
          </cell>
          <cell r="AQ185">
            <v>129125.1</v>
          </cell>
          <cell r="AR185">
            <v>0</v>
          </cell>
          <cell r="AS185">
            <v>0</v>
          </cell>
          <cell r="AT185">
            <v>0</v>
          </cell>
          <cell r="AU185">
            <v>198654</v>
          </cell>
          <cell r="AV185">
            <v>198654</v>
          </cell>
        </row>
        <row r="186"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</row>
        <row r="187"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是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10486.88</v>
          </cell>
          <cell r="AN187">
            <v>32116.28</v>
          </cell>
          <cell r="AO187">
            <v>3600</v>
          </cell>
          <cell r="AP187">
            <v>0</v>
          </cell>
          <cell r="AQ187">
            <v>19408.650000000001</v>
          </cell>
          <cell r="AR187">
            <v>18828.96</v>
          </cell>
          <cell r="AS187">
            <v>21653.439999999999</v>
          </cell>
          <cell r="AT187">
            <v>92474.9</v>
          </cell>
          <cell r="AU187">
            <v>198569.11</v>
          </cell>
          <cell r="AV187">
            <v>84440.77</v>
          </cell>
        </row>
        <row r="188"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68707.92</v>
          </cell>
          <cell r="AR188">
            <v>102510.1</v>
          </cell>
          <cell r="AS188">
            <v>61092.66</v>
          </cell>
          <cell r="AT188">
            <v>0</v>
          </cell>
          <cell r="AU188">
            <v>232310.68</v>
          </cell>
          <cell r="AV188">
            <v>68707.92</v>
          </cell>
        </row>
        <row r="189"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8235.6200000000008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43699.8</v>
          </cell>
          <cell r="AV189">
            <v>26972.89</v>
          </cell>
        </row>
        <row r="190"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</row>
        <row r="191"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14750.85</v>
          </cell>
          <cell r="AL191">
            <v>40593.99</v>
          </cell>
          <cell r="AM191">
            <v>17257.669999999998</v>
          </cell>
          <cell r="AN191">
            <v>88662.37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812726.79</v>
          </cell>
          <cell r="AV191">
            <v>587156.56000000006</v>
          </cell>
        </row>
        <row r="192"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29924.39</v>
          </cell>
          <cell r="AV192">
            <v>29924.39</v>
          </cell>
        </row>
        <row r="193"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28888.81</v>
          </cell>
          <cell r="AV193">
            <v>28888.81</v>
          </cell>
        </row>
        <row r="194"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23590</v>
          </cell>
          <cell r="AR194">
            <v>16384.95</v>
          </cell>
          <cell r="AS194">
            <v>0</v>
          </cell>
          <cell r="AT194">
            <v>0</v>
          </cell>
          <cell r="AU194">
            <v>39974.949999999997</v>
          </cell>
          <cell r="AV194">
            <v>39974.949999999997</v>
          </cell>
        </row>
        <row r="195"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82560</v>
          </cell>
          <cell r="AV195">
            <v>82560</v>
          </cell>
        </row>
        <row r="196"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110021.9</v>
          </cell>
          <cell r="AO196">
            <v>243300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580350.30000000005</v>
          </cell>
          <cell r="AV196">
            <v>470617.34</v>
          </cell>
        </row>
        <row r="197"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2734.5</v>
          </cell>
          <cell r="AS197">
            <v>2449.5</v>
          </cell>
          <cell r="AT197">
            <v>0</v>
          </cell>
          <cell r="AU197">
            <v>5184</v>
          </cell>
          <cell r="AV197">
            <v>5184</v>
          </cell>
        </row>
        <row r="198"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1219055.76</v>
          </cell>
          <cell r="AV198">
            <v>1219055.76</v>
          </cell>
        </row>
        <row r="199"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</row>
        <row r="200"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</row>
        <row r="201">
          <cell r="C201" t="str">
            <v>河北聚福家用电器有限公司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23937.599999999999</v>
          </cell>
          <cell r="AV201">
            <v>23937.599999999999</v>
          </cell>
        </row>
        <row r="202"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21800</v>
          </cell>
          <cell r="AV202">
            <v>21800</v>
          </cell>
        </row>
        <row r="203"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22760</v>
          </cell>
          <cell r="AV204">
            <v>22760</v>
          </cell>
        </row>
        <row r="205"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1420</v>
          </cell>
          <cell r="AT205">
            <v>0</v>
          </cell>
          <cell r="AU205">
            <v>1420</v>
          </cell>
          <cell r="AV205">
            <v>1420</v>
          </cell>
        </row>
        <row r="206"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19500</v>
          </cell>
          <cell r="AV206">
            <v>19500</v>
          </cell>
        </row>
        <row r="207"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19045</v>
          </cell>
          <cell r="AV208">
            <v>19045</v>
          </cell>
        </row>
        <row r="209"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19000</v>
          </cell>
          <cell r="AV209">
            <v>19000</v>
          </cell>
        </row>
        <row r="210"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18714.75</v>
          </cell>
          <cell r="AV210">
            <v>18714.75</v>
          </cell>
        </row>
        <row r="211"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8488.18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18488.18</v>
          </cell>
          <cell r="AV211">
            <v>18488.18</v>
          </cell>
        </row>
        <row r="212"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151605.35</v>
          </cell>
          <cell r="AV212">
            <v>151605.35</v>
          </cell>
        </row>
        <row r="213"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是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118.4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8900.33</v>
          </cell>
          <cell r="AR213">
            <v>0</v>
          </cell>
          <cell r="AS213">
            <v>0</v>
          </cell>
          <cell r="AT213">
            <v>0</v>
          </cell>
          <cell r="AU213">
            <v>9018.73</v>
          </cell>
          <cell r="AV213">
            <v>9018.73</v>
          </cell>
        </row>
        <row r="214"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17456.5</v>
          </cell>
          <cell r="AV214">
            <v>17456.5</v>
          </cell>
        </row>
        <row r="215"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6531</v>
          </cell>
          <cell r="AV216">
            <v>6531</v>
          </cell>
        </row>
        <row r="217"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17243.919999999998</v>
          </cell>
          <cell r="AV217">
            <v>17243.919999999998</v>
          </cell>
        </row>
        <row r="218"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10230.41</v>
          </cell>
          <cell r="AV219">
            <v>0</v>
          </cell>
        </row>
        <row r="220"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8350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8350</v>
          </cell>
          <cell r="AV220">
            <v>8350</v>
          </cell>
        </row>
        <row r="221"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16470.66</v>
          </cell>
          <cell r="AV221">
            <v>16470.66</v>
          </cell>
        </row>
        <row r="222"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</row>
        <row r="223"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14336</v>
          </cell>
          <cell r="AV223">
            <v>14336</v>
          </cell>
        </row>
        <row r="224"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是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1882.92</v>
          </cell>
          <cell r="AO224">
            <v>0</v>
          </cell>
          <cell r="AP224">
            <v>0</v>
          </cell>
          <cell r="AQ224">
            <v>3360</v>
          </cell>
          <cell r="AR224">
            <v>0</v>
          </cell>
          <cell r="AS224">
            <v>1560</v>
          </cell>
          <cell r="AT224">
            <v>2410</v>
          </cell>
          <cell r="AU224">
            <v>9212.92</v>
          </cell>
          <cell r="AV224">
            <v>9212.92</v>
          </cell>
        </row>
        <row r="225"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18797.810000000001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99687.679999999993</v>
          </cell>
          <cell r="AV225">
            <v>99687.679999999993</v>
          </cell>
        </row>
        <row r="226"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1750</v>
          </cell>
          <cell r="AS226">
            <v>0</v>
          </cell>
          <cell r="AT226">
            <v>3100</v>
          </cell>
          <cell r="AU226">
            <v>4850</v>
          </cell>
          <cell r="AV226">
            <v>1750</v>
          </cell>
        </row>
        <row r="227"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6975.89</v>
          </cell>
          <cell r="AV227">
            <v>2263.73</v>
          </cell>
        </row>
        <row r="228"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11220.07</v>
          </cell>
          <cell r="AV228">
            <v>11220.07</v>
          </cell>
        </row>
        <row r="229"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11050</v>
          </cell>
          <cell r="AV229">
            <v>11050</v>
          </cell>
        </row>
        <row r="230"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5053.1000000000004</v>
          </cell>
          <cell r="AR230">
            <v>38432.15</v>
          </cell>
          <cell r="AS230">
            <v>0</v>
          </cell>
          <cell r="AT230">
            <v>0</v>
          </cell>
          <cell r="AU230">
            <v>43485.25</v>
          </cell>
          <cell r="AV230">
            <v>43485.25</v>
          </cell>
        </row>
        <row r="231"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10976</v>
          </cell>
          <cell r="AV231">
            <v>10976</v>
          </cell>
        </row>
        <row r="232"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9435.25</v>
          </cell>
          <cell r="AV232">
            <v>9435.25</v>
          </cell>
        </row>
        <row r="233"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9178.84</v>
          </cell>
          <cell r="AV233">
            <v>9178.84</v>
          </cell>
        </row>
        <row r="234"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24645</v>
          </cell>
          <cell r="AV234">
            <v>24645</v>
          </cell>
        </row>
        <row r="235"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8536.41</v>
          </cell>
          <cell r="AV235">
            <v>8536.41</v>
          </cell>
        </row>
        <row r="236"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是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16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  <cell r="AV236">
            <v>16</v>
          </cell>
        </row>
        <row r="237"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13785.74</v>
          </cell>
          <cell r="AV237">
            <v>13785.74</v>
          </cell>
        </row>
        <row r="238"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是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7500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9450</v>
          </cell>
          <cell r="AS238">
            <v>0</v>
          </cell>
          <cell r="AT238">
            <v>0</v>
          </cell>
          <cell r="AU238">
            <v>16950</v>
          </cell>
          <cell r="AV238">
            <v>16950</v>
          </cell>
        </row>
        <row r="239"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1525.47</v>
          </cell>
          <cell r="AV239">
            <v>1502.81</v>
          </cell>
        </row>
        <row r="240"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</row>
        <row r="241"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</row>
        <row r="242"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6350</v>
          </cell>
          <cell r="AV242">
            <v>6350</v>
          </cell>
        </row>
        <row r="243"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2548.4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6048.4</v>
          </cell>
          <cell r="AV243">
            <v>6048.4</v>
          </cell>
        </row>
        <row r="244"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5600</v>
          </cell>
          <cell r="AV244">
            <v>5600</v>
          </cell>
        </row>
        <row r="245"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5579.03</v>
          </cell>
          <cell r="AV245">
            <v>5579.03</v>
          </cell>
        </row>
        <row r="246"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3952.36</v>
          </cell>
          <cell r="AV246">
            <v>3952.36</v>
          </cell>
        </row>
        <row r="247"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5134</v>
          </cell>
          <cell r="AV247">
            <v>5134</v>
          </cell>
        </row>
        <row r="248"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233149.1</v>
          </cell>
          <cell r="AV248">
            <v>232409.1</v>
          </cell>
        </row>
        <row r="249"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12714</v>
          </cell>
          <cell r="AV249">
            <v>12714</v>
          </cell>
        </row>
        <row r="250"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5000</v>
          </cell>
          <cell r="AV250">
            <v>5000</v>
          </cell>
        </row>
        <row r="251"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5000</v>
          </cell>
          <cell r="AV251">
            <v>5000</v>
          </cell>
        </row>
        <row r="252"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5159.46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45306.48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50465.94</v>
          </cell>
          <cell r="AV252">
            <v>50465.94</v>
          </cell>
        </row>
        <row r="253"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4500</v>
          </cell>
          <cell r="AV253">
            <v>4500</v>
          </cell>
        </row>
        <row r="254"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4352</v>
          </cell>
          <cell r="AV254">
            <v>4352</v>
          </cell>
        </row>
        <row r="255"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4067.2600000000102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4067.2600000000102</v>
          </cell>
          <cell r="AV255">
            <v>4067.2600000000102</v>
          </cell>
        </row>
        <row r="256"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4053.14</v>
          </cell>
          <cell r="AV256">
            <v>4053.14</v>
          </cell>
        </row>
        <row r="257"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37850</v>
          </cell>
          <cell r="AV257">
            <v>37850</v>
          </cell>
        </row>
        <row r="258"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3826</v>
          </cell>
          <cell r="AV258">
            <v>3826</v>
          </cell>
        </row>
        <row r="259"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3646.55</v>
          </cell>
          <cell r="AV259">
            <v>3646.55</v>
          </cell>
        </row>
        <row r="260"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3606.64</v>
          </cell>
          <cell r="AV260">
            <v>3606.64</v>
          </cell>
        </row>
        <row r="261"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3374.75</v>
          </cell>
          <cell r="AV261">
            <v>3374.75</v>
          </cell>
        </row>
        <row r="262"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</row>
        <row r="263"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3200</v>
          </cell>
          <cell r="AV263">
            <v>3200</v>
          </cell>
        </row>
        <row r="264"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3000</v>
          </cell>
          <cell r="AV264">
            <v>3000</v>
          </cell>
        </row>
        <row r="265"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2727.36</v>
          </cell>
          <cell r="AV265">
            <v>2727.36</v>
          </cell>
        </row>
        <row r="266"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2450</v>
          </cell>
          <cell r="AV266">
            <v>2450</v>
          </cell>
        </row>
        <row r="267"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2369.86</v>
          </cell>
          <cell r="AV267">
            <v>2369.86</v>
          </cell>
        </row>
        <row r="268"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</row>
        <row r="270"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2000</v>
          </cell>
          <cell r="AV270">
            <v>2000</v>
          </cell>
        </row>
        <row r="271"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1980</v>
          </cell>
          <cell r="AV271">
            <v>1980</v>
          </cell>
        </row>
        <row r="272"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1950</v>
          </cell>
          <cell r="AV272">
            <v>1950</v>
          </cell>
        </row>
        <row r="273"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1700</v>
          </cell>
          <cell r="AV273">
            <v>1700</v>
          </cell>
        </row>
        <row r="274"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1615.32</v>
          </cell>
          <cell r="AV274">
            <v>1615.32</v>
          </cell>
        </row>
        <row r="275"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1497.75</v>
          </cell>
          <cell r="AV275">
            <v>1497.75</v>
          </cell>
        </row>
        <row r="276"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1386.48</v>
          </cell>
          <cell r="AV276">
            <v>1386.48</v>
          </cell>
        </row>
        <row r="277"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1163</v>
          </cell>
          <cell r="AV277">
            <v>1163</v>
          </cell>
        </row>
        <row r="278"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1000</v>
          </cell>
          <cell r="AV279">
            <v>1000</v>
          </cell>
        </row>
        <row r="280"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900</v>
          </cell>
          <cell r="AV280">
            <v>900</v>
          </cell>
        </row>
        <row r="281"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900</v>
          </cell>
          <cell r="AV281">
            <v>900</v>
          </cell>
        </row>
        <row r="282"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720</v>
          </cell>
          <cell r="AV282">
            <v>720</v>
          </cell>
        </row>
        <row r="283"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17554.25</v>
          </cell>
          <cell r="AQ283">
            <v>275835.26</v>
          </cell>
          <cell r="AR283">
            <v>19552.62</v>
          </cell>
          <cell r="AS283">
            <v>206512.33</v>
          </cell>
          <cell r="AT283">
            <v>312738.65999999997</v>
          </cell>
          <cell r="AU283">
            <v>832193.12</v>
          </cell>
          <cell r="AV283">
            <v>312942.13</v>
          </cell>
        </row>
        <row r="284"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426</v>
          </cell>
          <cell r="AV284">
            <v>426</v>
          </cell>
        </row>
        <row r="285"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400</v>
          </cell>
          <cell r="AV285">
            <v>400</v>
          </cell>
        </row>
        <row r="286"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360</v>
          </cell>
          <cell r="AV286">
            <v>360</v>
          </cell>
        </row>
        <row r="287"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314.60000000000002</v>
          </cell>
          <cell r="AV287">
            <v>314.60000000000002</v>
          </cell>
        </row>
        <row r="288"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312</v>
          </cell>
          <cell r="AV288">
            <v>312</v>
          </cell>
        </row>
        <row r="289"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214</v>
          </cell>
          <cell r="AV289">
            <v>214</v>
          </cell>
        </row>
        <row r="290"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202.36</v>
          </cell>
          <cell r="AV290">
            <v>202.36</v>
          </cell>
        </row>
        <row r="291"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65.09</v>
          </cell>
          <cell r="AV291">
            <v>65.09</v>
          </cell>
        </row>
        <row r="292"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12628.11</v>
          </cell>
          <cell r="AV292">
            <v>12628.11</v>
          </cell>
        </row>
        <row r="293">
          <cell r="C293" t="str">
            <v>北京东方华康自动化有限公司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8503.48</v>
          </cell>
          <cell r="AT293">
            <v>0</v>
          </cell>
          <cell r="AU293">
            <v>8503.48</v>
          </cell>
          <cell r="AV293">
            <v>8503.48</v>
          </cell>
        </row>
        <row r="294"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是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1</v>
          </cell>
          <cell r="AV294">
            <v>1</v>
          </cell>
        </row>
        <row r="295"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0.8</v>
          </cell>
          <cell r="AU295">
            <v>0.8</v>
          </cell>
          <cell r="AV295">
            <v>0</v>
          </cell>
        </row>
        <row r="296"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0.02</v>
          </cell>
          <cell r="AV296">
            <v>0.02</v>
          </cell>
        </row>
        <row r="297"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3.6379788070917097E-11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R297">
            <v>158012.67000000001</v>
          </cell>
          <cell r="AS297">
            <v>232981.09</v>
          </cell>
          <cell r="AT297">
            <v>40499.199999999997</v>
          </cell>
          <cell r="AU297">
            <v>431492.96</v>
          </cell>
          <cell r="AV297">
            <v>390993.76</v>
          </cell>
        </row>
        <row r="298"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33364</v>
          </cell>
          <cell r="AU298">
            <v>33364</v>
          </cell>
          <cell r="AV298">
            <v>33364</v>
          </cell>
        </row>
        <row r="299"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29.200000000000699</v>
          </cell>
          <cell r="AU300">
            <v>29.200000000000699</v>
          </cell>
          <cell r="AV300">
            <v>29.200000000000699</v>
          </cell>
        </row>
        <row r="301"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C302" t="str">
            <v>黄骅市三江商贸有限公司</v>
          </cell>
          <cell r="D302">
            <v>0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C303" t="str">
            <v>苏州市荣威模具有限公司</v>
          </cell>
          <cell r="D303">
            <v>0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1662170</v>
          </cell>
          <cell r="AV303">
            <v>1662170</v>
          </cell>
        </row>
        <row r="304">
          <cell r="C304" t="str">
            <v>广州熙锐自动化设备有限公司</v>
          </cell>
          <cell r="D304">
            <v>0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</row>
        <row r="305"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6949.2</v>
          </cell>
          <cell r="AT306">
            <v>19774.05</v>
          </cell>
          <cell r="AU306">
            <v>26723.25</v>
          </cell>
          <cell r="AV306">
            <v>6949.2</v>
          </cell>
        </row>
        <row r="307"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</row>
        <row r="309"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</row>
        <row r="310"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212780.23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544242</v>
          </cell>
          <cell r="AV310">
            <v>301976.44</v>
          </cell>
        </row>
        <row r="311"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</row>
        <row r="312"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是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45694.69</v>
          </cell>
          <cell r="AO313">
            <v>52800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343466.93</v>
          </cell>
          <cell r="AV313">
            <v>272137.43</v>
          </cell>
        </row>
        <row r="314"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7720</v>
          </cell>
          <cell r="AR314">
            <v>0</v>
          </cell>
          <cell r="AS314">
            <v>0</v>
          </cell>
          <cell r="AT314">
            <v>6500</v>
          </cell>
          <cell r="AU314">
            <v>14220</v>
          </cell>
          <cell r="AV314">
            <v>7720</v>
          </cell>
        </row>
        <row r="315"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4981.7</v>
          </cell>
          <cell r="AP315">
            <v>7200</v>
          </cell>
          <cell r="AQ315">
            <v>9842.2999999999993</v>
          </cell>
          <cell r="AR315">
            <v>6379.87</v>
          </cell>
          <cell r="AS315">
            <v>6725.08</v>
          </cell>
          <cell r="AT315">
            <v>0</v>
          </cell>
          <cell r="AU315">
            <v>35128.949999999997</v>
          </cell>
          <cell r="AV315">
            <v>28403.87</v>
          </cell>
        </row>
        <row r="316"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  <row r="317"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</row>
        <row r="318"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</row>
        <row r="319">
          <cell r="C319" t="str">
            <v>苏州安嘉自动化设备有限公司</v>
          </cell>
          <cell r="D319">
            <v>0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</row>
        <row r="320"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22500</v>
          </cell>
          <cell r="AV320">
            <v>22500</v>
          </cell>
        </row>
        <row r="321"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54705.56</v>
          </cell>
          <cell r="AS321">
            <v>0</v>
          </cell>
          <cell r="AT321">
            <v>0</v>
          </cell>
          <cell r="AU321">
            <v>54705.56</v>
          </cell>
          <cell r="AV321">
            <v>54705.56</v>
          </cell>
        </row>
        <row r="322"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</row>
        <row r="323"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</row>
        <row r="324"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</row>
        <row r="325"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</row>
        <row r="326"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3522.39</v>
          </cell>
          <cell r="AV326">
            <v>3522.39</v>
          </cell>
        </row>
        <row r="327"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2.0463630789890902E-12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491.32</v>
          </cell>
          <cell r="AQ327">
            <v>0</v>
          </cell>
          <cell r="AR327">
            <v>10500.26</v>
          </cell>
          <cell r="AS327">
            <v>0</v>
          </cell>
          <cell r="AT327">
            <v>13158.32</v>
          </cell>
          <cell r="AU327">
            <v>24149.9</v>
          </cell>
          <cell r="AV327">
            <v>10991.58</v>
          </cell>
        </row>
        <row r="328"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</row>
        <row r="329"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是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102106.92</v>
          </cell>
          <cell r="AN329">
            <v>140796.25</v>
          </cell>
          <cell r="AO329">
            <v>85400</v>
          </cell>
          <cell r="AP329">
            <v>133400</v>
          </cell>
          <cell r="AQ329">
            <v>122606.39999999999</v>
          </cell>
          <cell r="AR329">
            <v>138308.9</v>
          </cell>
          <cell r="AS329">
            <v>0</v>
          </cell>
          <cell r="AT329">
            <v>0</v>
          </cell>
          <cell r="AU329">
            <v>722618.47</v>
          </cell>
          <cell r="AV329">
            <v>722618.47</v>
          </cell>
        </row>
        <row r="330"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36044.980000000003</v>
          </cell>
          <cell r="AV330">
            <v>36044.980000000003</v>
          </cell>
        </row>
        <row r="331"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</v>
          </cell>
          <cell r="AR331">
            <v>12326.04</v>
          </cell>
          <cell r="AS331">
            <v>0</v>
          </cell>
          <cell r="AT331">
            <v>12364.92</v>
          </cell>
          <cell r="AU331">
            <v>28347.31</v>
          </cell>
          <cell r="AV331">
            <v>3656.35</v>
          </cell>
        </row>
        <row r="332"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是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45921.65</v>
          </cell>
          <cell r="AL332">
            <v>0</v>
          </cell>
          <cell r="AM332">
            <v>0</v>
          </cell>
          <cell r="AN332">
            <v>0</v>
          </cell>
          <cell r="AO332">
            <v>11100</v>
          </cell>
          <cell r="AP332">
            <v>11100</v>
          </cell>
          <cell r="AQ332">
            <v>114700.49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293822.61</v>
          </cell>
          <cell r="AV332">
            <v>219822.3</v>
          </cell>
        </row>
        <row r="333"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</row>
        <row r="334"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是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101166.19</v>
          </cell>
          <cell r="AO334">
            <v>61100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1921285.77</v>
          </cell>
          <cell r="AV334">
            <v>868712.91</v>
          </cell>
        </row>
        <row r="335"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</row>
        <row r="336"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</row>
        <row r="337"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</row>
        <row r="338"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</row>
        <row r="340"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</row>
        <row r="341"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</row>
        <row r="342"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14256.92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25462.92</v>
          </cell>
          <cell r="AV342">
            <v>25462.92</v>
          </cell>
        </row>
        <row r="343"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</row>
        <row r="344"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</row>
        <row r="345"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</row>
        <row r="346"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</row>
        <row r="347"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</row>
        <row r="348"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</row>
        <row r="349"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16120</v>
          </cell>
          <cell r="AS349">
            <v>0</v>
          </cell>
          <cell r="AT349">
            <v>0</v>
          </cell>
          <cell r="AU349">
            <v>16120</v>
          </cell>
          <cell r="AV349">
            <v>16120</v>
          </cell>
        </row>
        <row r="350"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</row>
        <row r="351"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</row>
        <row r="352">
          <cell r="C352" t="str">
            <v>黄骅市龙腾五金机电门市部</v>
          </cell>
          <cell r="D352">
            <v>0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</row>
        <row r="353"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607381.44999999995</v>
          </cell>
          <cell r="AR353">
            <v>812064.4</v>
          </cell>
          <cell r="AS353">
            <v>533818.59</v>
          </cell>
          <cell r="AT353">
            <v>1057491.78</v>
          </cell>
          <cell r="AU353">
            <v>3010756.22</v>
          </cell>
          <cell r="AV353">
            <v>1953264.44</v>
          </cell>
        </row>
        <row r="354"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</row>
        <row r="355"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</row>
        <row r="356"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38545</v>
          </cell>
          <cell r="AU356">
            <v>38545</v>
          </cell>
          <cell r="AV356">
            <v>38545</v>
          </cell>
        </row>
        <row r="357"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11200</v>
          </cell>
          <cell r="AV357">
            <v>11200</v>
          </cell>
        </row>
        <row r="358"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</row>
        <row r="359"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</row>
        <row r="360"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</row>
        <row r="361"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</row>
        <row r="362"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</row>
        <row r="363"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</row>
        <row r="364"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50000</v>
          </cell>
          <cell r="AT365">
            <v>0</v>
          </cell>
          <cell r="AU365">
            <v>50000</v>
          </cell>
          <cell r="AV365">
            <v>50000</v>
          </cell>
        </row>
        <row r="366"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37775.4</v>
          </cell>
          <cell r="AT368">
            <v>0</v>
          </cell>
          <cell r="AU368">
            <v>37775.4</v>
          </cell>
          <cell r="AV368">
            <v>37775.4</v>
          </cell>
        </row>
        <row r="369"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25408.62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116230.66</v>
          </cell>
          <cell r="AV369">
            <v>116230.66</v>
          </cell>
        </row>
        <row r="370"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8100</v>
          </cell>
          <cell r="AV374">
            <v>8100</v>
          </cell>
        </row>
        <row r="375"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是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14000.8</v>
          </cell>
          <cell r="AI376">
            <v>0</v>
          </cell>
          <cell r="AJ376">
            <v>2079.1999999999998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20600</v>
          </cell>
          <cell r="AV376">
            <v>16080</v>
          </cell>
        </row>
        <row r="377"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C378" t="str">
            <v>天津市天龙得冷成型部品有限公司</v>
          </cell>
          <cell r="D378">
            <v>0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4731.88</v>
          </cell>
          <cell r="AV378">
            <v>4731.88</v>
          </cell>
        </row>
        <row r="379"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5640.07</v>
          </cell>
          <cell r="AQ379">
            <v>24606.34</v>
          </cell>
          <cell r="AR379">
            <v>26147.02</v>
          </cell>
          <cell r="AS379">
            <v>0</v>
          </cell>
          <cell r="AT379">
            <v>45372.12</v>
          </cell>
          <cell r="AU379">
            <v>101765.55</v>
          </cell>
          <cell r="AV379">
            <v>56393.43</v>
          </cell>
        </row>
        <row r="380"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</row>
        <row r="384"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77353.279999999999</v>
          </cell>
          <cell r="AP384">
            <v>534400</v>
          </cell>
          <cell r="AQ384">
            <v>0</v>
          </cell>
          <cell r="AR384">
            <v>314711.78000000003</v>
          </cell>
          <cell r="AS384">
            <v>0</v>
          </cell>
          <cell r="AT384">
            <v>263642.56</v>
          </cell>
          <cell r="AU384">
            <v>1190107.6200000001</v>
          </cell>
          <cell r="AV384">
            <v>926465.06</v>
          </cell>
        </row>
        <row r="385"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</row>
        <row r="387"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0.46</v>
          </cell>
          <cell r="AV387">
            <v>0.46</v>
          </cell>
        </row>
        <row r="388"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是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4897.88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2889</v>
          </cell>
          <cell r="AT388">
            <v>0</v>
          </cell>
          <cell r="AU388">
            <v>7786.88</v>
          </cell>
          <cell r="AV388">
            <v>7786.88</v>
          </cell>
        </row>
        <row r="389"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</row>
        <row r="390"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</row>
        <row r="391"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</row>
        <row r="393"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</row>
        <row r="394"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</row>
        <row r="395"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是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K395">
            <v>102383.78</v>
          </cell>
          <cell r="AL395">
            <v>159239</v>
          </cell>
          <cell r="AM395">
            <v>75027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943</v>
          </cell>
          <cell r="AT395">
            <v>0</v>
          </cell>
          <cell r="AU395">
            <v>337592.78</v>
          </cell>
          <cell r="AV395">
            <v>336649.78</v>
          </cell>
        </row>
        <row r="396"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49031</v>
          </cell>
          <cell r="AS396">
            <v>44575</v>
          </cell>
          <cell r="AT396">
            <v>0</v>
          </cell>
          <cell r="AU396">
            <v>93606</v>
          </cell>
          <cell r="AV396">
            <v>93606</v>
          </cell>
        </row>
        <row r="397"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</row>
        <row r="400"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</row>
        <row r="401">
          <cell r="C401" t="str">
            <v>滨州齐德化工有限公司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</row>
        <row r="402"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</row>
        <row r="403"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</row>
        <row r="404"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</row>
        <row r="405"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</row>
        <row r="406"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</row>
        <row r="407"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</row>
        <row r="409"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</row>
        <row r="410"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C411" t="str">
            <v>滁州岳众汽车零部件有限公司</v>
          </cell>
          <cell r="D411">
            <v>0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</row>
        <row r="412"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</row>
        <row r="413"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</row>
        <row r="415"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</row>
        <row r="416"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</row>
        <row r="417"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</row>
        <row r="418"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</row>
        <row r="419"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</row>
        <row r="420"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</row>
        <row r="421"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</row>
        <row r="422"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</row>
        <row r="423"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</row>
        <row r="424"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</row>
        <row r="425"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</row>
        <row r="426"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</row>
        <row r="427"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</row>
        <row r="428"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</row>
        <row r="429"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</row>
        <row r="430"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</row>
        <row r="431"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</row>
        <row r="432"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</row>
        <row r="433"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</row>
        <row r="434"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</row>
        <row r="435"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</row>
        <row r="436"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</row>
        <row r="437"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</row>
        <row r="438"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</row>
        <row r="439"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</row>
        <row r="440"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</row>
        <row r="441"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</row>
        <row r="442"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20300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155223.45000000001</v>
          </cell>
          <cell r="AV442">
            <v>128961.62</v>
          </cell>
        </row>
        <row r="443"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</row>
        <row r="444"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</row>
        <row r="445"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</row>
        <row r="446"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</row>
        <row r="447"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</row>
        <row r="448"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</row>
        <row r="449"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</row>
        <row r="450"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</row>
        <row r="451"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</row>
        <row r="452"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</row>
        <row r="453"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</row>
        <row r="454"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</row>
        <row r="455"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</row>
        <row r="456"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</row>
        <row r="457"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</row>
        <row r="458"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</row>
        <row r="459"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</row>
        <row r="460"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</row>
        <row r="461"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</row>
        <row r="462"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</row>
        <row r="463"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</row>
        <row r="464"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</row>
        <row r="465"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</row>
        <row r="466"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</row>
        <row r="467"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</row>
        <row r="468"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</row>
        <row r="469"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</row>
        <row r="470"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</row>
        <row r="471"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</row>
        <row r="472"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</row>
        <row r="473"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</row>
        <row r="474"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</row>
        <row r="475"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</row>
        <row r="476"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</row>
        <row r="477"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</row>
        <row r="478"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</row>
        <row r="479"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</row>
        <row r="480"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</row>
        <row r="481"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</row>
        <row r="482"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</row>
        <row r="483"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</row>
        <row r="484"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</row>
        <row r="485"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</row>
        <row r="486"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</row>
        <row r="487"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</row>
        <row r="488"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</row>
        <row r="489"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</row>
        <row r="490"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</row>
        <row r="491"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</row>
        <row r="492"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</row>
        <row r="493"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</row>
        <row r="494"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243860</v>
          </cell>
          <cell r="AT494">
            <v>0</v>
          </cell>
          <cell r="AU494">
            <v>243860</v>
          </cell>
          <cell r="AV494">
            <v>243860</v>
          </cell>
        </row>
        <row r="495"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</row>
        <row r="496"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20300</v>
          </cell>
          <cell r="AV496">
            <v>20300</v>
          </cell>
        </row>
        <row r="497"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</row>
        <row r="498"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</row>
        <row r="499"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</row>
        <row r="500"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</row>
        <row r="501"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</row>
        <row r="502"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</row>
        <row r="503"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</row>
        <row r="504"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</row>
        <row r="505"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</row>
        <row r="506"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</row>
        <row r="507"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</row>
        <row r="508"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</row>
        <row r="509"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</row>
        <row r="510"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</row>
        <row r="511"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</row>
        <row r="512"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</row>
        <row r="513"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13980</v>
          </cell>
          <cell r="AV513">
            <v>13980</v>
          </cell>
        </row>
        <row r="514"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</row>
        <row r="515"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</row>
        <row r="516"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</row>
        <row r="517"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</row>
        <row r="518"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</row>
        <row r="519"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</row>
        <row r="520"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</row>
        <row r="521"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</row>
        <row r="522"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</row>
        <row r="523"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</row>
        <row r="524"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</row>
        <row r="525"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</row>
        <row r="526"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</row>
        <row r="527"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</row>
        <row r="528"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</row>
        <row r="529"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</row>
        <row r="530"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是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3758.97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3758.97</v>
          </cell>
          <cell r="AV530">
            <v>3758.97</v>
          </cell>
        </row>
        <row r="531"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</row>
        <row r="532"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</row>
        <row r="533"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</row>
        <row r="534"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</row>
        <row r="535"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</row>
        <row r="536"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140700</v>
          </cell>
          <cell r="AV536">
            <v>140700</v>
          </cell>
        </row>
        <row r="537"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</row>
        <row r="538"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18873</v>
          </cell>
          <cell r="AV538">
            <v>18873</v>
          </cell>
        </row>
        <row r="539"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</row>
        <row r="540"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54782.400000000001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768339.52</v>
          </cell>
          <cell r="AV540">
            <v>768339.52</v>
          </cell>
        </row>
        <row r="541"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137946.29999999999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137946.29999999999</v>
          </cell>
          <cell r="AV541">
            <v>137946.29999999999</v>
          </cell>
        </row>
        <row r="542"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106818.11</v>
          </cell>
          <cell r="AQ542">
            <v>210057.34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1112503.79</v>
          </cell>
          <cell r="AV542">
            <v>574328.43000000005</v>
          </cell>
        </row>
        <row r="543"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26870</v>
          </cell>
          <cell r="AS543">
            <v>0</v>
          </cell>
          <cell r="AT543">
            <v>0</v>
          </cell>
          <cell r="AU543">
            <v>26870</v>
          </cell>
          <cell r="AV543">
            <v>26870</v>
          </cell>
        </row>
        <row r="544"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169.6</v>
          </cell>
          <cell r="AV544">
            <v>169.6</v>
          </cell>
        </row>
        <row r="545"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30081.03</v>
          </cell>
          <cell r="V545">
            <v>0</v>
          </cell>
          <cell r="W545">
            <v>26480.11</v>
          </cell>
          <cell r="X545">
            <v>0</v>
          </cell>
          <cell r="Y545">
            <v>51412.319999999898</v>
          </cell>
          <cell r="Z545">
            <v>51701.690000000097</v>
          </cell>
          <cell r="AA545">
            <v>0</v>
          </cell>
          <cell r="AB545">
            <v>36271.449999999997</v>
          </cell>
          <cell r="AC545">
            <v>56016.21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454111.2</v>
          </cell>
          <cell r="AV545">
            <v>454111.2</v>
          </cell>
        </row>
        <row r="546"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</row>
        <row r="547"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</row>
        <row r="548"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是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6211.3</v>
          </cell>
          <cell r="AO548">
            <v>14400</v>
          </cell>
          <cell r="AP548">
            <v>0</v>
          </cell>
          <cell r="AQ548">
            <v>0</v>
          </cell>
          <cell r="AR548">
            <v>69627.78</v>
          </cell>
          <cell r="AS548">
            <v>0</v>
          </cell>
          <cell r="AT548">
            <v>0</v>
          </cell>
          <cell r="AU548">
            <v>90239.08</v>
          </cell>
          <cell r="AV548">
            <v>90239.08</v>
          </cell>
        </row>
        <row r="549"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是</v>
          </cell>
          <cell r="H549">
            <v>90</v>
          </cell>
          <cell r="AI549">
            <v>0</v>
          </cell>
          <cell r="AJ549">
            <v>35446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29000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546559.03</v>
          </cell>
          <cell r="AV549">
            <v>64446</v>
          </cell>
        </row>
        <row r="550"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192220.28</v>
          </cell>
          <cell r="AR550">
            <v>200463.57</v>
          </cell>
          <cell r="AS550">
            <v>38804.370000000003</v>
          </cell>
          <cell r="AT550">
            <v>206015.95</v>
          </cell>
          <cell r="AU550">
            <v>637504.17000000004</v>
          </cell>
          <cell r="AV550">
            <v>392683.85</v>
          </cell>
        </row>
        <row r="551"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29864.799999999999</v>
          </cell>
          <cell r="AP551">
            <v>7100</v>
          </cell>
          <cell r="AQ551">
            <v>16452.8</v>
          </cell>
          <cell r="AR551">
            <v>0</v>
          </cell>
          <cell r="AS551">
            <v>0</v>
          </cell>
          <cell r="AT551">
            <v>0</v>
          </cell>
          <cell r="AU551">
            <v>53417.599999999999</v>
          </cell>
          <cell r="AV551">
            <v>53417.599999999999</v>
          </cell>
        </row>
        <row r="552"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</row>
        <row r="553"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1100174.44</v>
          </cell>
          <cell r="AV553">
            <v>1100174.44</v>
          </cell>
        </row>
        <row r="554"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98362.19</v>
          </cell>
          <cell r="AS554">
            <v>0</v>
          </cell>
          <cell r="AT554">
            <v>216365.4</v>
          </cell>
          <cell r="AU554">
            <v>314727.59000000003</v>
          </cell>
          <cell r="AV554">
            <v>98362.19</v>
          </cell>
        </row>
        <row r="555"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</row>
        <row r="556"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109000</v>
          </cell>
          <cell r="AS556">
            <v>178900</v>
          </cell>
          <cell r="AT556">
            <v>74600</v>
          </cell>
          <cell r="AU556">
            <v>362500</v>
          </cell>
          <cell r="AV556">
            <v>287900</v>
          </cell>
        </row>
        <row r="557"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</row>
        <row r="558">
          <cell r="C558" t="str">
            <v>北京场景智能科技有限公司</v>
          </cell>
          <cell r="F558">
            <v>60</v>
          </cell>
          <cell r="G558" t="str">
            <v>是</v>
          </cell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6000</v>
          </cell>
          <cell r="AV558">
            <v>6000</v>
          </cell>
        </row>
        <row r="559"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1750</v>
          </cell>
          <cell r="AV559">
            <v>1750</v>
          </cell>
        </row>
        <row r="560"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</row>
        <row r="561"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1663.7</v>
          </cell>
          <cell r="AV561">
            <v>1663.7</v>
          </cell>
        </row>
        <row r="562"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</row>
        <row r="563"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</row>
        <row r="564"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</row>
        <row r="565"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</row>
        <row r="566"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36233.1</v>
          </cell>
          <cell r="AV566">
            <v>0</v>
          </cell>
        </row>
        <row r="567">
          <cell r="C567" t="str">
            <v>天津沛衡五金弹簧有限公司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103214.78</v>
          </cell>
          <cell r="AV567">
            <v>41912.28</v>
          </cell>
        </row>
        <row r="568"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</row>
        <row r="569">
          <cell r="C569" t="str">
            <v>上海商发金属材料有限公司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</row>
        <row r="570"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Q570">
            <v>59180.25</v>
          </cell>
          <cell r="AR570">
            <v>33075.550000000003</v>
          </cell>
          <cell r="AS570">
            <v>0</v>
          </cell>
          <cell r="AT570">
            <v>77603.199999999997</v>
          </cell>
          <cell r="AU570">
            <v>169859</v>
          </cell>
          <cell r="AV570">
            <v>92255.8</v>
          </cell>
        </row>
        <row r="571">
          <cell r="C571" t="str">
            <v>江苏全盛座舱技术股份有限公司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193711.34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838642.2</v>
          </cell>
          <cell r="AV571">
            <v>457194.23</v>
          </cell>
        </row>
        <row r="572"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28844.74</v>
          </cell>
          <cell r="AT572">
            <v>0</v>
          </cell>
          <cell r="AU572">
            <v>28844.74</v>
          </cell>
          <cell r="AV572">
            <v>28844.74</v>
          </cell>
        </row>
        <row r="573"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是</v>
          </cell>
          <cell r="AK573">
            <v>0</v>
          </cell>
          <cell r="AL573">
            <v>0</v>
          </cell>
          <cell r="AM573">
            <v>0</v>
          </cell>
          <cell r="AN573">
            <v>175849.55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504926.33</v>
          </cell>
          <cell r="AV573">
            <v>504926.33</v>
          </cell>
        </row>
        <row r="574"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</row>
        <row r="575">
          <cell r="C575" t="str">
            <v>天津德润达金属材料销售有限公司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380442.46</v>
          </cell>
          <cell r="AU575">
            <v>380442.46</v>
          </cell>
          <cell r="AV575">
            <v>380442.46</v>
          </cell>
        </row>
        <row r="576"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是</v>
          </cell>
          <cell r="H576">
            <v>45</v>
          </cell>
          <cell r="AL576">
            <v>0</v>
          </cell>
          <cell r="AN576">
            <v>63897.32</v>
          </cell>
          <cell r="AO576">
            <v>71800</v>
          </cell>
          <cell r="AP576">
            <v>600</v>
          </cell>
          <cell r="AQ576">
            <v>118075.96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438589.27</v>
          </cell>
          <cell r="AV576">
            <v>257774.01</v>
          </cell>
        </row>
        <row r="577">
          <cell r="C577" t="str">
            <v>沧州梦依恋商贸有限公司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325</v>
          </cell>
          <cell r="AS577">
            <v>0</v>
          </cell>
          <cell r="AT577">
            <v>325</v>
          </cell>
          <cell r="AU577">
            <v>650</v>
          </cell>
          <cell r="AV577">
            <v>650</v>
          </cell>
        </row>
        <row r="578">
          <cell r="C578" t="str">
            <v>河北亿泽汽车零部件科技有限公司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15365.48</v>
          </cell>
          <cell r="AT578">
            <v>0</v>
          </cell>
          <cell r="AU578">
            <v>15365.48</v>
          </cell>
          <cell r="AV578">
            <v>0</v>
          </cell>
        </row>
        <row r="579"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</row>
        <row r="580">
          <cell r="C580" t="str">
            <v>温州鑫锐电器有限公司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3244.44</v>
          </cell>
          <cell r="AQ580">
            <v>27513.24</v>
          </cell>
          <cell r="AR580">
            <v>35939.65</v>
          </cell>
          <cell r="AS580">
            <v>4949.3999999999996</v>
          </cell>
          <cell r="AT580">
            <v>59313.7</v>
          </cell>
          <cell r="AU580">
            <v>130960.43</v>
          </cell>
          <cell r="AV580">
            <v>30757.68</v>
          </cell>
        </row>
        <row r="581"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82321.2</v>
          </cell>
          <cell r="AQ581">
            <v>378460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1300342.8</v>
          </cell>
          <cell r="AV581">
            <v>1300342.8</v>
          </cell>
        </row>
        <row r="582">
          <cell r="C582" t="str">
            <v>大连吉田拉链有限公司北京分公司</v>
          </cell>
          <cell r="F582">
            <v>60</v>
          </cell>
          <cell r="G582" t="str">
            <v>是</v>
          </cell>
          <cell r="AM582">
            <v>0</v>
          </cell>
          <cell r="AN582">
            <v>12027.3</v>
          </cell>
          <cell r="AO582">
            <v>0</v>
          </cell>
          <cell r="AP582">
            <v>16800</v>
          </cell>
          <cell r="AQ582">
            <v>16837</v>
          </cell>
          <cell r="AR582">
            <v>21888.1</v>
          </cell>
          <cell r="AS582">
            <v>25255.5</v>
          </cell>
          <cell r="AT582">
            <v>0</v>
          </cell>
          <cell r="AU582">
            <v>92807.9</v>
          </cell>
          <cell r="AV582">
            <v>67552.399999999994</v>
          </cell>
        </row>
        <row r="583">
          <cell r="C583" t="str">
            <v>致冠沧州汽车部件有限公司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146511.12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735808.38</v>
          </cell>
          <cell r="AV583">
            <v>286857.12</v>
          </cell>
        </row>
        <row r="584">
          <cell r="C584" t="str">
            <v>上海明芳汽车零件有限公司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</row>
        <row r="585">
          <cell r="C585" t="str">
            <v>上海纳特汽车标准件有限公司</v>
          </cell>
          <cell r="F585">
            <v>90</v>
          </cell>
          <cell r="G585" t="str">
            <v>是</v>
          </cell>
          <cell r="AM585">
            <v>1626.28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11660.35</v>
          </cell>
          <cell r="AV585">
            <v>9517.8700000000008</v>
          </cell>
        </row>
        <row r="586"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</row>
        <row r="587">
          <cell r="C587" t="str">
            <v>中贵天建（北京）建设集团有限公司黄骅分公司</v>
          </cell>
          <cell r="F587">
            <v>0</v>
          </cell>
          <cell r="G587" t="str">
            <v>是</v>
          </cell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7730</v>
          </cell>
          <cell r="AV587">
            <v>7730</v>
          </cell>
        </row>
        <row r="588"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732.5</v>
          </cell>
          <cell r="AV588">
            <v>732.5</v>
          </cell>
        </row>
        <row r="589">
          <cell r="C589" t="str">
            <v>清河县沁园汽车零部件有限公司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7950.71000000001</v>
          </cell>
          <cell r="AS589">
            <v>45301.7</v>
          </cell>
          <cell r="AT589">
            <v>68209.06</v>
          </cell>
          <cell r="AU589">
            <v>121461.47</v>
          </cell>
          <cell r="AV589">
            <v>0</v>
          </cell>
        </row>
        <row r="590"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19935.490000000002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166649.26999999999</v>
          </cell>
          <cell r="AV590">
            <v>166649.26999999999</v>
          </cell>
        </row>
        <row r="591"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</row>
        <row r="592"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92700</v>
          </cell>
          <cell r="AT592">
            <v>115500</v>
          </cell>
          <cell r="AU592">
            <v>208200</v>
          </cell>
          <cell r="AV592">
            <v>208200</v>
          </cell>
        </row>
        <row r="593"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</row>
        <row r="594"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</row>
        <row r="595"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</row>
        <row r="596">
          <cell r="C596" t="str">
            <v>常州市鹏逸汽车附件有限公司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</row>
        <row r="597">
          <cell r="C597" t="str">
            <v>黄骅市沃孚源包装制品有限公司</v>
          </cell>
          <cell r="F597">
            <v>90</v>
          </cell>
          <cell r="G597" t="str">
            <v>否</v>
          </cell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24680</v>
          </cell>
          <cell r="AV597">
            <v>7280</v>
          </cell>
        </row>
        <row r="598"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25460</v>
          </cell>
          <cell r="AV598">
            <v>25460</v>
          </cell>
        </row>
        <row r="599">
          <cell r="C599" t="str">
            <v>米思米（中国）精密机械贸易有限公司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</row>
        <row r="600">
          <cell r="C600" t="str">
            <v>中国人民健康保险股份有限公司沧州中心支公司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</row>
        <row r="601"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</row>
        <row r="602">
          <cell r="C602" t="str">
            <v>黄骅市兴华石油有限责任公司宏坤加油站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</row>
        <row r="603">
          <cell r="C603" t="str">
            <v>天津又进精密部品有限公司</v>
          </cell>
          <cell r="F603">
            <v>60</v>
          </cell>
          <cell r="AO603">
            <v>26099.99</v>
          </cell>
          <cell r="AP603">
            <v>0</v>
          </cell>
          <cell r="AQ603">
            <v>19437.3</v>
          </cell>
          <cell r="AR603">
            <v>142337.73000000001</v>
          </cell>
          <cell r="AS603">
            <v>95087.99</v>
          </cell>
          <cell r="AT603">
            <v>100270.38</v>
          </cell>
          <cell r="AU603">
            <v>383233.39</v>
          </cell>
          <cell r="AV603">
            <v>187875.02</v>
          </cell>
        </row>
        <row r="604">
          <cell r="C604" t="str">
            <v>东莞市元将五金有限公司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94072.5</v>
          </cell>
          <cell r="AV604">
            <v>0</v>
          </cell>
        </row>
        <row r="605">
          <cell r="C605" t="str">
            <v>佛山市顺德区菲斯卡特五金电器有限公司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8500</v>
          </cell>
          <cell r="AV605">
            <v>8500</v>
          </cell>
        </row>
        <row r="606">
          <cell r="C606" t="str">
            <v>天津新起点模具有限公司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156000</v>
          </cell>
          <cell r="AT606">
            <v>0</v>
          </cell>
          <cell r="AU606">
            <v>156000</v>
          </cell>
          <cell r="AV606">
            <v>156000</v>
          </cell>
        </row>
        <row r="607">
          <cell r="C607" t="str">
            <v>廊坊冀杰塑料制品有限公司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</row>
        <row r="608">
          <cell r="C608" t="str">
            <v>北京格兰力士机电技术有限责任公司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</row>
        <row r="609">
          <cell r="C609" t="str">
            <v>沧州美凯精冲产品有限公司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4641.96</v>
          </cell>
          <cell r="AV609">
            <v>0</v>
          </cell>
        </row>
        <row r="610">
          <cell r="C610" t="str">
            <v>温州华创汽车电器有限公司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22960</v>
          </cell>
          <cell r="AU610">
            <v>22960</v>
          </cell>
          <cell r="AV610">
            <v>0</v>
          </cell>
        </row>
        <row r="611">
          <cell r="C611" t="str">
            <v>河南九途道路材料科技有限公司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</row>
        <row r="612"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12131.2</v>
          </cell>
          <cell r="AS612">
            <v>0</v>
          </cell>
          <cell r="AT612">
            <v>34977.599999999999</v>
          </cell>
          <cell r="AU612">
            <v>47108.800000000003</v>
          </cell>
          <cell r="AV612">
            <v>47108.800000000003</v>
          </cell>
        </row>
        <row r="613">
          <cell r="C613" t="str">
            <v>沧州智联人力资源服务有限公司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</row>
        <row r="614"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</row>
        <row r="615">
          <cell r="C615" t="str">
            <v>黄骅市盛腾广告有限公司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</row>
        <row r="616">
          <cell r="C616" t="str">
            <v>山东集合内建筑设计有限公司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</row>
        <row r="617">
          <cell r="C617" t="str">
            <v>PPG涂料（天津）有限公司</v>
          </cell>
          <cell r="F617">
            <v>30</v>
          </cell>
          <cell r="AQ617">
            <v>0</v>
          </cell>
          <cell r="AR617">
            <v>53265.58</v>
          </cell>
          <cell r="AS617">
            <v>153692.01999999999</v>
          </cell>
          <cell r="AT617">
            <v>17768.48</v>
          </cell>
          <cell r="AU617">
            <v>224726.08</v>
          </cell>
          <cell r="AV617">
            <v>206957.6</v>
          </cell>
        </row>
        <row r="618">
          <cell r="C618" t="str">
            <v>天津艾尔特精密机械有限公司</v>
          </cell>
          <cell r="AQ618">
            <v>33100</v>
          </cell>
          <cell r="AR618">
            <v>0</v>
          </cell>
          <cell r="AS618">
            <v>0</v>
          </cell>
          <cell r="AT618">
            <v>60000</v>
          </cell>
          <cell r="AU618">
            <v>93100</v>
          </cell>
          <cell r="AV618">
            <v>93100</v>
          </cell>
        </row>
        <row r="619">
          <cell r="C619" t="str">
            <v>深州市晶立泰(安广顺)机械配件有限公司</v>
          </cell>
          <cell r="F619">
            <v>60</v>
          </cell>
          <cell r="AQ619">
            <v>79777.38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88908.5</v>
          </cell>
          <cell r="AV619">
            <v>86098.02</v>
          </cell>
        </row>
        <row r="620">
          <cell r="C620" t="str">
            <v>黄骅市宏达五金厂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</row>
        <row r="621">
          <cell r="C621" t="str">
            <v>黄骅市富邑金属制品有限公司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20523.37</v>
          </cell>
          <cell r="AV621">
            <v>0</v>
          </cell>
        </row>
        <row r="622">
          <cell r="C622" t="str">
            <v>黄骅市荣昌祥纸制品有限公司</v>
          </cell>
          <cell r="F622">
            <v>90</v>
          </cell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49282.46</v>
          </cell>
          <cell r="AV622">
            <v>49282.46</v>
          </cell>
        </row>
        <row r="623">
          <cell r="C623" t="str">
            <v>永清永泰汽车部件有限公司</v>
          </cell>
          <cell r="F623">
            <v>90</v>
          </cell>
          <cell r="AQ623">
            <v>26942.55</v>
          </cell>
          <cell r="AR623">
            <v>0</v>
          </cell>
          <cell r="AS623">
            <v>9050.17</v>
          </cell>
          <cell r="AT623">
            <v>56255.85</v>
          </cell>
          <cell r="AU623">
            <v>92248.57</v>
          </cell>
          <cell r="AV623">
            <v>26942.55</v>
          </cell>
        </row>
        <row r="624"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127694.24</v>
          </cell>
          <cell r="AS624">
            <v>97920.6</v>
          </cell>
          <cell r="AT624">
            <v>100728.2</v>
          </cell>
          <cell r="AU624">
            <v>326343.03999999998</v>
          </cell>
          <cell r="AV624">
            <v>0</v>
          </cell>
        </row>
        <row r="625">
          <cell r="C625" t="str">
            <v>芜湖金安世腾汽车安全系统有限公司</v>
          </cell>
          <cell r="AQ625">
            <v>6225.04</v>
          </cell>
          <cell r="AR625">
            <v>0</v>
          </cell>
          <cell r="AS625">
            <v>0</v>
          </cell>
          <cell r="AT625">
            <v>0</v>
          </cell>
          <cell r="AU625">
            <v>6225.04</v>
          </cell>
          <cell r="AV625">
            <v>6225.04</v>
          </cell>
        </row>
        <row r="626">
          <cell r="C626" t="str">
            <v>烟台毓顺汽车零部件有限公司</v>
          </cell>
          <cell r="F626">
            <v>60</v>
          </cell>
          <cell r="AQ626">
            <v>126211.2</v>
          </cell>
          <cell r="AR626">
            <v>93306.36</v>
          </cell>
          <cell r="AS626">
            <v>76152.960000000006</v>
          </cell>
          <cell r="AT626">
            <v>82010.880000000005</v>
          </cell>
          <cell r="AU626">
            <v>377681.4</v>
          </cell>
          <cell r="AV626">
            <v>219517.56</v>
          </cell>
        </row>
        <row r="627">
          <cell r="C627" t="str">
            <v>日照兴伟橡塑有限公司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5600</v>
          </cell>
          <cell r="AU627">
            <v>5600</v>
          </cell>
          <cell r="AV627">
            <v>5600</v>
          </cell>
        </row>
        <row r="628">
          <cell r="C628" t="str">
            <v>青岛亿嘉通物流有限公司</v>
          </cell>
          <cell r="AQ628">
            <v>101797.75999999999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201936.38</v>
          </cell>
          <cell r="AV628">
            <v>201936.38</v>
          </cell>
        </row>
        <row r="629"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6500</v>
          </cell>
          <cell r="AV629">
            <v>0</v>
          </cell>
        </row>
        <row r="630">
          <cell r="C630" t="str">
            <v>北京寸金宏德科技发展有限公司</v>
          </cell>
          <cell r="F630">
            <v>90</v>
          </cell>
          <cell r="AR630">
            <v>11361.25</v>
          </cell>
          <cell r="AS630">
            <v>7201.26</v>
          </cell>
          <cell r="AT630">
            <v>0</v>
          </cell>
          <cell r="AU630">
            <v>18562.509999999998</v>
          </cell>
          <cell r="AV630">
            <v>0</v>
          </cell>
        </row>
        <row r="631">
          <cell r="C631" t="str">
            <v>天津东凯科技有限公司</v>
          </cell>
          <cell r="F631">
            <v>90</v>
          </cell>
          <cell r="AR631">
            <v>11480.8</v>
          </cell>
          <cell r="AS631">
            <v>12023.2</v>
          </cell>
          <cell r="AT631">
            <v>9040</v>
          </cell>
          <cell r="AU631">
            <v>32544</v>
          </cell>
          <cell r="AV631">
            <v>0</v>
          </cell>
        </row>
        <row r="632"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</row>
        <row r="633">
          <cell r="C633" t="str">
            <v>江苏凌派通信科技有限公司</v>
          </cell>
          <cell r="F633">
            <v>60</v>
          </cell>
          <cell r="AR633">
            <v>17764.07</v>
          </cell>
          <cell r="AS633">
            <v>21679.119999999999</v>
          </cell>
          <cell r="AT633">
            <v>52799.74</v>
          </cell>
          <cell r="AU633">
            <v>92242.93</v>
          </cell>
          <cell r="AV633">
            <v>17764.07</v>
          </cell>
        </row>
        <row r="634">
          <cell r="C634" t="str">
            <v>苏州宏逸汽车零部件有限公司</v>
          </cell>
          <cell r="F634" t="str">
            <v>预付</v>
          </cell>
          <cell r="AR634">
            <v>51024</v>
          </cell>
          <cell r="AS634">
            <v>0</v>
          </cell>
          <cell r="AT634">
            <v>72096</v>
          </cell>
          <cell r="AU634">
            <v>123120</v>
          </cell>
          <cell r="AV634">
            <v>123120</v>
          </cell>
        </row>
        <row r="635">
          <cell r="C635" t="str">
            <v>天台宏泰电子有限公司</v>
          </cell>
          <cell r="F635">
            <v>60</v>
          </cell>
          <cell r="AR635">
            <v>26092.95</v>
          </cell>
          <cell r="AS635">
            <v>0</v>
          </cell>
          <cell r="AT635">
            <v>18088.71</v>
          </cell>
          <cell r="AU635">
            <v>44181.66</v>
          </cell>
          <cell r="AV635">
            <v>26092.95</v>
          </cell>
        </row>
        <row r="636"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1040933.79</v>
          </cell>
          <cell r="AT636">
            <v>160784.85</v>
          </cell>
          <cell r="AU636">
            <v>1201718.6399999999</v>
          </cell>
          <cell r="AV636">
            <v>0</v>
          </cell>
        </row>
        <row r="637">
          <cell r="C637" t="str">
            <v>重庆光大产业有限公司</v>
          </cell>
          <cell r="F637">
            <v>60</v>
          </cell>
          <cell r="AR637">
            <v>12258.81</v>
          </cell>
          <cell r="AS637">
            <v>0</v>
          </cell>
          <cell r="AT637">
            <v>0</v>
          </cell>
          <cell r="AU637">
            <v>12258.81</v>
          </cell>
          <cell r="AV637">
            <v>12258.81</v>
          </cell>
        </row>
        <row r="638">
          <cell r="C638" t="str">
            <v>河北岳钢数控设备有限公司</v>
          </cell>
          <cell r="U638">
            <v>0</v>
          </cell>
          <cell r="AT638">
            <v>0</v>
          </cell>
          <cell r="AU638">
            <v>0</v>
          </cell>
          <cell r="AV638">
            <v>0</v>
          </cell>
        </row>
        <row r="639">
          <cell r="C639" t="str">
            <v>河北讯飞起重设备安装有限公司</v>
          </cell>
          <cell r="AR639">
            <v>30000</v>
          </cell>
          <cell r="AT639">
            <v>0</v>
          </cell>
          <cell r="AU639">
            <v>30000</v>
          </cell>
          <cell r="AV639">
            <v>30000</v>
          </cell>
        </row>
        <row r="640">
          <cell r="C640" t="str">
            <v>天津未来化学有限公司</v>
          </cell>
          <cell r="AR640">
            <v>19500</v>
          </cell>
          <cell r="AT640">
            <v>0</v>
          </cell>
          <cell r="AU640">
            <v>19500</v>
          </cell>
          <cell r="AV640">
            <v>19500</v>
          </cell>
        </row>
        <row r="641">
          <cell r="C641" t="str">
            <v>黄骅市源宏模具厂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V641">
            <v>0</v>
          </cell>
        </row>
        <row r="642">
          <cell r="C642" t="str">
            <v>沧州君泰包装制品有限公司</v>
          </cell>
          <cell r="F642">
            <v>30</v>
          </cell>
          <cell r="AP642">
            <v>126255.8</v>
          </cell>
          <cell r="AQ642">
            <v>75757.119999999995</v>
          </cell>
          <cell r="AT642">
            <v>0</v>
          </cell>
          <cell r="AU642">
            <v>202012.92</v>
          </cell>
          <cell r="AV642">
            <v>202012.92</v>
          </cell>
        </row>
        <row r="643">
          <cell r="C643" t="str">
            <v>沧州渤海新区欣智恒科技有限公司</v>
          </cell>
          <cell r="AR643">
            <v>800</v>
          </cell>
          <cell r="AT643">
            <v>0</v>
          </cell>
          <cell r="AU643">
            <v>800</v>
          </cell>
          <cell r="AV643">
            <v>800</v>
          </cell>
        </row>
        <row r="644">
          <cell r="C644" t="str">
            <v>沧州辉骏建筑安装工程有限公司</v>
          </cell>
          <cell r="AR644">
            <v>1095</v>
          </cell>
          <cell r="AT644">
            <v>0</v>
          </cell>
          <cell r="AU644">
            <v>1095</v>
          </cell>
          <cell r="AV644">
            <v>1095</v>
          </cell>
        </row>
        <row r="645">
          <cell r="C645" t="str">
            <v>黄骅市渤新环保科技有限公司</v>
          </cell>
          <cell r="AR645">
            <v>35000</v>
          </cell>
          <cell r="AT645">
            <v>0</v>
          </cell>
          <cell r="AU645">
            <v>35000</v>
          </cell>
          <cell r="AV645">
            <v>35000</v>
          </cell>
        </row>
        <row r="646">
          <cell r="C646" t="str">
            <v>大连安华物流系统有限公司</v>
          </cell>
          <cell r="AR646">
            <v>21057.55</v>
          </cell>
          <cell r="AT646">
            <v>0</v>
          </cell>
          <cell r="AU646">
            <v>21057.55</v>
          </cell>
          <cell r="AV646">
            <v>21057.55</v>
          </cell>
        </row>
        <row r="647">
          <cell r="C647" t="str">
            <v>南昌市瑞庄科技有限公司</v>
          </cell>
          <cell r="AQ647">
            <v>0</v>
          </cell>
          <cell r="AT647">
            <v>0</v>
          </cell>
          <cell r="AU647">
            <v>0</v>
          </cell>
          <cell r="AV647">
            <v>0</v>
          </cell>
        </row>
        <row r="648"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V648">
            <v>0</v>
          </cell>
        </row>
        <row r="649">
          <cell r="C649" t="str">
            <v>北京鑫葆海化学科技有限公司</v>
          </cell>
          <cell r="AT649">
            <v>0</v>
          </cell>
          <cell r="AU649">
            <v>0</v>
          </cell>
          <cell r="AV649">
            <v>0</v>
          </cell>
        </row>
        <row r="650">
          <cell r="C650" t="str">
            <v>北京长地集思信息技术有限公司</v>
          </cell>
          <cell r="AT650">
            <v>0</v>
          </cell>
          <cell r="AU650">
            <v>0</v>
          </cell>
          <cell r="AV650">
            <v>0</v>
          </cell>
        </row>
        <row r="651">
          <cell r="C651" t="str">
            <v>黄骅市聚兴制管有限公司</v>
          </cell>
          <cell r="F651" t="str">
            <v>预付</v>
          </cell>
          <cell r="AT651">
            <v>0</v>
          </cell>
          <cell r="AU651">
            <v>0</v>
          </cell>
          <cell r="AV651">
            <v>0</v>
          </cell>
        </row>
        <row r="652">
          <cell r="C652" t="str">
            <v>南皮县泰航五金制造有限公司</v>
          </cell>
          <cell r="AT652">
            <v>0</v>
          </cell>
          <cell r="AU652">
            <v>0</v>
          </cell>
          <cell r="AV652">
            <v>0</v>
          </cell>
        </row>
        <row r="653">
          <cell r="C653" t="str">
            <v>文安县海智五金制品有限公司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</row>
        <row r="654">
          <cell r="C654" t="str">
            <v>沧县大河精密铸造厂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</row>
        <row r="655">
          <cell r="C655" t="str">
            <v>上海通实机器人制造有限公司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</row>
        <row r="656">
          <cell r="C656" t="str">
            <v>南京磐纳科技发展有限公司</v>
          </cell>
          <cell r="AT656">
            <v>0</v>
          </cell>
          <cell r="AU656">
            <v>0</v>
          </cell>
          <cell r="AV656">
            <v>0</v>
          </cell>
        </row>
        <row r="657">
          <cell r="C657" t="str">
            <v>淄博颜山专用汽车有限公司</v>
          </cell>
          <cell r="I657">
            <v>430000</v>
          </cell>
          <cell r="AT657">
            <v>0</v>
          </cell>
          <cell r="AU657">
            <v>430000</v>
          </cell>
          <cell r="AV657">
            <v>430000</v>
          </cell>
        </row>
        <row r="658">
          <cell r="C658" t="str">
            <v>宁津县永胜胶合板厂</v>
          </cell>
          <cell r="AT658">
            <v>0</v>
          </cell>
          <cell r="AU658">
            <v>0</v>
          </cell>
          <cell r="AV658">
            <v>0</v>
          </cell>
        </row>
        <row r="659">
          <cell r="C659" t="str">
            <v>山东朗迪铝业有限公司</v>
          </cell>
          <cell r="AT659">
            <v>0</v>
          </cell>
          <cell r="AU659">
            <v>0</v>
          </cell>
          <cell r="AV659">
            <v>0</v>
          </cell>
        </row>
        <row r="660"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</row>
        <row r="661"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V661">
            <v>0</v>
          </cell>
        </row>
        <row r="662">
          <cell r="C662" t="str">
            <v>中联认证中心（北京）有限公司</v>
          </cell>
          <cell r="AT662">
            <v>0</v>
          </cell>
          <cell r="AU662">
            <v>0</v>
          </cell>
          <cell r="AV662">
            <v>0</v>
          </cell>
        </row>
        <row r="663">
          <cell r="C663" t="str">
            <v>东审鼎立国际会计师事务所有限责任公司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</row>
        <row r="664">
          <cell r="C664" t="str">
            <v>中汽研汽车检验中心（天津）有限公司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</row>
        <row r="665">
          <cell r="C665" t="str">
            <v>保定市齐稳精密机械设备制造有限公司</v>
          </cell>
          <cell r="AT665">
            <v>0</v>
          </cell>
          <cell r="AU665">
            <v>0</v>
          </cell>
          <cell r="AV665">
            <v>0</v>
          </cell>
        </row>
        <row r="666">
          <cell r="C666" t="str">
            <v>中国移动通信集团河北有限公司沧州分公司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</row>
        <row r="667">
          <cell r="C667" t="str">
            <v>河北清旭科技服务有限公司</v>
          </cell>
          <cell r="AT667">
            <v>0</v>
          </cell>
          <cell r="AU667">
            <v>0</v>
          </cell>
          <cell r="AV667">
            <v>0</v>
          </cell>
        </row>
        <row r="668">
          <cell r="C668" t="str">
            <v>沧州强盛精密模具制造有限公司</v>
          </cell>
          <cell r="AT668">
            <v>0</v>
          </cell>
          <cell r="AU668">
            <v>0</v>
          </cell>
          <cell r="AV668">
            <v>0</v>
          </cell>
        </row>
        <row r="669">
          <cell r="C669" t="str">
            <v>河北冀翔通电子科技有限公司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</row>
        <row r="670">
          <cell r="C670" t="str">
            <v>河北宇通特种胶管有限公司</v>
          </cell>
          <cell r="AT670">
            <v>0</v>
          </cell>
          <cell r="AU670">
            <v>0</v>
          </cell>
          <cell r="AV670">
            <v>0</v>
          </cell>
        </row>
        <row r="671">
          <cell r="C671" t="str">
            <v>信誉楼百货集团有限公司黄骅信誉楼旗舰店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</row>
        <row r="672">
          <cell r="C672" t="str">
            <v>沧州骏臣金属材料销售有限公司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</row>
        <row r="673">
          <cell r="C673" t="str">
            <v>河北爱信诺航天信息有限公司沧州分公司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</row>
        <row r="674">
          <cell r="C674" t="str">
            <v>永赢金融租赁有限公司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</row>
        <row r="675">
          <cell r="C675" t="str">
            <v>中国重汽集团济南动力有限公司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</row>
        <row r="676">
          <cell r="C676" t="str">
            <v>河南云塔新能源科技开发有限公司</v>
          </cell>
          <cell r="AT676">
            <v>0</v>
          </cell>
          <cell r="AU676">
            <v>0</v>
          </cell>
          <cell r="AV676">
            <v>0</v>
          </cell>
        </row>
        <row r="677">
          <cell r="C677" t="str">
            <v>卫辉市华伟矿山机械有限公司</v>
          </cell>
          <cell r="AT677">
            <v>0</v>
          </cell>
          <cell r="AU677">
            <v>0</v>
          </cell>
          <cell r="AV677">
            <v>0</v>
          </cell>
        </row>
        <row r="678">
          <cell r="C678" t="str">
            <v>东莞市博一自动化科技有限公司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</row>
        <row r="679">
          <cell r="C679" t="str">
            <v>陕西华臻工贸服务有限公司</v>
          </cell>
          <cell r="AT679">
            <v>0</v>
          </cell>
          <cell r="AU679">
            <v>0</v>
          </cell>
          <cell r="AV679">
            <v>0</v>
          </cell>
        </row>
        <row r="680"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38209.019999999997</v>
          </cell>
          <cell r="AU680">
            <v>38209.019999999997</v>
          </cell>
          <cell r="AV680">
            <v>0</v>
          </cell>
        </row>
        <row r="681"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59971.360000000001</v>
          </cell>
          <cell r="AU681">
            <v>59971.360000000001</v>
          </cell>
          <cell r="AV681">
            <v>0</v>
          </cell>
        </row>
        <row r="682"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2486</v>
          </cell>
          <cell r="AV682">
            <v>0</v>
          </cell>
        </row>
        <row r="683"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155940</v>
          </cell>
          <cell r="AU683">
            <v>155940</v>
          </cell>
          <cell r="AV683">
            <v>0</v>
          </cell>
        </row>
        <row r="684"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3583</v>
          </cell>
          <cell r="AV684">
            <v>0</v>
          </cell>
        </row>
        <row r="685"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V685">
            <v>0</v>
          </cell>
        </row>
        <row r="686">
          <cell r="C686" t="str">
            <v>上海绒彧贸易有限公司</v>
          </cell>
          <cell r="AT686">
            <v>0</v>
          </cell>
          <cell r="AU686">
            <v>0</v>
          </cell>
          <cell r="AV686">
            <v>0</v>
          </cell>
        </row>
        <row r="687">
          <cell r="C687" t="str">
            <v>无锡万谦工品智造科技有限公司</v>
          </cell>
          <cell r="AT687">
            <v>0</v>
          </cell>
          <cell r="AU687">
            <v>0</v>
          </cell>
          <cell r="AV687">
            <v>0</v>
          </cell>
        </row>
        <row r="688">
          <cell r="AU688">
            <v>220027710.77000001</v>
          </cell>
          <cell r="AV688">
            <v>179247179.09999999</v>
          </cell>
        </row>
        <row r="689">
          <cell r="AS689">
            <v>219</v>
          </cell>
        </row>
        <row r="693">
          <cell r="AU693">
            <v>1006167.36</v>
          </cell>
          <cell r="AV693">
            <v>768570.1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付款计划"/>
      <sheetName val="Sheet2"/>
    </sheetNames>
    <sheetDataSet>
      <sheetData sheetId="0"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正常供货</v>
          </cell>
          <cell r="F5">
            <v>60</v>
          </cell>
          <cell r="G5" t="str">
            <v>是</v>
          </cell>
          <cell r="H5">
            <v>90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Z5">
            <v>0</v>
          </cell>
          <cell r="AA5">
            <v>732127.85</v>
          </cell>
          <cell r="AB5">
            <v>767937.17</v>
          </cell>
          <cell r="AC5">
            <v>1073440.46</v>
          </cell>
          <cell r="AD5">
            <v>1251199.8500000001</v>
          </cell>
          <cell r="AE5">
            <v>440791.33</v>
          </cell>
          <cell r="AF5">
            <v>168601.83</v>
          </cell>
          <cell r="AG5">
            <v>432729.03</v>
          </cell>
          <cell r="AH5">
            <v>512645.72</v>
          </cell>
          <cell r="AI5">
            <v>892489.37</v>
          </cell>
          <cell r="AJ5">
            <v>1111119.8400000001</v>
          </cell>
          <cell r="AK5">
            <v>375306.72</v>
          </cell>
          <cell r="AL5">
            <v>398270.82</v>
          </cell>
          <cell r="AM5">
            <v>358270.95</v>
          </cell>
          <cell r="AN5">
            <v>530635.44999999995</v>
          </cell>
          <cell r="AO5">
            <v>632900</v>
          </cell>
          <cell r="AP5">
            <v>715800</v>
          </cell>
          <cell r="AQ5">
            <v>719884.1</v>
          </cell>
          <cell r="AR5">
            <v>681265.06</v>
          </cell>
          <cell r="AS5">
            <v>319470.3</v>
          </cell>
          <cell r="AT5">
            <v>694409.93</v>
          </cell>
          <cell r="AU5">
            <v>381564.41</v>
          </cell>
          <cell r="AV5">
            <v>772298.17</v>
          </cell>
          <cell r="AW5">
            <v>13963158.359999999</v>
          </cell>
          <cell r="AX5">
            <v>12809295.779999999</v>
          </cell>
          <cell r="AY5">
            <v>594815.32833333337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涉诉</v>
          </cell>
          <cell r="F6">
            <v>60</v>
          </cell>
          <cell r="G6" t="str">
            <v>是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Z6">
            <v>3469.52</v>
          </cell>
          <cell r="AA6">
            <v>303395.1799999997</v>
          </cell>
          <cell r="AB6">
            <v>2781.2</v>
          </cell>
          <cell r="AC6">
            <v>453845.1</v>
          </cell>
          <cell r="AD6">
            <v>1688226.44</v>
          </cell>
          <cell r="AE6">
            <v>654555.98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M6">
            <v>815454.82</v>
          </cell>
          <cell r="AR6">
            <v>11866.04</v>
          </cell>
          <cell r="AS6">
            <v>0</v>
          </cell>
          <cell r="AT6">
            <v>0</v>
          </cell>
          <cell r="AU6">
            <v>0</v>
          </cell>
          <cell r="AW6">
            <v>3933594.2799999993</v>
          </cell>
          <cell r="AX6">
            <v>3933594.2799999993</v>
          </cell>
          <cell r="AY6">
            <v>1977.6733333333334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正常供货</v>
          </cell>
          <cell r="F7">
            <v>60</v>
          </cell>
          <cell r="G7" t="str">
            <v>是</v>
          </cell>
          <cell r="H7">
            <v>90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414577.45</v>
          </cell>
          <cell r="AF7">
            <v>228154.74</v>
          </cell>
          <cell r="AG7">
            <v>113127.61</v>
          </cell>
          <cell r="AH7">
            <v>331900.25</v>
          </cell>
          <cell r="AI7">
            <v>831261.46</v>
          </cell>
          <cell r="AJ7">
            <v>972352.1</v>
          </cell>
          <cell r="AK7">
            <v>800110.2</v>
          </cell>
          <cell r="AL7">
            <v>674738.06</v>
          </cell>
          <cell r="AM7">
            <v>354717.47</v>
          </cell>
          <cell r="AN7">
            <v>479028.24</v>
          </cell>
          <cell r="AO7">
            <v>628200</v>
          </cell>
          <cell r="AP7">
            <v>727200</v>
          </cell>
          <cell r="AQ7">
            <v>804082.43</v>
          </cell>
          <cell r="AR7">
            <v>558614.41</v>
          </cell>
          <cell r="AS7">
            <v>469215.24</v>
          </cell>
          <cell r="AT7">
            <v>873649.89</v>
          </cell>
          <cell r="AU7">
            <v>531988.24</v>
          </cell>
          <cell r="AV7">
            <v>1314960.3900000001</v>
          </cell>
          <cell r="AW7">
            <v>11107878.18</v>
          </cell>
          <cell r="AX7">
            <v>9260929.5499999989</v>
          </cell>
          <cell r="AY7">
            <v>758751.7666666666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正常供货</v>
          </cell>
          <cell r="F8">
            <v>60</v>
          </cell>
          <cell r="G8" t="str">
            <v>是</v>
          </cell>
          <cell r="H8">
            <v>90</v>
          </cell>
          <cell r="I8">
            <v>0</v>
          </cell>
          <cell r="J8">
            <v>0</v>
          </cell>
          <cell r="N8">
            <v>0</v>
          </cell>
          <cell r="T8">
            <v>0</v>
          </cell>
          <cell r="U8">
            <v>311990.51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746001.1799999997</v>
          </cell>
          <cell r="AA8">
            <v>0</v>
          </cell>
          <cell r="AB8">
            <v>643341.41</v>
          </cell>
          <cell r="AC8">
            <v>158173.46</v>
          </cell>
          <cell r="AD8">
            <v>0</v>
          </cell>
          <cell r="AE8">
            <v>541917.11</v>
          </cell>
          <cell r="AF8">
            <v>148368.45000000001</v>
          </cell>
          <cell r="AG8">
            <v>138942.71</v>
          </cell>
          <cell r="AH8">
            <v>298175.46000000002</v>
          </cell>
          <cell r="AI8">
            <v>497378.14</v>
          </cell>
          <cell r="AJ8">
            <v>441514.14</v>
          </cell>
          <cell r="AK8">
            <v>173949.87</v>
          </cell>
          <cell r="AL8">
            <v>153246.5</v>
          </cell>
          <cell r="AM8">
            <v>146332.04</v>
          </cell>
          <cell r="AN8">
            <v>322205.46000000002</v>
          </cell>
          <cell r="AO8">
            <v>304600</v>
          </cell>
          <cell r="AP8">
            <v>529000</v>
          </cell>
          <cell r="AQ8">
            <v>475095.45</v>
          </cell>
          <cell r="AR8">
            <v>530244.80000000005</v>
          </cell>
          <cell r="AS8">
            <v>0</v>
          </cell>
          <cell r="AT8">
            <v>670101.04</v>
          </cell>
          <cell r="AU8">
            <v>67465.53</v>
          </cell>
          <cell r="AV8">
            <v>220599.07</v>
          </cell>
          <cell r="AW8">
            <v>7518642.3300000001</v>
          </cell>
          <cell r="AX8">
            <v>7230577.7299999995</v>
          </cell>
          <cell r="AY8">
            <v>327250.98166666669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涉诉</v>
          </cell>
          <cell r="F9">
            <v>60</v>
          </cell>
          <cell r="G9" t="str">
            <v>是</v>
          </cell>
          <cell r="H9">
            <v>90</v>
          </cell>
          <cell r="I9">
            <v>0</v>
          </cell>
          <cell r="K9">
            <v>0</v>
          </cell>
          <cell r="M9">
            <v>0</v>
          </cell>
          <cell r="N9">
            <v>0</v>
          </cell>
          <cell r="T9">
            <v>72207.960000000021</v>
          </cell>
          <cell r="U9">
            <v>336314.21</v>
          </cell>
          <cell r="V9">
            <v>0</v>
          </cell>
          <cell r="W9">
            <v>34638.999999999069</v>
          </cell>
          <cell r="X9">
            <v>87450.660000000149</v>
          </cell>
          <cell r="Y9">
            <v>158487.8200000003</v>
          </cell>
          <cell r="Z9">
            <v>177837.86000000034</v>
          </cell>
          <cell r="AA9">
            <v>0</v>
          </cell>
          <cell r="AB9">
            <v>161410.47</v>
          </cell>
          <cell r="AC9">
            <v>171892.43</v>
          </cell>
          <cell r="AD9">
            <v>94977.78</v>
          </cell>
          <cell r="AE9">
            <v>0</v>
          </cell>
          <cell r="AF9">
            <v>173729.26</v>
          </cell>
          <cell r="AG9">
            <v>119193.86</v>
          </cell>
          <cell r="AH9">
            <v>141798.92000000001</v>
          </cell>
          <cell r="AI9">
            <v>63145.78</v>
          </cell>
          <cell r="AJ9">
            <v>120093.38</v>
          </cell>
          <cell r="AK9">
            <v>277536.09999999998</v>
          </cell>
          <cell r="AL9">
            <v>227970.98</v>
          </cell>
          <cell r="AM9">
            <v>93884.12</v>
          </cell>
          <cell r="AN9">
            <v>164798</v>
          </cell>
          <cell r="AO9">
            <v>237200</v>
          </cell>
          <cell r="AP9">
            <v>235300</v>
          </cell>
          <cell r="AQ9">
            <v>286340.74</v>
          </cell>
          <cell r="AR9">
            <v>222828.26</v>
          </cell>
          <cell r="AS9">
            <v>204377.57</v>
          </cell>
          <cell r="AT9">
            <v>253883.42</v>
          </cell>
          <cell r="AU9">
            <v>106468.85</v>
          </cell>
          <cell r="AW9">
            <v>4223767.43</v>
          </cell>
          <cell r="AX9">
            <v>4117298.5799999996</v>
          </cell>
          <cell r="AY9">
            <v>178983.14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正常供货</v>
          </cell>
          <cell r="F10">
            <v>90</v>
          </cell>
          <cell r="G10" t="str">
            <v>是</v>
          </cell>
          <cell r="H10">
            <v>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419163.32</v>
          </cell>
          <cell r="AC10">
            <v>236460.09</v>
          </cell>
          <cell r="AD10">
            <v>306125.57</v>
          </cell>
          <cell r="AE10">
            <v>0</v>
          </cell>
          <cell r="AF10">
            <v>478665.24</v>
          </cell>
          <cell r="AG10">
            <v>77917.509999999995</v>
          </cell>
          <cell r="AH10">
            <v>118566.23</v>
          </cell>
          <cell r="AI10">
            <v>344986.53</v>
          </cell>
          <cell r="AJ10">
            <v>390694.5</v>
          </cell>
          <cell r="AK10">
            <v>483557.72</v>
          </cell>
          <cell r="AL10">
            <v>289036.78999999998</v>
          </cell>
          <cell r="AM10">
            <v>331670.09000000003</v>
          </cell>
          <cell r="AN10">
            <v>313736.89</v>
          </cell>
          <cell r="AO10">
            <v>1006400</v>
          </cell>
          <cell r="AP10">
            <v>698000</v>
          </cell>
          <cell r="AQ10">
            <v>565253.42000000004</v>
          </cell>
          <cell r="AR10">
            <v>441859.54</v>
          </cell>
          <cell r="AS10">
            <v>426557.18</v>
          </cell>
          <cell r="AT10">
            <v>635797.16</v>
          </cell>
          <cell r="AU10">
            <v>269502.65000000002</v>
          </cell>
          <cell r="AV10">
            <v>742854.91</v>
          </cell>
          <cell r="AW10">
            <v>8576805.3399999999</v>
          </cell>
          <cell r="AX10">
            <v>6928650.6199999992</v>
          </cell>
          <cell r="AY10">
            <v>513637.47666666663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正常供货</v>
          </cell>
          <cell r="F11">
            <v>60</v>
          </cell>
          <cell r="G11" t="str">
            <v>是</v>
          </cell>
          <cell r="H11">
            <v>90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H11">
            <v>0</v>
          </cell>
          <cell r="AI11">
            <v>675419.15</v>
          </cell>
          <cell r="AJ11">
            <v>903892.03</v>
          </cell>
          <cell r="AK11">
            <v>516881.84</v>
          </cell>
          <cell r="AL11">
            <v>412497.14</v>
          </cell>
          <cell r="AM11">
            <v>342859.53</v>
          </cell>
          <cell r="AN11">
            <v>508730.7</v>
          </cell>
          <cell r="AO11">
            <v>532700</v>
          </cell>
          <cell r="AP11">
            <v>730800</v>
          </cell>
          <cell r="AQ11">
            <v>640571.73</v>
          </cell>
          <cell r="AR11">
            <v>585157.04</v>
          </cell>
          <cell r="AS11">
            <v>540019.39</v>
          </cell>
          <cell r="AT11">
            <v>1028110.38</v>
          </cell>
          <cell r="AU11">
            <v>549627.19999999995</v>
          </cell>
          <cell r="AV11">
            <v>1100043.56</v>
          </cell>
          <cell r="AW11">
            <v>9067309.6900000013</v>
          </cell>
          <cell r="AX11">
            <v>7417638.9300000006</v>
          </cell>
          <cell r="AY11">
            <v>740588.21666666679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正常供货</v>
          </cell>
          <cell r="F12">
            <v>60</v>
          </cell>
          <cell r="G12" t="str">
            <v>是</v>
          </cell>
          <cell r="H12">
            <v>60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I12">
            <v>11453.85</v>
          </cell>
          <cell r="AJ12">
            <v>368798.38</v>
          </cell>
          <cell r="AK12">
            <v>174317.96</v>
          </cell>
          <cell r="AL12">
            <v>89372.08</v>
          </cell>
          <cell r="AM12">
            <v>158751.9</v>
          </cell>
          <cell r="AN12">
            <v>376067.7</v>
          </cell>
          <cell r="AO12">
            <v>233100</v>
          </cell>
          <cell r="AP12">
            <v>373400.00000000006</v>
          </cell>
          <cell r="AQ12">
            <v>0</v>
          </cell>
          <cell r="AR12">
            <v>457956.41</v>
          </cell>
          <cell r="AS12">
            <v>109502.42</v>
          </cell>
          <cell r="AT12">
            <v>533658.14</v>
          </cell>
          <cell r="AU12">
            <v>120490.43</v>
          </cell>
          <cell r="AV12">
            <v>160343.9</v>
          </cell>
          <cell r="AW12">
            <v>3167213.17</v>
          </cell>
          <cell r="AX12">
            <v>2886378.84</v>
          </cell>
          <cell r="AY12">
            <v>230325.21666666665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正常供货</v>
          </cell>
          <cell r="F13">
            <v>90</v>
          </cell>
          <cell r="G13" t="str">
            <v>是</v>
          </cell>
          <cell r="H13">
            <v>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555048.21</v>
          </cell>
          <cell r="AM13">
            <v>995973.22</v>
          </cell>
          <cell r="AN13">
            <v>0</v>
          </cell>
          <cell r="AO13">
            <v>285300</v>
          </cell>
          <cell r="AP13">
            <v>175900</v>
          </cell>
          <cell r="AQ13">
            <v>177111.76</v>
          </cell>
          <cell r="AR13">
            <v>178367.55</v>
          </cell>
          <cell r="AS13">
            <v>0</v>
          </cell>
          <cell r="AT13">
            <v>113615.63</v>
          </cell>
          <cell r="AU13">
            <v>0</v>
          </cell>
          <cell r="AW13">
            <v>2481316.3699999996</v>
          </cell>
          <cell r="AX13">
            <v>2367700.7399999998</v>
          </cell>
          <cell r="AY13">
            <v>78182.490000000005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运输</v>
          </cell>
          <cell r="F14">
            <v>90</v>
          </cell>
          <cell r="G14" t="str">
            <v>是</v>
          </cell>
          <cell r="H14">
            <v>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Y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217255.12</v>
          </cell>
          <cell r="AK14">
            <v>0</v>
          </cell>
          <cell r="AL14">
            <v>232752.11</v>
          </cell>
          <cell r="AM14">
            <v>239645.11</v>
          </cell>
          <cell r="AN14">
            <v>266159.03000000003</v>
          </cell>
          <cell r="AO14">
            <v>371400</v>
          </cell>
          <cell r="AP14">
            <v>402600</v>
          </cell>
          <cell r="AQ14">
            <v>383933.84</v>
          </cell>
          <cell r="AR14">
            <v>412538.92</v>
          </cell>
          <cell r="AS14">
            <v>567482.59</v>
          </cell>
          <cell r="AT14">
            <v>565111.32999999996</v>
          </cell>
          <cell r="AU14">
            <v>218574.31</v>
          </cell>
          <cell r="AV14">
            <v>414179.92</v>
          </cell>
          <cell r="AW14">
            <v>4291632.28</v>
          </cell>
          <cell r="AX14">
            <v>3093766.72</v>
          </cell>
          <cell r="AY14">
            <v>426970.15166666667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正常供货</v>
          </cell>
          <cell r="F15">
            <v>90</v>
          </cell>
          <cell r="G15" t="str">
            <v>是</v>
          </cell>
          <cell r="H15">
            <v>90</v>
          </cell>
          <cell r="I15">
            <v>0</v>
          </cell>
          <cell r="J15">
            <v>0</v>
          </cell>
          <cell r="K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251944.23</v>
          </cell>
          <cell r="AC15">
            <v>271530.19</v>
          </cell>
          <cell r="AD15">
            <v>130510.81</v>
          </cell>
          <cell r="AE15">
            <v>0</v>
          </cell>
          <cell r="AF15">
            <v>105236.26</v>
          </cell>
          <cell r="AG15">
            <v>69391.710000000006</v>
          </cell>
          <cell r="AH15">
            <v>176891.43</v>
          </cell>
          <cell r="AI15">
            <v>132149.44</v>
          </cell>
          <cell r="AJ15">
            <v>0</v>
          </cell>
          <cell r="AK15">
            <v>328931.59999999998</v>
          </cell>
          <cell r="AL15">
            <v>0</v>
          </cell>
          <cell r="AM15">
            <v>185601.61</v>
          </cell>
          <cell r="AN15">
            <v>99896.04</v>
          </cell>
          <cell r="AO15">
            <v>100399.99999999999</v>
          </cell>
          <cell r="AP15">
            <v>120900</v>
          </cell>
          <cell r="AQ15">
            <v>132429.65</v>
          </cell>
          <cell r="AR15">
            <v>143728.70000000001</v>
          </cell>
          <cell r="AS15">
            <v>91349.119999999995</v>
          </cell>
          <cell r="AT15">
            <v>0</v>
          </cell>
          <cell r="AU15">
            <v>232522.57</v>
          </cell>
          <cell r="AV15">
            <v>306199.78999999998</v>
          </cell>
          <cell r="AW15">
            <v>2879613.15</v>
          </cell>
          <cell r="AX15">
            <v>2340890.79</v>
          </cell>
          <cell r="AY15">
            <v>151038.30500000002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正常供货</v>
          </cell>
          <cell r="F16">
            <v>90</v>
          </cell>
          <cell r="G16" t="str">
            <v>是</v>
          </cell>
          <cell r="H16">
            <v>90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Y16">
            <v>185843.59999999998</v>
          </cell>
          <cell r="Z16">
            <v>38800</v>
          </cell>
          <cell r="AA16">
            <v>336476.42999999993</v>
          </cell>
          <cell r="AB16">
            <v>195806.12</v>
          </cell>
          <cell r="AC16">
            <v>0</v>
          </cell>
          <cell r="AD16">
            <v>392594.19</v>
          </cell>
          <cell r="AE16">
            <v>0</v>
          </cell>
          <cell r="AF16">
            <v>0</v>
          </cell>
          <cell r="AG16">
            <v>210636.66</v>
          </cell>
          <cell r="AH16">
            <v>119097.84</v>
          </cell>
          <cell r="AI16">
            <v>110306.1</v>
          </cell>
          <cell r="AJ16">
            <v>177169.5</v>
          </cell>
          <cell r="AK16">
            <v>0</v>
          </cell>
          <cell r="AL16">
            <v>272425.06</v>
          </cell>
          <cell r="AM16">
            <v>136552.64000000001</v>
          </cell>
          <cell r="AN16">
            <v>108248.25</v>
          </cell>
          <cell r="AO16">
            <v>94300</v>
          </cell>
          <cell r="AP16">
            <v>110300</v>
          </cell>
          <cell r="AQ16">
            <v>117793.89</v>
          </cell>
          <cell r="AR16">
            <v>141122.01</v>
          </cell>
          <cell r="AS16">
            <v>0</v>
          </cell>
          <cell r="AT16">
            <v>199744.32</v>
          </cell>
          <cell r="AU16">
            <v>72494.990000000005</v>
          </cell>
          <cell r="AV16">
            <v>166937.76999999999</v>
          </cell>
          <cell r="AW16">
            <v>3186649.37</v>
          </cell>
          <cell r="AX16">
            <v>2747472.29</v>
          </cell>
          <cell r="AY16">
            <v>116348.83000000002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正常供货</v>
          </cell>
          <cell r="F17">
            <v>60</v>
          </cell>
          <cell r="G17" t="str">
            <v>是</v>
          </cell>
          <cell r="H17">
            <v>60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AA17">
            <v>93096.02</v>
          </cell>
          <cell r="AB17">
            <v>216760.61</v>
          </cell>
          <cell r="AC17">
            <v>492853.31</v>
          </cell>
          <cell r="AD17">
            <v>228791.91</v>
          </cell>
          <cell r="AE17">
            <v>0</v>
          </cell>
          <cell r="AF17">
            <v>220302.83</v>
          </cell>
          <cell r="AG17">
            <v>33635.360000000001</v>
          </cell>
          <cell r="AH17">
            <v>56202.38</v>
          </cell>
          <cell r="AI17">
            <v>0</v>
          </cell>
          <cell r="AJ17">
            <v>305870.59000000003</v>
          </cell>
          <cell r="AK17">
            <v>153156.56</v>
          </cell>
          <cell r="AL17">
            <v>113670.09</v>
          </cell>
          <cell r="AM17">
            <v>128611.55</v>
          </cell>
          <cell r="AN17">
            <v>94976.72</v>
          </cell>
          <cell r="AO17">
            <v>79700</v>
          </cell>
          <cell r="AP17">
            <v>86300.000000000015</v>
          </cell>
          <cell r="AQ17">
            <v>102077.17</v>
          </cell>
          <cell r="AR17">
            <v>88079.97</v>
          </cell>
          <cell r="AS17">
            <v>79448.02</v>
          </cell>
          <cell r="AT17">
            <v>123706.52</v>
          </cell>
          <cell r="AU17">
            <v>48793.57</v>
          </cell>
          <cell r="AV17">
            <v>158067.69</v>
          </cell>
          <cell r="AW17">
            <v>2904100.87</v>
          </cell>
          <cell r="AX17">
            <v>2697239.6100000003</v>
          </cell>
          <cell r="AY17">
            <v>100028.82333333335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 t="str">
            <v>管理</v>
          </cell>
          <cell r="F18">
            <v>0</v>
          </cell>
          <cell r="G18" t="str">
            <v>是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7029.11</v>
          </cell>
          <cell r="AJ18">
            <v>145872</v>
          </cell>
          <cell r="AK18">
            <v>124248</v>
          </cell>
          <cell r="AL18">
            <v>147072</v>
          </cell>
          <cell r="AM18">
            <v>167976</v>
          </cell>
          <cell r="AN18">
            <v>145128</v>
          </cell>
          <cell r="AO18">
            <v>157200</v>
          </cell>
          <cell r="AP18">
            <v>126100</v>
          </cell>
          <cell r="AQ18">
            <v>114720</v>
          </cell>
          <cell r="AR18">
            <v>70632</v>
          </cell>
          <cell r="AS18">
            <v>0</v>
          </cell>
          <cell r="AT18">
            <v>22336</v>
          </cell>
          <cell r="AU18">
            <v>0</v>
          </cell>
          <cell r="AV18">
            <v>172776</v>
          </cell>
          <cell r="AW18">
            <v>1401089.1099999999</v>
          </cell>
          <cell r="AX18">
            <v>1401089.1099999999</v>
          </cell>
          <cell r="AY18">
            <v>63410.666666666664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正常供货</v>
          </cell>
          <cell r="F19">
            <v>60</v>
          </cell>
          <cell r="G19" t="str">
            <v>是</v>
          </cell>
          <cell r="H19">
            <v>90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AD19">
            <v>0</v>
          </cell>
          <cell r="AE19">
            <v>0</v>
          </cell>
          <cell r="AF19">
            <v>0</v>
          </cell>
          <cell r="AJ19">
            <v>0</v>
          </cell>
          <cell r="AK19">
            <v>48955.12</v>
          </cell>
          <cell r="AL19">
            <v>254025.64</v>
          </cell>
          <cell r="AM19">
            <v>179748.56</v>
          </cell>
          <cell r="AN19">
            <v>197673.37</v>
          </cell>
          <cell r="AO19">
            <v>160400</v>
          </cell>
          <cell r="AP19">
            <v>198500</v>
          </cell>
          <cell r="AQ19">
            <v>195384.02</v>
          </cell>
          <cell r="AR19">
            <v>187121.98</v>
          </cell>
          <cell r="AS19">
            <v>150354.35</v>
          </cell>
          <cell r="AT19">
            <v>146691.43</v>
          </cell>
          <cell r="AU19">
            <v>72982.19</v>
          </cell>
          <cell r="AW19">
            <v>1791836.66</v>
          </cell>
          <cell r="AX19">
            <v>1718854.47</v>
          </cell>
          <cell r="AY19">
            <v>125422.32833333332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正常供货</v>
          </cell>
          <cell r="F20">
            <v>60</v>
          </cell>
          <cell r="G20" t="str">
            <v>是</v>
          </cell>
          <cell r="H20">
            <v>60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212923.13</v>
          </cell>
          <cell r="AG20">
            <v>124786.79</v>
          </cell>
          <cell r="AH20">
            <v>316933.48</v>
          </cell>
          <cell r="AI20">
            <v>601118.25</v>
          </cell>
          <cell r="AJ20">
            <v>576882.68999999994</v>
          </cell>
          <cell r="AK20">
            <v>263493.81</v>
          </cell>
          <cell r="AL20">
            <v>379531.1</v>
          </cell>
          <cell r="AM20">
            <v>170728.86</v>
          </cell>
          <cell r="AN20">
            <v>269822.48</v>
          </cell>
          <cell r="AO20">
            <v>188100</v>
          </cell>
          <cell r="AP20">
            <v>268300</v>
          </cell>
          <cell r="AQ20">
            <v>295916.33</v>
          </cell>
          <cell r="AR20">
            <v>417601.74</v>
          </cell>
          <cell r="AS20">
            <v>148279.62</v>
          </cell>
          <cell r="AT20">
            <v>192905.26</v>
          </cell>
          <cell r="AU20">
            <v>85620.42</v>
          </cell>
          <cell r="AV20">
            <v>103727.53</v>
          </cell>
          <cell r="AW20">
            <v>4616671.49</v>
          </cell>
          <cell r="AX20">
            <v>4427323.54</v>
          </cell>
          <cell r="AY20">
            <v>207341.81666666668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正常供货</v>
          </cell>
          <cell r="F21">
            <v>90</v>
          </cell>
          <cell r="G21" t="str">
            <v>是</v>
          </cell>
          <cell r="H21">
            <v>90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112865.78</v>
          </cell>
          <cell r="AD21">
            <v>233415.27</v>
          </cell>
          <cell r="AE21">
            <v>98088.67</v>
          </cell>
          <cell r="AF21">
            <v>61904.24</v>
          </cell>
          <cell r="AG21">
            <v>55712.88</v>
          </cell>
          <cell r="AH21">
            <v>0</v>
          </cell>
          <cell r="AI21">
            <v>212556.98</v>
          </cell>
          <cell r="AJ21">
            <v>194849.99</v>
          </cell>
          <cell r="AK21">
            <v>112517.95</v>
          </cell>
          <cell r="AL21">
            <v>101329.38</v>
          </cell>
          <cell r="AM21">
            <v>0</v>
          </cell>
          <cell r="AN21">
            <v>195403.81</v>
          </cell>
          <cell r="AO21">
            <v>85900</v>
          </cell>
          <cell r="AP21">
            <v>83000</v>
          </cell>
          <cell r="AQ21">
            <v>98161.36</v>
          </cell>
          <cell r="AR21">
            <v>77294.600000000006</v>
          </cell>
          <cell r="AS21">
            <v>63302.48</v>
          </cell>
          <cell r="AT21">
            <v>0</v>
          </cell>
          <cell r="AU21">
            <v>149340.79999999999</v>
          </cell>
          <cell r="AV21">
            <v>152500.49</v>
          </cell>
          <cell r="AW21">
            <v>2088144.6800000004</v>
          </cell>
          <cell r="AX21">
            <v>1786303.3900000004</v>
          </cell>
          <cell r="AY21">
            <v>90099.955000000002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诉讼</v>
          </cell>
          <cell r="F22">
            <v>90</v>
          </cell>
          <cell r="G22" t="str">
            <v>否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0</v>
          </cell>
          <cell r="AX22">
            <v>0</v>
          </cell>
          <cell r="AY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大宗物料</v>
          </cell>
          <cell r="F23">
            <v>0</v>
          </cell>
          <cell r="G23" t="str">
            <v>否</v>
          </cell>
          <cell r="H23">
            <v>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84345.050000000047</v>
          </cell>
          <cell r="AV23">
            <v>1033832</v>
          </cell>
          <cell r="AW23">
            <v>1118177.05</v>
          </cell>
          <cell r="AX23">
            <v>1118177.05</v>
          </cell>
          <cell r="AY23">
            <v>186362.84166666667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运输</v>
          </cell>
          <cell r="F24">
            <v>90</v>
          </cell>
          <cell r="G24" t="str">
            <v>是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295969.52</v>
          </cell>
          <cell r="AL24">
            <v>183207.62</v>
          </cell>
          <cell r="AM24">
            <v>165765.51999999999</v>
          </cell>
          <cell r="AN24">
            <v>239540.63</v>
          </cell>
          <cell r="AO24">
            <v>248800</v>
          </cell>
          <cell r="AP24">
            <v>345700</v>
          </cell>
          <cell r="AQ24">
            <v>338484.35</v>
          </cell>
          <cell r="AR24">
            <v>287456.78000000003</v>
          </cell>
          <cell r="AS24">
            <v>194760.36</v>
          </cell>
          <cell r="AT24">
            <v>289946.82</v>
          </cell>
          <cell r="AU24">
            <v>272858.84000000003</v>
          </cell>
          <cell r="AV24">
            <v>381788.82</v>
          </cell>
          <cell r="AW24">
            <v>3244279.2599999993</v>
          </cell>
          <cell r="AX24">
            <v>2299684.7799999998</v>
          </cell>
          <cell r="AY24">
            <v>294215.99500000005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正常供货</v>
          </cell>
          <cell r="F25">
            <v>60</v>
          </cell>
          <cell r="G25" t="str">
            <v>是</v>
          </cell>
          <cell r="H25">
            <v>60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AB25">
            <v>0</v>
          </cell>
          <cell r="AC25">
            <v>0</v>
          </cell>
          <cell r="AD25">
            <v>85197.670000000013</v>
          </cell>
          <cell r="AE25">
            <v>107572.74</v>
          </cell>
          <cell r="AF25">
            <v>68266.69</v>
          </cell>
          <cell r="AG25">
            <v>116205.33</v>
          </cell>
          <cell r="AH25">
            <v>0</v>
          </cell>
          <cell r="AI25">
            <v>263153.7</v>
          </cell>
          <cell r="AJ25">
            <v>0</v>
          </cell>
          <cell r="AK25">
            <v>286534.27</v>
          </cell>
          <cell r="AL25">
            <v>0</v>
          </cell>
          <cell r="AM25">
            <v>340626.58</v>
          </cell>
          <cell r="AN25">
            <v>124942.91</v>
          </cell>
          <cell r="AO25">
            <v>119400</v>
          </cell>
          <cell r="AP25">
            <v>143900</v>
          </cell>
          <cell r="AQ25">
            <v>169142.49</v>
          </cell>
          <cell r="AR25">
            <v>107954.59</v>
          </cell>
          <cell r="AS25">
            <v>82996.09</v>
          </cell>
          <cell r="AT25">
            <v>173999.58</v>
          </cell>
          <cell r="AU25">
            <v>104375.09</v>
          </cell>
          <cell r="AV25">
            <v>193512.89</v>
          </cell>
          <cell r="AW25">
            <v>2487780.62</v>
          </cell>
          <cell r="AX25">
            <v>2189892.64</v>
          </cell>
          <cell r="AY25">
            <v>138663.45499999999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正常供货</v>
          </cell>
          <cell r="F26">
            <v>60</v>
          </cell>
          <cell r="G26" t="str">
            <v>否</v>
          </cell>
          <cell r="H26">
            <v>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>
            <v>0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O26">
            <v>299487.92</v>
          </cell>
          <cell r="AP26">
            <v>687700</v>
          </cell>
          <cell r="AQ26">
            <v>339685.97</v>
          </cell>
          <cell r="AR26">
            <v>783921.1</v>
          </cell>
          <cell r="AS26">
            <v>0</v>
          </cell>
          <cell r="AT26">
            <v>782083.94</v>
          </cell>
          <cell r="AU26">
            <v>252144.23</v>
          </cell>
          <cell r="AV26">
            <v>514912.6</v>
          </cell>
          <cell r="AW26">
            <v>3659935.76</v>
          </cell>
          <cell r="AX26">
            <v>2892878.9299999997</v>
          </cell>
          <cell r="AY26">
            <v>445457.97333333333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正常供货</v>
          </cell>
          <cell r="F27">
            <v>60</v>
          </cell>
          <cell r="G27" t="str">
            <v>是</v>
          </cell>
          <cell r="H27">
            <v>60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AE27">
            <v>28329.4</v>
          </cell>
          <cell r="AF27">
            <v>34952.04</v>
          </cell>
          <cell r="AG27">
            <v>41122.06</v>
          </cell>
          <cell r="AH27">
            <v>58316.480000000003</v>
          </cell>
          <cell r="AI27">
            <v>100608.43</v>
          </cell>
          <cell r="AJ27">
            <v>115815.4</v>
          </cell>
          <cell r="AK27">
            <v>75399.59</v>
          </cell>
          <cell r="AL27">
            <v>83307.89</v>
          </cell>
          <cell r="AM27">
            <v>65175.17</v>
          </cell>
          <cell r="AN27">
            <v>61180.09</v>
          </cell>
          <cell r="AO27">
            <v>82000</v>
          </cell>
          <cell r="AP27">
            <v>0</v>
          </cell>
          <cell r="AQ27">
            <v>70593.25</v>
          </cell>
          <cell r="AR27">
            <v>72796.350000000006</v>
          </cell>
          <cell r="AS27">
            <v>107378.5</v>
          </cell>
          <cell r="AT27">
            <v>127594.58</v>
          </cell>
          <cell r="AU27">
            <v>207038.5</v>
          </cell>
          <cell r="AV27">
            <v>155235.85999999999</v>
          </cell>
          <cell r="AW27">
            <v>1486843.5899999999</v>
          </cell>
          <cell r="AX27">
            <v>1124569.23</v>
          </cell>
          <cell r="AY27">
            <v>123439.50666666665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正常供货</v>
          </cell>
          <cell r="F28">
            <v>60</v>
          </cell>
          <cell r="G28" t="str">
            <v>是</v>
          </cell>
          <cell r="H28">
            <v>60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50206.71</v>
          </cell>
          <cell r="AE28">
            <v>0</v>
          </cell>
          <cell r="AF28">
            <v>111717.87</v>
          </cell>
          <cell r="AG28">
            <v>0</v>
          </cell>
          <cell r="AH28">
            <v>134069.59</v>
          </cell>
          <cell r="AI28">
            <v>177168.87</v>
          </cell>
          <cell r="AJ28">
            <v>239953.1</v>
          </cell>
          <cell r="AK28">
            <v>123289.19</v>
          </cell>
          <cell r="AL28">
            <v>122638.49</v>
          </cell>
          <cell r="AM28">
            <v>55959.09</v>
          </cell>
          <cell r="AN28">
            <v>111910.16</v>
          </cell>
          <cell r="AO28">
            <v>139000</v>
          </cell>
          <cell r="AP28">
            <v>141000</v>
          </cell>
          <cell r="AQ28">
            <v>156563.19</v>
          </cell>
          <cell r="AR28">
            <v>126402.14</v>
          </cell>
          <cell r="AS28">
            <v>130455</v>
          </cell>
          <cell r="AT28">
            <v>276604.94</v>
          </cell>
          <cell r="AU28">
            <v>125390.28</v>
          </cell>
          <cell r="AV28">
            <v>104108</v>
          </cell>
          <cell r="AW28">
            <v>2326436.6199999996</v>
          </cell>
          <cell r="AX28">
            <v>2096938.3399999996</v>
          </cell>
          <cell r="AY28">
            <v>153253.92500000002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正常供货</v>
          </cell>
          <cell r="F29">
            <v>60</v>
          </cell>
          <cell r="G29" t="str">
            <v>是</v>
          </cell>
          <cell r="H29">
            <v>60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240786.47</v>
          </cell>
          <cell r="AJ29">
            <v>0</v>
          </cell>
          <cell r="AK29">
            <v>0</v>
          </cell>
          <cell r="AL29">
            <v>187757.44</v>
          </cell>
          <cell r="AM29">
            <v>0</v>
          </cell>
          <cell r="AN29">
            <v>460641.37</v>
          </cell>
          <cell r="AO29">
            <v>615500</v>
          </cell>
          <cell r="AP29">
            <v>0</v>
          </cell>
          <cell r="AQ29">
            <v>160532.68</v>
          </cell>
          <cell r="AR29">
            <v>0</v>
          </cell>
          <cell r="AS29">
            <v>190575.44</v>
          </cell>
          <cell r="AT29">
            <v>0</v>
          </cell>
          <cell r="AU29">
            <v>0</v>
          </cell>
          <cell r="AV29">
            <v>9647.69</v>
          </cell>
          <cell r="AW29">
            <v>1865441.0899999999</v>
          </cell>
          <cell r="AX29">
            <v>1855793.4</v>
          </cell>
          <cell r="AY29">
            <v>60125.968333333331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正常供货</v>
          </cell>
          <cell r="F30">
            <v>60</v>
          </cell>
          <cell r="G30" t="str">
            <v>否</v>
          </cell>
          <cell r="H30">
            <v>60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260556.30000000005</v>
          </cell>
          <cell r="AQ30">
            <v>587448.65</v>
          </cell>
          <cell r="AR30">
            <v>501479.22</v>
          </cell>
          <cell r="AS30">
            <v>326573.95</v>
          </cell>
          <cell r="AT30">
            <v>367231.17</v>
          </cell>
          <cell r="AU30">
            <v>0</v>
          </cell>
          <cell r="AV30">
            <v>71190.61</v>
          </cell>
          <cell r="AW30">
            <v>2114479.9</v>
          </cell>
          <cell r="AX30">
            <v>2043289.2899999998</v>
          </cell>
          <cell r="AY30">
            <v>308987.26666666666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正常供货</v>
          </cell>
          <cell r="F31">
            <v>60</v>
          </cell>
          <cell r="G31" t="str">
            <v>是</v>
          </cell>
          <cell r="H31">
            <v>60</v>
          </cell>
          <cell r="I31">
            <v>0</v>
          </cell>
          <cell r="J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105879.9</v>
          </cell>
          <cell r="U31">
            <v>126878.41000000003</v>
          </cell>
          <cell r="V31">
            <v>0</v>
          </cell>
          <cell r="W31">
            <v>78582.939999999944</v>
          </cell>
          <cell r="X31">
            <v>0</v>
          </cell>
          <cell r="Y31">
            <v>18137.959999999963</v>
          </cell>
          <cell r="Z31">
            <v>109553.59000000008</v>
          </cell>
          <cell r="AA31">
            <v>40359.409999999916</v>
          </cell>
          <cell r="AB31">
            <v>72716.78</v>
          </cell>
          <cell r="AC31">
            <v>104319.57</v>
          </cell>
          <cell r="AD31">
            <v>91228.98</v>
          </cell>
          <cell r="AE31">
            <v>24270.69</v>
          </cell>
          <cell r="AF31">
            <v>119988.44</v>
          </cell>
          <cell r="AG31">
            <v>50624.54</v>
          </cell>
          <cell r="AH31">
            <v>45882.35</v>
          </cell>
          <cell r="AI31">
            <v>79661.13</v>
          </cell>
          <cell r="AJ31">
            <v>90607.27</v>
          </cell>
          <cell r="AK31">
            <v>51611.47</v>
          </cell>
          <cell r="AL31">
            <v>47570.89</v>
          </cell>
          <cell r="AM31">
            <v>33607.06</v>
          </cell>
          <cell r="AN31">
            <v>37862.129999999997</v>
          </cell>
          <cell r="AO31">
            <v>36800</v>
          </cell>
          <cell r="AP31">
            <v>37400</v>
          </cell>
          <cell r="AQ31">
            <v>46036.4</v>
          </cell>
          <cell r="AR31">
            <v>36676.82</v>
          </cell>
          <cell r="AS31">
            <v>30501.73</v>
          </cell>
          <cell r="AT31">
            <v>49398.07</v>
          </cell>
          <cell r="AU31">
            <v>21560</v>
          </cell>
          <cell r="AV31">
            <v>86728.39</v>
          </cell>
          <cell r="AW31">
            <v>1674444.9199999997</v>
          </cell>
          <cell r="AX31">
            <v>1566156.5299999998</v>
          </cell>
          <cell r="AY31">
            <v>45150.234999999993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正常供货</v>
          </cell>
          <cell r="F32">
            <v>60</v>
          </cell>
          <cell r="G32" t="str">
            <v>是</v>
          </cell>
          <cell r="H32">
            <v>60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217925.69</v>
          </cell>
          <cell r="AN32">
            <v>355088.03</v>
          </cell>
          <cell r="AO32">
            <v>352600</v>
          </cell>
          <cell r="AP32">
            <v>352000</v>
          </cell>
          <cell r="AQ32">
            <v>425266.94</v>
          </cell>
          <cell r="AR32">
            <v>345337.35</v>
          </cell>
          <cell r="AS32">
            <v>308833.87</v>
          </cell>
          <cell r="AT32">
            <v>406314.03</v>
          </cell>
          <cell r="AU32">
            <v>220273.69</v>
          </cell>
          <cell r="AV32">
            <v>365186.68</v>
          </cell>
          <cell r="AW32">
            <v>3348826.2800000003</v>
          </cell>
          <cell r="AX32">
            <v>2763365.91</v>
          </cell>
          <cell r="AY32">
            <v>345202.09333333332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大宗物料</v>
          </cell>
          <cell r="F33">
            <v>30</v>
          </cell>
          <cell r="G33" t="str">
            <v>是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465206.3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248200</v>
          </cell>
          <cell r="AP33">
            <v>0</v>
          </cell>
          <cell r="AQ33">
            <v>185500</v>
          </cell>
          <cell r="AR33">
            <v>342439.95</v>
          </cell>
          <cell r="AS33">
            <v>208897.43</v>
          </cell>
          <cell r="AT33">
            <v>132500</v>
          </cell>
          <cell r="AU33">
            <v>0</v>
          </cell>
          <cell r="AW33">
            <v>1582743.68</v>
          </cell>
          <cell r="AX33">
            <v>1582743.68</v>
          </cell>
          <cell r="AY33">
            <v>144889.56333333332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正常供货</v>
          </cell>
          <cell r="F34">
            <v>90</v>
          </cell>
          <cell r="G34" t="str">
            <v>是</v>
          </cell>
          <cell r="H34">
            <v>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4939.03</v>
          </cell>
          <cell r="AE34">
            <v>125535.41</v>
          </cell>
          <cell r="AF34">
            <v>33983.589999999997</v>
          </cell>
          <cell r="AG34">
            <v>60726.86</v>
          </cell>
          <cell r="AH34">
            <v>112769.84</v>
          </cell>
          <cell r="AI34">
            <v>122728.09</v>
          </cell>
          <cell r="AJ34">
            <v>122905.29</v>
          </cell>
          <cell r="AK34">
            <v>0</v>
          </cell>
          <cell r="AL34">
            <v>94567.72</v>
          </cell>
          <cell r="AM34">
            <v>60816.82</v>
          </cell>
          <cell r="AN34">
            <v>34267.15</v>
          </cell>
          <cell r="AO34">
            <v>83500</v>
          </cell>
          <cell r="AP34">
            <v>77000</v>
          </cell>
          <cell r="AQ34">
            <v>77137.289999999994</v>
          </cell>
          <cell r="AR34">
            <v>67357.009999999995</v>
          </cell>
          <cell r="AS34">
            <v>0</v>
          </cell>
          <cell r="AT34">
            <v>52526.87</v>
          </cell>
          <cell r="AU34">
            <v>161997.79</v>
          </cell>
          <cell r="AV34">
            <v>135262.51999999999</v>
          </cell>
          <cell r="AW34">
            <v>1428021.28</v>
          </cell>
          <cell r="AX34">
            <v>1078234.0999999999</v>
          </cell>
          <cell r="AY34">
            <v>82380.246666666659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大宗物料</v>
          </cell>
          <cell r="F35">
            <v>0</v>
          </cell>
          <cell r="G35" t="str">
            <v>否</v>
          </cell>
          <cell r="H35">
            <v>30</v>
          </cell>
          <cell r="AC35">
            <v>0</v>
          </cell>
          <cell r="AD35">
            <v>0</v>
          </cell>
          <cell r="AE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523982.5</v>
          </cell>
          <cell r="AW35">
            <v>523982.5</v>
          </cell>
          <cell r="AX35">
            <v>523982.5</v>
          </cell>
          <cell r="AY35">
            <v>87330.416666666672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正常供货</v>
          </cell>
          <cell r="F36">
            <v>60</v>
          </cell>
          <cell r="G36" t="str">
            <v>是</v>
          </cell>
          <cell r="H36">
            <v>60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92566.79</v>
          </cell>
          <cell r="AO36">
            <v>26500</v>
          </cell>
          <cell r="AP36">
            <v>0</v>
          </cell>
          <cell r="AQ36">
            <v>59695.02</v>
          </cell>
          <cell r="AR36">
            <v>0</v>
          </cell>
          <cell r="AS36">
            <v>110862.2</v>
          </cell>
          <cell r="AT36">
            <v>85278.62</v>
          </cell>
          <cell r="AU36">
            <v>0</v>
          </cell>
          <cell r="AW36">
            <v>374902.63</v>
          </cell>
          <cell r="AX36">
            <v>374902.63</v>
          </cell>
          <cell r="AY36">
            <v>42639.306666666664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正常供货</v>
          </cell>
          <cell r="F37">
            <v>60</v>
          </cell>
          <cell r="G37" t="str">
            <v>是</v>
          </cell>
          <cell r="H37">
            <v>60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AD37">
            <v>0</v>
          </cell>
          <cell r="AE37">
            <v>86262.800000000017</v>
          </cell>
          <cell r="AF37">
            <v>0</v>
          </cell>
          <cell r="AG37">
            <v>201989.76000000001</v>
          </cell>
          <cell r="AH37">
            <v>50497.440000000002</v>
          </cell>
          <cell r="AI37">
            <v>0</v>
          </cell>
          <cell r="AJ37">
            <v>0</v>
          </cell>
          <cell r="AK37">
            <v>151492.32</v>
          </cell>
          <cell r="AL37">
            <v>353482.08</v>
          </cell>
          <cell r="AM37">
            <v>0</v>
          </cell>
          <cell r="AN37">
            <v>555471.84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100994.88</v>
          </cell>
          <cell r="AT37">
            <v>0</v>
          </cell>
          <cell r="AU37">
            <v>0</v>
          </cell>
          <cell r="AV37">
            <v>100994.88</v>
          </cell>
          <cell r="AW37">
            <v>1601186</v>
          </cell>
          <cell r="AX37">
            <v>1500191.12</v>
          </cell>
          <cell r="AY37">
            <v>33664.959999999999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正常供货</v>
          </cell>
          <cell r="F38">
            <v>90</v>
          </cell>
          <cell r="G38" t="str">
            <v>是</v>
          </cell>
          <cell r="H38">
            <v>90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240435.81999999998</v>
          </cell>
          <cell r="AL38">
            <v>0</v>
          </cell>
          <cell r="AM38">
            <v>311154.09000000003</v>
          </cell>
          <cell r="AN38">
            <v>144144</v>
          </cell>
          <cell r="AO38">
            <v>178600</v>
          </cell>
          <cell r="AP38">
            <v>186200</v>
          </cell>
          <cell r="AQ38">
            <v>0</v>
          </cell>
          <cell r="AR38">
            <v>386548.67</v>
          </cell>
          <cell r="AS38">
            <v>0</v>
          </cell>
          <cell r="AT38">
            <v>0</v>
          </cell>
          <cell r="AU38">
            <v>144815.85</v>
          </cell>
          <cell r="AV38">
            <v>75145.41</v>
          </cell>
          <cell r="AW38">
            <v>1667043.84</v>
          </cell>
          <cell r="AX38">
            <v>1447082.58</v>
          </cell>
          <cell r="AY38">
            <v>101084.98833333334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正常供货</v>
          </cell>
          <cell r="F39">
            <v>90</v>
          </cell>
          <cell r="G39" t="str">
            <v>否</v>
          </cell>
          <cell r="H39">
            <v>90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AI39">
            <v>0</v>
          </cell>
          <cell r="AN39">
            <v>0</v>
          </cell>
          <cell r="AO39">
            <v>17743.119999999995</v>
          </cell>
          <cell r="AP39">
            <v>388500</v>
          </cell>
          <cell r="AQ39">
            <v>359530.55</v>
          </cell>
          <cell r="AR39">
            <v>269749.08</v>
          </cell>
          <cell r="AS39">
            <v>422823.47</v>
          </cell>
          <cell r="AT39">
            <v>0</v>
          </cell>
          <cell r="AU39">
            <v>285452.59999999998</v>
          </cell>
          <cell r="AW39">
            <v>1743798.8199999998</v>
          </cell>
          <cell r="AX39">
            <v>1458346.2199999997</v>
          </cell>
          <cell r="AY39">
            <v>222925.95000000004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涉诉</v>
          </cell>
          <cell r="F40">
            <v>60</v>
          </cell>
          <cell r="G40" t="str">
            <v>是</v>
          </cell>
          <cell r="H40">
            <v>90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0</v>
          </cell>
          <cell r="O40">
            <v>0</v>
          </cell>
          <cell r="P40">
            <v>172666.63</v>
          </cell>
          <cell r="Q40">
            <v>295046.30999999994</v>
          </cell>
          <cell r="R40">
            <v>0</v>
          </cell>
          <cell r="S40">
            <v>0</v>
          </cell>
          <cell r="T40">
            <v>158493.38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196661.45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33763.07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W40">
            <v>856630.84</v>
          </cell>
          <cell r="AX40">
            <v>856630.84</v>
          </cell>
          <cell r="AY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正常供货</v>
          </cell>
          <cell r="F41">
            <v>60</v>
          </cell>
          <cell r="G41" t="str">
            <v>是</v>
          </cell>
          <cell r="H41">
            <v>90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N41">
            <v>125597.16</v>
          </cell>
          <cell r="AO41">
            <v>233400</v>
          </cell>
          <cell r="AP41">
            <v>137800</v>
          </cell>
          <cell r="AQ41">
            <v>206717.44</v>
          </cell>
          <cell r="AR41">
            <v>158056.49</v>
          </cell>
          <cell r="AS41">
            <v>216321.56</v>
          </cell>
          <cell r="AT41">
            <v>206975.89</v>
          </cell>
          <cell r="AU41">
            <v>171745.31</v>
          </cell>
          <cell r="AV41">
            <v>213981.32</v>
          </cell>
          <cell r="AW41">
            <v>1670595.1700000002</v>
          </cell>
          <cell r="AX41">
            <v>1284868.54</v>
          </cell>
          <cell r="AY41">
            <v>195633.00166666668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正常供货</v>
          </cell>
          <cell r="F42">
            <v>60</v>
          </cell>
          <cell r="G42" t="str">
            <v>是</v>
          </cell>
          <cell r="H42">
            <v>60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196534.48000000004</v>
          </cell>
          <cell r="AK42">
            <v>136767.29</v>
          </cell>
          <cell r="AL42">
            <v>16256.75</v>
          </cell>
          <cell r="AM42">
            <v>18718.650000000001</v>
          </cell>
          <cell r="AN42">
            <v>26337.4</v>
          </cell>
          <cell r="AO42">
            <v>83000</v>
          </cell>
          <cell r="AP42">
            <v>166600</v>
          </cell>
          <cell r="AQ42">
            <v>199098.38</v>
          </cell>
          <cell r="AR42">
            <v>170008.91</v>
          </cell>
          <cell r="AS42">
            <v>128935.26</v>
          </cell>
          <cell r="AT42">
            <v>600916.49</v>
          </cell>
          <cell r="AU42">
            <v>234670.04</v>
          </cell>
          <cell r="AV42">
            <v>520798.5</v>
          </cell>
          <cell r="AW42">
            <v>2498642.1500000004</v>
          </cell>
          <cell r="AX42">
            <v>1743173.6100000003</v>
          </cell>
          <cell r="AY42">
            <v>309071.26333333337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更名创合</v>
          </cell>
          <cell r="F43">
            <v>60</v>
          </cell>
          <cell r="G43" t="str">
            <v>是</v>
          </cell>
          <cell r="H43">
            <v>90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149198.92000000001</v>
          </cell>
          <cell r="Z43">
            <v>0</v>
          </cell>
          <cell r="AA43">
            <v>0</v>
          </cell>
          <cell r="AC43">
            <v>378139.64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527338.56000000006</v>
          </cell>
          <cell r="AX43">
            <v>527338.56000000006</v>
          </cell>
          <cell r="AY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正常供货</v>
          </cell>
          <cell r="F44">
            <v>60</v>
          </cell>
          <cell r="G44" t="str">
            <v>是</v>
          </cell>
          <cell r="H44">
            <v>60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56830.9</v>
          </cell>
          <cell r="S44">
            <v>0</v>
          </cell>
          <cell r="T44">
            <v>212817.58999999997</v>
          </cell>
          <cell r="U44">
            <v>0</v>
          </cell>
          <cell r="V44">
            <v>98690.599999999977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25457.29</v>
          </cell>
          <cell r="AH44">
            <v>102625.95</v>
          </cell>
          <cell r="AI44">
            <v>61039.55</v>
          </cell>
          <cell r="AJ44">
            <v>0</v>
          </cell>
          <cell r="AK44">
            <v>7579.72</v>
          </cell>
          <cell r="AL44">
            <v>187.99</v>
          </cell>
          <cell r="AM44">
            <v>123.67</v>
          </cell>
          <cell r="AN44">
            <v>7479.33</v>
          </cell>
          <cell r="AO44">
            <v>21400</v>
          </cell>
          <cell r="AP44">
            <v>10500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W44">
            <v>604732.59</v>
          </cell>
          <cell r="AX44">
            <v>604732.59</v>
          </cell>
          <cell r="AY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正常供货</v>
          </cell>
          <cell r="F45">
            <v>90</v>
          </cell>
          <cell r="G45" t="str">
            <v>是</v>
          </cell>
          <cell r="H45">
            <v>90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L45">
            <v>1844.43</v>
          </cell>
          <cell r="AM45">
            <v>73420.39</v>
          </cell>
          <cell r="AN45">
            <v>105493.74</v>
          </cell>
          <cell r="AO45">
            <v>134900</v>
          </cell>
          <cell r="AP45">
            <v>251000</v>
          </cell>
          <cell r="AQ45">
            <v>194883.01</v>
          </cell>
          <cell r="AR45">
            <v>255354.44</v>
          </cell>
          <cell r="AS45">
            <v>0</v>
          </cell>
          <cell r="AT45">
            <v>302273.52</v>
          </cell>
          <cell r="AU45">
            <v>158299.70000000001</v>
          </cell>
          <cell r="AV45">
            <v>437642.97</v>
          </cell>
          <cell r="AW45">
            <v>1915112.2</v>
          </cell>
          <cell r="AX45">
            <v>1016896.01</v>
          </cell>
          <cell r="AY45">
            <v>224742.27333333332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正常供货</v>
          </cell>
          <cell r="F46">
            <v>60</v>
          </cell>
          <cell r="G46" t="str">
            <v>是</v>
          </cell>
          <cell r="H46">
            <v>90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121209.49000000002</v>
          </cell>
          <cell r="AK46">
            <v>45180.06</v>
          </cell>
          <cell r="AL46">
            <v>102833.86</v>
          </cell>
          <cell r="AM46">
            <v>74741.320000000007</v>
          </cell>
          <cell r="AN46">
            <v>85589.88</v>
          </cell>
          <cell r="AO46">
            <v>93000</v>
          </cell>
          <cell r="AP46">
            <v>47900</v>
          </cell>
          <cell r="AQ46">
            <v>89492.64</v>
          </cell>
          <cell r="AR46">
            <v>86878.44</v>
          </cell>
          <cell r="AS46">
            <v>28025.03</v>
          </cell>
          <cell r="AT46">
            <v>12685.55</v>
          </cell>
          <cell r="AU46">
            <v>0</v>
          </cell>
          <cell r="AV46">
            <v>131554.62</v>
          </cell>
          <cell r="AW46">
            <v>919090.89000000025</v>
          </cell>
          <cell r="AX46">
            <v>787536.27000000025</v>
          </cell>
          <cell r="AY46">
            <v>58106.046666666669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诉讼</v>
          </cell>
          <cell r="F47">
            <v>60</v>
          </cell>
          <cell r="G47" t="str">
            <v>否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Y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 t="str">
            <v>固定资产</v>
          </cell>
          <cell r="F48">
            <v>0</v>
          </cell>
          <cell r="G48" t="str">
            <v>是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E48">
            <v>0</v>
          </cell>
          <cell r="AF48">
            <v>37300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140000</v>
          </cell>
          <cell r="AS48">
            <v>0</v>
          </cell>
          <cell r="AT48">
            <v>0</v>
          </cell>
          <cell r="AU48">
            <v>0</v>
          </cell>
          <cell r="AW48">
            <v>177300</v>
          </cell>
          <cell r="AX48">
            <v>177300</v>
          </cell>
          <cell r="AY48">
            <v>23333.333333333332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正常供货</v>
          </cell>
          <cell r="F49">
            <v>90</v>
          </cell>
          <cell r="G49" t="str">
            <v>是</v>
          </cell>
          <cell r="H49">
            <v>90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H49">
            <v>0</v>
          </cell>
          <cell r="AI49">
            <v>0</v>
          </cell>
          <cell r="AJ49">
            <v>0</v>
          </cell>
          <cell r="AM49">
            <v>0</v>
          </cell>
          <cell r="AN49">
            <v>161986.91999999998</v>
          </cell>
          <cell r="AO49">
            <v>0</v>
          </cell>
          <cell r="AP49">
            <v>0</v>
          </cell>
          <cell r="AQ49">
            <v>2279773.31</v>
          </cell>
          <cell r="AR49">
            <v>759580.68</v>
          </cell>
          <cell r="AS49">
            <v>0</v>
          </cell>
          <cell r="AT49">
            <v>0</v>
          </cell>
          <cell r="AU49">
            <v>1943731.72</v>
          </cell>
          <cell r="AV49">
            <v>731857.32</v>
          </cell>
          <cell r="AW49">
            <v>5876929.9500000002</v>
          </cell>
          <cell r="AX49">
            <v>3201340.91</v>
          </cell>
          <cell r="AY49">
            <v>952490.505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老账</v>
          </cell>
          <cell r="F50">
            <v>0</v>
          </cell>
          <cell r="G50" t="str">
            <v>否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126094.65</v>
          </cell>
          <cell r="X50">
            <v>0</v>
          </cell>
          <cell r="Y50">
            <v>0</v>
          </cell>
          <cell r="Z50">
            <v>0</v>
          </cell>
          <cell r="AA50">
            <v>74592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W50">
            <v>200686.65</v>
          </cell>
          <cell r="AX50">
            <v>200686.65</v>
          </cell>
          <cell r="AY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正常供货</v>
          </cell>
          <cell r="F51">
            <v>60</v>
          </cell>
          <cell r="G51" t="str">
            <v>否</v>
          </cell>
          <cell r="H51">
            <v>90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O51">
            <v>0</v>
          </cell>
          <cell r="AP51">
            <v>0</v>
          </cell>
          <cell r="AQ51">
            <v>20980.81</v>
          </cell>
          <cell r="AR51">
            <v>461164.86</v>
          </cell>
          <cell r="AS51">
            <v>485505.14</v>
          </cell>
          <cell r="AT51">
            <v>900590.92</v>
          </cell>
          <cell r="AU51">
            <v>291316.14</v>
          </cell>
          <cell r="AV51">
            <v>689636.32</v>
          </cell>
          <cell r="AW51">
            <v>2849194.19</v>
          </cell>
          <cell r="AX51">
            <v>1868241.73</v>
          </cell>
          <cell r="AY51">
            <v>474865.6983333333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诉讼</v>
          </cell>
          <cell r="F52">
            <v>60</v>
          </cell>
          <cell r="G52" t="str">
            <v>否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S52">
            <v>0</v>
          </cell>
          <cell r="T52">
            <v>47521.08</v>
          </cell>
          <cell r="U52">
            <v>101074.44</v>
          </cell>
          <cell r="V52">
            <v>0</v>
          </cell>
          <cell r="W52">
            <v>101074.44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W52">
            <v>249669.96000000002</v>
          </cell>
          <cell r="AX52">
            <v>249669.96000000002</v>
          </cell>
          <cell r="AY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固定资产</v>
          </cell>
          <cell r="F53" t="str">
            <v>预付</v>
          </cell>
          <cell r="G53" t="str">
            <v>否</v>
          </cell>
          <cell r="I53">
            <v>470027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W53">
            <v>470027</v>
          </cell>
          <cell r="AX53">
            <v>470027</v>
          </cell>
          <cell r="AY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老账</v>
          </cell>
          <cell r="F54">
            <v>90</v>
          </cell>
          <cell r="G54" t="str">
            <v>是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58156.28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W54">
            <v>58156.28</v>
          </cell>
          <cell r="AX54">
            <v>58156.28</v>
          </cell>
          <cell r="AY54">
            <v>0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正常供货</v>
          </cell>
          <cell r="F55">
            <v>60</v>
          </cell>
          <cell r="G55" t="str">
            <v>否</v>
          </cell>
          <cell r="H55">
            <v>90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P55">
            <v>0</v>
          </cell>
          <cell r="AQ55">
            <v>904521.82</v>
          </cell>
          <cell r="AR55">
            <v>958499.08</v>
          </cell>
          <cell r="AS55">
            <v>973535.12</v>
          </cell>
          <cell r="AT55">
            <v>1890526.64</v>
          </cell>
          <cell r="AU55">
            <v>871702.16</v>
          </cell>
          <cell r="AV55">
            <v>1127828</v>
          </cell>
          <cell r="AW55">
            <v>6726612.8200000003</v>
          </cell>
          <cell r="AX55">
            <v>4727082.66</v>
          </cell>
          <cell r="AY55">
            <v>1121102.1366666667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 t="str">
            <v>固定资产</v>
          </cell>
          <cell r="F56">
            <v>0</v>
          </cell>
          <cell r="G56" t="str">
            <v>否</v>
          </cell>
          <cell r="I56">
            <v>526700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W56">
            <v>526700</v>
          </cell>
          <cell r="AX56">
            <v>526700</v>
          </cell>
          <cell r="AY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固定资产-老账</v>
          </cell>
          <cell r="F57" t="str">
            <v>预付</v>
          </cell>
          <cell r="G57" t="str">
            <v>否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416900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W57">
            <v>416900</v>
          </cell>
          <cell r="AX57">
            <v>416900</v>
          </cell>
          <cell r="AY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固定资产-老账</v>
          </cell>
          <cell r="F58" t="str">
            <v>预付</v>
          </cell>
          <cell r="G58" t="str">
            <v>是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264354.28000000003</v>
          </cell>
          <cell r="AL58">
            <v>213000</v>
          </cell>
          <cell r="AM58">
            <v>0</v>
          </cell>
          <cell r="AN58">
            <v>52500</v>
          </cell>
          <cell r="AO58">
            <v>0</v>
          </cell>
          <cell r="AP58">
            <v>0</v>
          </cell>
          <cell r="AQ58">
            <v>35000</v>
          </cell>
          <cell r="AR58">
            <v>67500</v>
          </cell>
          <cell r="AS58">
            <v>0</v>
          </cell>
          <cell r="AT58">
            <v>0</v>
          </cell>
          <cell r="AU58">
            <v>0</v>
          </cell>
          <cell r="AW58">
            <v>632354.28</v>
          </cell>
          <cell r="AX58">
            <v>632354.28</v>
          </cell>
          <cell r="AY58">
            <v>17083.333333333332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正常供货</v>
          </cell>
          <cell r="F59">
            <v>60</v>
          </cell>
          <cell r="G59" t="str">
            <v>是</v>
          </cell>
          <cell r="H59">
            <v>90</v>
          </cell>
          <cell r="I59">
            <v>0</v>
          </cell>
          <cell r="J59">
            <v>0</v>
          </cell>
          <cell r="K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163925.31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88742.37</v>
          </cell>
          <cell r="AI59">
            <v>74722.740000000005</v>
          </cell>
          <cell r="AJ59">
            <v>0</v>
          </cell>
          <cell r="AK59">
            <v>0</v>
          </cell>
          <cell r="AL59">
            <v>0</v>
          </cell>
          <cell r="AM59">
            <v>133483.42000000001</v>
          </cell>
          <cell r="AN59">
            <v>45058.73</v>
          </cell>
          <cell r="AO59">
            <v>0</v>
          </cell>
          <cell r="AP59">
            <v>103500</v>
          </cell>
          <cell r="AQ59">
            <v>52898.42</v>
          </cell>
          <cell r="AR59">
            <v>76633.02</v>
          </cell>
          <cell r="AS59">
            <v>23283.37</v>
          </cell>
          <cell r="AT59">
            <v>0</v>
          </cell>
          <cell r="AU59">
            <v>74609.929999999993</v>
          </cell>
          <cell r="AV59">
            <v>40908.050000000003</v>
          </cell>
          <cell r="AW59">
            <v>877765.3600000001</v>
          </cell>
          <cell r="AX59">
            <v>762247.38000000012</v>
          </cell>
          <cell r="AY59">
            <v>44722.131666666661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正常供货</v>
          </cell>
          <cell r="F60">
            <v>90</v>
          </cell>
          <cell r="G60" t="str">
            <v>是</v>
          </cell>
          <cell r="H60">
            <v>90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30828.400000000001</v>
          </cell>
          <cell r="AD60">
            <v>40385.19</v>
          </cell>
          <cell r="AE60">
            <v>56596.68</v>
          </cell>
          <cell r="AF60">
            <v>27046.89</v>
          </cell>
          <cell r="AG60">
            <v>44354.57</v>
          </cell>
          <cell r="AH60">
            <v>45109.77</v>
          </cell>
          <cell r="AI60">
            <v>56004.97</v>
          </cell>
          <cell r="AJ60">
            <v>67923.960000000006</v>
          </cell>
          <cell r="AK60">
            <v>56994.879999999997</v>
          </cell>
          <cell r="AL60">
            <v>56144.639999999999</v>
          </cell>
          <cell r="AM60">
            <v>26984.55</v>
          </cell>
          <cell r="AN60">
            <v>31650.85</v>
          </cell>
          <cell r="AO60">
            <v>31400</v>
          </cell>
          <cell r="AP60">
            <v>48000</v>
          </cell>
          <cell r="AQ60">
            <v>43591.48</v>
          </cell>
          <cell r="AR60">
            <v>35027.19</v>
          </cell>
          <cell r="AS60">
            <v>25666.080000000002</v>
          </cell>
          <cell r="AT60">
            <v>0</v>
          </cell>
          <cell r="AU60">
            <v>42989.99</v>
          </cell>
          <cell r="AV60">
            <v>54605.88</v>
          </cell>
          <cell r="AW60">
            <v>821305.97</v>
          </cell>
          <cell r="AX60">
            <v>723710.1</v>
          </cell>
          <cell r="AY60">
            <v>33646.770000000004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正常供货</v>
          </cell>
          <cell r="F61">
            <v>60</v>
          </cell>
          <cell r="G61" t="str">
            <v>否</v>
          </cell>
          <cell r="H61">
            <v>90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7050.95</v>
          </cell>
          <cell r="AP61">
            <v>150100</v>
          </cell>
          <cell r="AQ61">
            <v>0</v>
          </cell>
          <cell r="AR61">
            <v>182671.28</v>
          </cell>
          <cell r="AS61">
            <v>0</v>
          </cell>
          <cell r="AT61">
            <v>0</v>
          </cell>
          <cell r="AU61">
            <v>885251.05</v>
          </cell>
          <cell r="AV61">
            <v>679356</v>
          </cell>
          <cell r="AW61">
            <v>1904429.28</v>
          </cell>
          <cell r="AX61">
            <v>339822.23</v>
          </cell>
          <cell r="AY61">
            <v>291213.05499999999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正常供货</v>
          </cell>
          <cell r="F62">
            <v>90</v>
          </cell>
          <cell r="G62" t="str">
            <v>是</v>
          </cell>
          <cell r="H62">
            <v>90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32705.5</v>
          </cell>
          <cell r="AE62">
            <v>85524.27</v>
          </cell>
          <cell r="AF62">
            <v>0</v>
          </cell>
          <cell r="AG62">
            <v>156100.04999999999</v>
          </cell>
          <cell r="AH62">
            <v>26790.04</v>
          </cell>
          <cell r="AI62">
            <v>60885.41</v>
          </cell>
          <cell r="AJ62">
            <v>165910.82999999999</v>
          </cell>
          <cell r="AK62">
            <v>33628.800000000003</v>
          </cell>
          <cell r="AL62">
            <v>84291.79</v>
          </cell>
          <cell r="AM62">
            <v>90649.77</v>
          </cell>
          <cell r="AN62">
            <v>28624.07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364412.38</v>
          </cell>
          <cell r="AT62">
            <v>97168.7</v>
          </cell>
          <cell r="AU62">
            <v>0</v>
          </cell>
          <cell r="AV62">
            <v>85355.12</v>
          </cell>
          <cell r="AW62">
            <v>1312046.73</v>
          </cell>
          <cell r="AX62">
            <v>1129522.9099999999</v>
          </cell>
          <cell r="AY62">
            <v>91156.033333333326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大宗物料</v>
          </cell>
          <cell r="F63">
            <v>90</v>
          </cell>
          <cell r="G63" t="str">
            <v>是</v>
          </cell>
          <cell r="H63">
            <v>90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30809.99</v>
          </cell>
          <cell r="AE63">
            <v>0</v>
          </cell>
          <cell r="AF63">
            <v>79100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W63">
            <v>109909.99</v>
          </cell>
          <cell r="AX63">
            <v>109909.99</v>
          </cell>
          <cell r="AY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实验费-老帐</v>
          </cell>
          <cell r="F64">
            <v>0</v>
          </cell>
          <cell r="G64" t="str">
            <v>否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383520.5</v>
          </cell>
          <cell r="AP64">
            <v>0</v>
          </cell>
          <cell r="AQ64">
            <v>228201</v>
          </cell>
          <cell r="AR64">
            <v>4337.5</v>
          </cell>
          <cell r="AS64">
            <v>0</v>
          </cell>
          <cell r="AT64">
            <v>0</v>
          </cell>
          <cell r="AU64">
            <v>3905</v>
          </cell>
          <cell r="AW64">
            <v>619964</v>
          </cell>
          <cell r="AX64">
            <v>619964</v>
          </cell>
          <cell r="AY64">
            <v>39407.25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大宗物料</v>
          </cell>
          <cell r="F65">
            <v>60</v>
          </cell>
          <cell r="G65" t="str">
            <v>否</v>
          </cell>
          <cell r="H65">
            <v>60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0</v>
          </cell>
          <cell r="AQ65">
            <v>423409.81999999995</v>
          </cell>
          <cell r="AR65">
            <v>688800</v>
          </cell>
          <cell r="AS65">
            <v>1019760</v>
          </cell>
          <cell r="AT65">
            <v>678240</v>
          </cell>
          <cell r="AU65">
            <v>962640</v>
          </cell>
          <cell r="AV65">
            <v>869760</v>
          </cell>
          <cell r="AW65">
            <v>4642609.82</v>
          </cell>
          <cell r="AX65">
            <v>2810209.8200000003</v>
          </cell>
          <cell r="AY65">
            <v>773768.30333333334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正常供货</v>
          </cell>
          <cell r="F66">
            <v>60</v>
          </cell>
          <cell r="G66" t="str">
            <v>否</v>
          </cell>
          <cell r="H66">
            <v>90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32059.31</v>
          </cell>
          <cell r="AS66">
            <v>46536.05</v>
          </cell>
          <cell r="AT66">
            <v>66484.39</v>
          </cell>
          <cell r="AU66">
            <v>28145.33</v>
          </cell>
          <cell r="AV66">
            <v>87002.92</v>
          </cell>
          <cell r="AW66">
            <v>260228</v>
          </cell>
          <cell r="AX66">
            <v>145079.75</v>
          </cell>
          <cell r="AY66">
            <v>43371.333333333336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固定资产-老账</v>
          </cell>
          <cell r="F67" t="str">
            <v>预付</v>
          </cell>
          <cell r="G67" t="str">
            <v>否</v>
          </cell>
          <cell r="I67">
            <v>222035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60000</v>
          </cell>
          <cell r="Y67">
            <v>0</v>
          </cell>
          <cell r="Z67">
            <v>0</v>
          </cell>
          <cell r="AA67">
            <v>11965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W67">
            <v>294000</v>
          </cell>
          <cell r="AX67">
            <v>294000</v>
          </cell>
          <cell r="AY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正常供货</v>
          </cell>
          <cell r="F68">
            <v>60</v>
          </cell>
          <cell r="G68" t="str">
            <v>否</v>
          </cell>
          <cell r="H68">
            <v>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179040.90000000002</v>
          </cell>
          <cell r="AR68">
            <v>1123215.75</v>
          </cell>
          <cell r="AS68">
            <v>281423.25</v>
          </cell>
          <cell r="AT68">
            <v>991550.26</v>
          </cell>
          <cell r="AU68">
            <v>156597.75</v>
          </cell>
          <cell r="AV68">
            <v>855585.49</v>
          </cell>
          <cell r="AW68">
            <v>3587413.4000000004</v>
          </cell>
          <cell r="AX68">
            <v>2575230.16</v>
          </cell>
          <cell r="AY68">
            <v>597902.2333333334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正常供货</v>
          </cell>
          <cell r="F69">
            <v>60</v>
          </cell>
          <cell r="G69" t="str">
            <v>是</v>
          </cell>
          <cell r="H69">
            <v>60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0</v>
          </cell>
          <cell r="AJ69">
            <v>0</v>
          </cell>
          <cell r="AK69">
            <v>0</v>
          </cell>
          <cell r="AL69">
            <v>86101.19</v>
          </cell>
          <cell r="AM69">
            <v>110872.52</v>
          </cell>
          <cell r="AN69">
            <v>64759.78</v>
          </cell>
          <cell r="AO69">
            <v>28900</v>
          </cell>
          <cell r="AP69">
            <v>14400</v>
          </cell>
          <cell r="AQ69">
            <v>0</v>
          </cell>
          <cell r="AR69">
            <v>673.35</v>
          </cell>
          <cell r="AS69">
            <v>16414.490000000002</v>
          </cell>
          <cell r="AT69">
            <v>0</v>
          </cell>
          <cell r="AU69">
            <v>0</v>
          </cell>
          <cell r="AW69">
            <v>322121.32999999996</v>
          </cell>
          <cell r="AX69">
            <v>322121.32999999996</v>
          </cell>
          <cell r="AY69">
            <v>2847.9733333333334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正常供货</v>
          </cell>
          <cell r="F70">
            <v>90</v>
          </cell>
          <cell r="G70" t="str">
            <v>是</v>
          </cell>
          <cell r="H70">
            <v>90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E70">
            <v>0</v>
          </cell>
          <cell r="AF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64665.94</v>
          </cell>
          <cell r="AM70">
            <v>0</v>
          </cell>
          <cell r="AN70">
            <v>112570.89</v>
          </cell>
          <cell r="AO70">
            <v>7500</v>
          </cell>
          <cell r="AP70">
            <v>17600</v>
          </cell>
          <cell r="AQ70">
            <v>24286.2</v>
          </cell>
          <cell r="AR70">
            <v>31266.25</v>
          </cell>
          <cell r="AS70">
            <v>28633.119999999999</v>
          </cell>
          <cell r="AT70">
            <v>20920.740000000002</v>
          </cell>
          <cell r="AU70">
            <v>0</v>
          </cell>
          <cell r="AV70">
            <v>65364.24</v>
          </cell>
          <cell r="AW70">
            <v>372807.38</v>
          </cell>
          <cell r="AX70">
            <v>286522.40000000002</v>
          </cell>
          <cell r="AY70">
            <v>28411.758333333331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大宗物料</v>
          </cell>
          <cell r="F71">
            <v>90</v>
          </cell>
          <cell r="G71" t="str">
            <v>是</v>
          </cell>
          <cell r="H71">
            <v>90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46705.600000000006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W71">
            <v>46705.600000000006</v>
          </cell>
          <cell r="AX71">
            <v>46705.600000000006</v>
          </cell>
          <cell r="AY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F72">
            <v>0</v>
          </cell>
          <cell r="G72" t="str">
            <v>否</v>
          </cell>
          <cell r="H72">
            <v>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24973.64</v>
          </cell>
          <cell r="AV72">
            <v>366772.83</v>
          </cell>
          <cell r="AW72">
            <v>391746.47000000003</v>
          </cell>
          <cell r="AX72">
            <v>391746.47000000003</v>
          </cell>
          <cell r="AY72">
            <v>65291.078333333338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正常供货</v>
          </cell>
          <cell r="F73">
            <v>60</v>
          </cell>
          <cell r="G73" t="str">
            <v>是</v>
          </cell>
          <cell r="H73">
            <v>90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Y73">
            <v>0</v>
          </cell>
          <cell r="Z73">
            <v>0</v>
          </cell>
          <cell r="AC73">
            <v>7278.33</v>
          </cell>
          <cell r="AD73">
            <v>16896</v>
          </cell>
          <cell r="AE73">
            <v>0</v>
          </cell>
          <cell r="AF73">
            <v>56615.9</v>
          </cell>
          <cell r="AG73">
            <v>24527.94</v>
          </cell>
          <cell r="AH73">
            <v>39551.94</v>
          </cell>
          <cell r="AI73">
            <v>25151.95</v>
          </cell>
          <cell r="AJ73">
            <v>58223.89</v>
          </cell>
          <cell r="AK73">
            <v>27767.94</v>
          </cell>
          <cell r="AL73">
            <v>36863.949999999997</v>
          </cell>
          <cell r="AM73">
            <v>26735.96</v>
          </cell>
          <cell r="AN73">
            <v>42047.93</v>
          </cell>
          <cell r="AO73">
            <v>32300</v>
          </cell>
          <cell r="AP73">
            <v>33100</v>
          </cell>
          <cell r="AQ73">
            <v>33839.94</v>
          </cell>
          <cell r="AR73">
            <v>42527.94</v>
          </cell>
          <cell r="AS73">
            <v>28175.95</v>
          </cell>
          <cell r="AT73">
            <v>50999.9</v>
          </cell>
          <cell r="AU73">
            <v>36719.93</v>
          </cell>
          <cell r="AV73">
            <v>17255.97</v>
          </cell>
          <cell r="AW73">
            <v>636581.3600000001</v>
          </cell>
          <cell r="AX73">
            <v>582605.46000000008</v>
          </cell>
          <cell r="AY73">
            <v>34919.938333333332</v>
          </cell>
        </row>
        <row r="74">
          <cell r="B74" t="str">
            <v>S411021</v>
          </cell>
          <cell r="C74" t="str">
            <v>北京鹏宇兴业精密模具制造有限公司</v>
          </cell>
          <cell r="D74" t="str">
            <v>座椅/金属件/后视镜</v>
          </cell>
          <cell r="E74" t="str">
            <v>固定资产-老账</v>
          </cell>
          <cell r="F74">
            <v>0</v>
          </cell>
          <cell r="G74" t="str">
            <v>否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40459.990000000005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W74">
            <v>40459.990000000005</v>
          </cell>
          <cell r="AX74">
            <v>40459.990000000005</v>
          </cell>
          <cell r="AY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正常供货</v>
          </cell>
          <cell r="F75">
            <v>90</v>
          </cell>
          <cell r="G75" t="str">
            <v>是</v>
          </cell>
          <cell r="H75">
            <v>90</v>
          </cell>
          <cell r="AI75">
            <v>0</v>
          </cell>
          <cell r="AJ75">
            <v>0</v>
          </cell>
          <cell r="AK75">
            <v>0</v>
          </cell>
          <cell r="AL75">
            <v>30476.369999999995</v>
          </cell>
          <cell r="AM75">
            <v>60131.82</v>
          </cell>
          <cell r="AN75">
            <v>78616.36</v>
          </cell>
          <cell r="AO75">
            <v>117000</v>
          </cell>
          <cell r="AP75">
            <v>131100</v>
          </cell>
          <cell r="AQ75">
            <v>109169.3</v>
          </cell>
          <cell r="AR75">
            <v>129850.56</v>
          </cell>
          <cell r="AS75">
            <v>0</v>
          </cell>
          <cell r="AT75">
            <v>57024.32</v>
          </cell>
          <cell r="AU75">
            <v>117158.39999999999</v>
          </cell>
          <cell r="AV75">
            <v>460969.94</v>
          </cell>
          <cell r="AW75">
            <v>1291497.0699999998</v>
          </cell>
          <cell r="AX75">
            <v>656344.40999999992</v>
          </cell>
          <cell r="AY75">
            <v>145695.42000000001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正常供货</v>
          </cell>
          <cell r="F76">
            <v>30</v>
          </cell>
          <cell r="G76" t="str">
            <v>是</v>
          </cell>
          <cell r="H76">
            <v>30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I76">
            <v>232592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W76">
            <v>232592</v>
          </cell>
          <cell r="AX76">
            <v>232592</v>
          </cell>
          <cell r="AY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大宗物料</v>
          </cell>
          <cell r="F77">
            <v>60</v>
          </cell>
          <cell r="G77" t="str">
            <v>否</v>
          </cell>
          <cell r="H77">
            <v>60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41700</v>
          </cell>
          <cell r="AQ77">
            <v>61020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W77">
            <v>102720</v>
          </cell>
          <cell r="AX77">
            <v>102720</v>
          </cell>
          <cell r="AY77">
            <v>10170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正常供货</v>
          </cell>
          <cell r="F78">
            <v>90</v>
          </cell>
          <cell r="G78" t="str">
            <v>否</v>
          </cell>
          <cell r="H78">
            <v>90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AC78">
            <v>0</v>
          </cell>
          <cell r="AD78">
            <v>0</v>
          </cell>
          <cell r="AE78">
            <v>0</v>
          </cell>
          <cell r="AQ78">
            <v>0</v>
          </cell>
          <cell r="AR78">
            <v>0</v>
          </cell>
          <cell r="AS78">
            <v>11194.21</v>
          </cell>
          <cell r="AT78">
            <v>17459.36</v>
          </cell>
          <cell r="AU78">
            <v>16034.57</v>
          </cell>
          <cell r="AV78">
            <v>14056.84</v>
          </cell>
          <cell r="AW78">
            <v>58744.979999999996</v>
          </cell>
          <cell r="AX78">
            <v>11194.21</v>
          </cell>
          <cell r="AY78">
            <v>9790.83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正常供货</v>
          </cell>
          <cell r="F79">
            <v>60</v>
          </cell>
          <cell r="G79" t="str">
            <v>是</v>
          </cell>
          <cell r="H79">
            <v>60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V79">
            <v>0</v>
          </cell>
          <cell r="W79">
            <v>0</v>
          </cell>
          <cell r="X79">
            <v>0</v>
          </cell>
          <cell r="Y79">
            <v>42403.21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  <cell r="AE79">
            <v>9282.9599999999991</v>
          </cell>
          <cell r="AF79">
            <v>2488.41</v>
          </cell>
          <cell r="AG79">
            <v>10579.78</v>
          </cell>
          <cell r="AH79">
            <v>18862.96</v>
          </cell>
          <cell r="AI79">
            <v>0</v>
          </cell>
          <cell r="AJ79">
            <v>21414.7</v>
          </cell>
          <cell r="AK79">
            <v>0</v>
          </cell>
          <cell r="AL79">
            <v>25002.26</v>
          </cell>
          <cell r="AM79">
            <v>0</v>
          </cell>
          <cell r="AN79">
            <v>23556.33</v>
          </cell>
          <cell r="AO79">
            <v>0</v>
          </cell>
          <cell r="AP79">
            <v>55500</v>
          </cell>
          <cell r="AQ79">
            <v>0</v>
          </cell>
          <cell r="AR79">
            <v>36477.82</v>
          </cell>
          <cell r="AS79">
            <v>8752.09</v>
          </cell>
          <cell r="AT79">
            <v>0</v>
          </cell>
          <cell r="AU79">
            <v>6458.4</v>
          </cell>
          <cell r="AW79">
            <v>260778.91999999998</v>
          </cell>
          <cell r="AX79">
            <v>254320.52</v>
          </cell>
          <cell r="AY79">
            <v>8614.7183333333342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正常供货</v>
          </cell>
          <cell r="F80">
            <v>90</v>
          </cell>
          <cell r="G80" t="str">
            <v>是</v>
          </cell>
          <cell r="H80">
            <v>90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177094.38</v>
          </cell>
          <cell r="AN80">
            <v>207948.25</v>
          </cell>
          <cell r="AO80">
            <v>0</v>
          </cell>
          <cell r="AP80">
            <v>0</v>
          </cell>
          <cell r="AQ80">
            <v>119714.71</v>
          </cell>
          <cell r="AR80">
            <v>0</v>
          </cell>
          <cell r="AS80">
            <v>147635.45000000001</v>
          </cell>
          <cell r="AT80">
            <v>175374.06</v>
          </cell>
          <cell r="AU80">
            <v>0</v>
          </cell>
          <cell r="AW80">
            <v>827766.85000000009</v>
          </cell>
          <cell r="AX80">
            <v>652392.79</v>
          </cell>
          <cell r="AY80">
            <v>73787.37000000001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正常供货</v>
          </cell>
          <cell r="F81">
            <v>60</v>
          </cell>
          <cell r="G81" t="str">
            <v>是</v>
          </cell>
          <cell r="H81">
            <v>60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43285.3</v>
          </cell>
          <cell r="AO81">
            <v>8000</v>
          </cell>
          <cell r="AP81">
            <v>21300</v>
          </cell>
          <cell r="AQ81">
            <v>34175.29</v>
          </cell>
          <cell r="AR81">
            <v>40827.839999999997</v>
          </cell>
          <cell r="AS81">
            <v>37579.050000000003</v>
          </cell>
          <cell r="AT81">
            <v>30551.27</v>
          </cell>
          <cell r="AU81">
            <v>8419.33</v>
          </cell>
          <cell r="AV81">
            <v>21651.16</v>
          </cell>
          <cell r="AW81">
            <v>245789.23999999996</v>
          </cell>
          <cell r="AX81">
            <v>215718.74999999997</v>
          </cell>
          <cell r="AY81">
            <v>28867.323333333334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正常供货</v>
          </cell>
          <cell r="F82">
            <v>60</v>
          </cell>
          <cell r="G82" t="str">
            <v>是</v>
          </cell>
          <cell r="H82">
            <v>60</v>
          </cell>
          <cell r="AC82">
            <v>37490.120000000003</v>
          </cell>
          <cell r="AD82">
            <v>29301.8</v>
          </cell>
          <cell r="AE82">
            <v>0</v>
          </cell>
          <cell r="AF82">
            <v>118314.62</v>
          </cell>
          <cell r="AG82">
            <v>8542.7999999999993</v>
          </cell>
          <cell r="AH82">
            <v>0</v>
          </cell>
          <cell r="AI82">
            <v>0</v>
          </cell>
          <cell r="AJ82">
            <v>83088.899999999994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W82">
            <v>276738.24</v>
          </cell>
          <cell r="AX82">
            <v>276738.24</v>
          </cell>
          <cell r="AY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电泳漆</v>
          </cell>
          <cell r="F83">
            <v>0</v>
          </cell>
          <cell r="G83" t="str">
            <v>否</v>
          </cell>
          <cell r="H83">
            <v>30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R83">
            <v>0</v>
          </cell>
          <cell r="AS83">
            <v>0</v>
          </cell>
          <cell r="AT83">
            <v>183188.65</v>
          </cell>
          <cell r="AU83">
            <v>0</v>
          </cell>
          <cell r="AV83">
            <v>125769</v>
          </cell>
          <cell r="AW83">
            <v>308957.65000000002</v>
          </cell>
          <cell r="AX83">
            <v>308957.65000000002</v>
          </cell>
          <cell r="AY83">
            <v>51492.941666666673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老账</v>
          </cell>
          <cell r="F84">
            <v>60</v>
          </cell>
          <cell r="G84" t="str">
            <v>否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29047.959999999995</v>
          </cell>
          <cell r="W84">
            <v>0</v>
          </cell>
          <cell r="X84">
            <v>98700.979999999981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W84">
            <v>127748.93999999997</v>
          </cell>
          <cell r="AX84">
            <v>127748.93999999997</v>
          </cell>
          <cell r="AY84">
            <v>0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正常供货</v>
          </cell>
          <cell r="F85">
            <v>60</v>
          </cell>
          <cell r="G85" t="str">
            <v>是</v>
          </cell>
          <cell r="H85">
            <v>60</v>
          </cell>
          <cell r="I85">
            <v>0</v>
          </cell>
          <cell r="J85">
            <v>0</v>
          </cell>
          <cell r="K85">
            <v>0</v>
          </cell>
          <cell r="N85">
            <v>0</v>
          </cell>
          <cell r="O85">
            <v>0</v>
          </cell>
          <cell r="P85">
            <v>8383.6</v>
          </cell>
          <cell r="Q85">
            <v>6784.0900000000111</v>
          </cell>
          <cell r="R85">
            <v>8528.570000000007</v>
          </cell>
          <cell r="S85">
            <v>9497.4500000000116</v>
          </cell>
          <cell r="T85">
            <v>11995.550000000017</v>
          </cell>
          <cell r="U85">
            <v>0</v>
          </cell>
          <cell r="V85">
            <v>35938.320000000007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33094.609999999986</v>
          </cell>
          <cell r="AC85">
            <v>0</v>
          </cell>
          <cell r="AD85">
            <v>24584.46</v>
          </cell>
          <cell r="AE85">
            <v>9690.07</v>
          </cell>
          <cell r="AF85">
            <v>7739.09</v>
          </cell>
          <cell r="AG85">
            <v>0</v>
          </cell>
          <cell r="AH85">
            <v>13711.46</v>
          </cell>
          <cell r="AI85">
            <v>21353.47</v>
          </cell>
          <cell r="AJ85">
            <v>31916.12</v>
          </cell>
          <cell r="AK85">
            <v>8333.5300000000007</v>
          </cell>
          <cell r="AL85">
            <v>15572.25</v>
          </cell>
          <cell r="AM85">
            <v>9576.61</v>
          </cell>
          <cell r="AN85">
            <v>15004.33</v>
          </cell>
          <cell r="AO85">
            <v>16800</v>
          </cell>
          <cell r="AP85">
            <v>21100</v>
          </cell>
          <cell r="AQ85">
            <v>23873.91</v>
          </cell>
          <cell r="AR85">
            <v>20626.8</v>
          </cell>
          <cell r="AS85">
            <v>10799.45</v>
          </cell>
          <cell r="AT85">
            <v>16941.96</v>
          </cell>
          <cell r="AU85">
            <v>16400.310000000001</v>
          </cell>
          <cell r="AV85">
            <v>20258.849999999999</v>
          </cell>
          <cell r="AW85">
            <v>418504.86</v>
          </cell>
          <cell r="AX85">
            <v>381845.7</v>
          </cell>
          <cell r="AY85">
            <v>18150.213333333333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诉讼-7月底付清货款</v>
          </cell>
          <cell r="F86">
            <v>60</v>
          </cell>
          <cell r="G86" t="str">
            <v>否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W86">
            <v>0</v>
          </cell>
          <cell r="AX86">
            <v>0</v>
          </cell>
          <cell r="AY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诉讼</v>
          </cell>
          <cell r="F87" t="str">
            <v>预付/60</v>
          </cell>
          <cell r="G87" t="str">
            <v>否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正常供货</v>
          </cell>
          <cell r="F88">
            <v>60</v>
          </cell>
          <cell r="G88" t="str">
            <v>是</v>
          </cell>
          <cell r="H88">
            <v>60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26325.65</v>
          </cell>
          <cell r="Z88">
            <v>0</v>
          </cell>
          <cell r="AA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204220.19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9000</v>
          </cell>
          <cell r="AQ88">
            <v>0</v>
          </cell>
          <cell r="AR88">
            <v>358521.59999999998</v>
          </cell>
          <cell r="AS88">
            <v>0</v>
          </cell>
          <cell r="AT88">
            <v>0</v>
          </cell>
          <cell r="AU88">
            <v>0</v>
          </cell>
          <cell r="AW88">
            <v>598067.43999999994</v>
          </cell>
          <cell r="AX88">
            <v>598067.43999999994</v>
          </cell>
          <cell r="AY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 t="str">
            <v>老账</v>
          </cell>
          <cell r="F89">
            <v>0</v>
          </cell>
          <cell r="G89" t="str">
            <v>否</v>
          </cell>
          <cell r="I89">
            <v>48042.76999999999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W89">
            <v>48042.76999999999</v>
          </cell>
          <cell r="AX89">
            <v>48042.76999999999</v>
          </cell>
          <cell r="AY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大宗物料</v>
          </cell>
          <cell r="F90">
            <v>30</v>
          </cell>
          <cell r="G90" t="str">
            <v>是</v>
          </cell>
          <cell r="H90">
            <v>30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AI90">
            <v>0</v>
          </cell>
          <cell r="AJ90">
            <v>6425.92</v>
          </cell>
          <cell r="AK90">
            <v>0</v>
          </cell>
          <cell r="AL90">
            <v>99600</v>
          </cell>
          <cell r="AM90">
            <v>22800</v>
          </cell>
          <cell r="AN90">
            <v>53200</v>
          </cell>
          <cell r="AO90">
            <v>38000</v>
          </cell>
          <cell r="AP90">
            <v>45599.999999999993</v>
          </cell>
          <cell r="AQ90">
            <v>38000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W90">
            <v>303625.92</v>
          </cell>
          <cell r="AX90">
            <v>303625.92</v>
          </cell>
          <cell r="AY90">
            <v>6333.333333333333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老账</v>
          </cell>
          <cell r="F91">
            <v>60</v>
          </cell>
          <cell r="G91" t="str">
            <v>否</v>
          </cell>
          <cell r="I91">
            <v>31381.81</v>
          </cell>
          <cell r="J91">
            <v>0</v>
          </cell>
          <cell r="K91">
            <v>147426.87</v>
          </cell>
          <cell r="L91">
            <v>0</v>
          </cell>
          <cell r="M91">
            <v>67211.700000000012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W91">
            <v>246020.38</v>
          </cell>
          <cell r="AX91">
            <v>246020.38</v>
          </cell>
          <cell r="AY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大宗物料</v>
          </cell>
          <cell r="F92">
            <v>30</v>
          </cell>
          <cell r="G92" t="str">
            <v>否</v>
          </cell>
          <cell r="H92">
            <v>60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260545.01</v>
          </cell>
          <cell r="AR92">
            <v>0</v>
          </cell>
          <cell r="AS92">
            <v>312232.90000000002</v>
          </cell>
          <cell r="AT92">
            <v>0</v>
          </cell>
          <cell r="AU92">
            <v>212326.06</v>
          </cell>
          <cell r="AV92">
            <v>130768.59</v>
          </cell>
          <cell r="AW92">
            <v>915872.55999999994</v>
          </cell>
          <cell r="AX92">
            <v>1046641.1499999999</v>
          </cell>
          <cell r="AY92">
            <v>152645.42666666667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老账</v>
          </cell>
          <cell r="F93">
            <v>90</v>
          </cell>
          <cell r="G93" t="str">
            <v>是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52140.57</v>
          </cell>
          <cell r="AE93">
            <v>2400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W93">
            <v>54540.57</v>
          </cell>
          <cell r="AX93">
            <v>54540.57</v>
          </cell>
          <cell r="AY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销售（三方库）</v>
          </cell>
          <cell r="F94">
            <v>90</v>
          </cell>
          <cell r="G94" t="str">
            <v>是</v>
          </cell>
          <cell r="H94">
            <v>90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139448.35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139448.35</v>
          </cell>
          <cell r="AX94">
            <v>139448.35</v>
          </cell>
          <cell r="AY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老账</v>
          </cell>
          <cell r="F95">
            <v>60</v>
          </cell>
          <cell r="G95" t="str">
            <v>是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B95">
            <v>2082.13</v>
          </cell>
          <cell r="AC95">
            <v>28574.47</v>
          </cell>
          <cell r="AD95">
            <v>14575.68</v>
          </cell>
          <cell r="AE95">
            <v>14211.92</v>
          </cell>
          <cell r="AF95">
            <v>0</v>
          </cell>
          <cell r="AG95">
            <v>9273.6</v>
          </cell>
          <cell r="AH95">
            <v>17939.13</v>
          </cell>
          <cell r="AI95">
            <v>0</v>
          </cell>
          <cell r="AJ95">
            <v>35792.04</v>
          </cell>
          <cell r="AK95">
            <v>0</v>
          </cell>
          <cell r="AL95">
            <v>20538.689999999999</v>
          </cell>
          <cell r="AM95">
            <v>0</v>
          </cell>
          <cell r="AN95">
            <v>11307.11</v>
          </cell>
          <cell r="AO95">
            <v>5900</v>
          </cell>
          <cell r="AP95">
            <v>6000</v>
          </cell>
          <cell r="AQ95">
            <v>6275.12</v>
          </cell>
          <cell r="AR95">
            <v>4386.99</v>
          </cell>
          <cell r="AS95">
            <v>1683.48</v>
          </cell>
          <cell r="AT95">
            <v>12318.44</v>
          </cell>
          <cell r="AU95">
            <v>7247.58</v>
          </cell>
          <cell r="AV95">
            <v>11919.23</v>
          </cell>
          <cell r="AW95">
            <v>210025.61000000002</v>
          </cell>
          <cell r="AX95">
            <v>190858.80000000002</v>
          </cell>
          <cell r="AY95">
            <v>7305.1399999999994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 t="str">
            <v>老账</v>
          </cell>
          <cell r="F96">
            <v>0</v>
          </cell>
          <cell r="G96" t="str">
            <v>否</v>
          </cell>
          <cell r="I96">
            <v>215008.44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W96">
            <v>215008.44</v>
          </cell>
          <cell r="AX96">
            <v>215008.44</v>
          </cell>
          <cell r="AY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正常供货</v>
          </cell>
          <cell r="F97">
            <v>90</v>
          </cell>
          <cell r="G97" t="str">
            <v>是</v>
          </cell>
          <cell r="H97">
            <v>90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41534.019999999997</v>
          </cell>
          <cell r="AK97">
            <v>0</v>
          </cell>
          <cell r="AL97">
            <v>61593.82</v>
          </cell>
          <cell r="AM97">
            <v>134237.70000000001</v>
          </cell>
          <cell r="AN97">
            <v>0</v>
          </cell>
          <cell r="AO97">
            <v>116100</v>
          </cell>
          <cell r="AP97">
            <v>0</v>
          </cell>
          <cell r="AQ97">
            <v>144574.97</v>
          </cell>
          <cell r="AR97">
            <v>109636.93</v>
          </cell>
          <cell r="AS97">
            <v>0</v>
          </cell>
          <cell r="AT97">
            <v>39472.26</v>
          </cell>
          <cell r="AU97">
            <v>0</v>
          </cell>
          <cell r="AV97">
            <v>49291.4</v>
          </cell>
          <cell r="AW97">
            <v>696441.1</v>
          </cell>
          <cell r="AX97">
            <v>607677.43999999994</v>
          </cell>
          <cell r="AY97">
            <v>57162.593333333331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老账</v>
          </cell>
          <cell r="F98">
            <v>0</v>
          </cell>
          <cell r="G98" t="str">
            <v>否</v>
          </cell>
          <cell r="I98">
            <v>6192.3999999999942</v>
          </cell>
          <cell r="J98">
            <v>0</v>
          </cell>
          <cell r="K98">
            <v>118591.25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87300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W98">
            <v>212083.65</v>
          </cell>
          <cell r="AX98">
            <v>212083.65</v>
          </cell>
          <cell r="AY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大宗物料</v>
          </cell>
          <cell r="F99">
            <v>0</v>
          </cell>
          <cell r="G99" t="str">
            <v>否</v>
          </cell>
          <cell r="H99">
            <v>30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75394.22</v>
          </cell>
          <cell r="AV99">
            <v>168709.63</v>
          </cell>
          <cell r="AW99">
            <v>244103.85</v>
          </cell>
          <cell r="AX99">
            <v>244103.85</v>
          </cell>
          <cell r="AY99">
            <v>40683.974999999999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老账</v>
          </cell>
          <cell r="F100">
            <v>90</v>
          </cell>
          <cell r="G100" t="str">
            <v>否</v>
          </cell>
          <cell r="I100">
            <v>-21480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W100">
            <v>-21480</v>
          </cell>
          <cell r="AX100">
            <v>-21480</v>
          </cell>
          <cell r="AY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大宗物料</v>
          </cell>
          <cell r="F101">
            <v>30</v>
          </cell>
          <cell r="G101" t="str">
            <v>否</v>
          </cell>
          <cell r="H101">
            <v>30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W101">
            <v>0</v>
          </cell>
          <cell r="AX101">
            <v>0</v>
          </cell>
          <cell r="AY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正常供货</v>
          </cell>
          <cell r="F102">
            <v>60</v>
          </cell>
          <cell r="G102" t="str">
            <v>是</v>
          </cell>
          <cell r="H102">
            <v>60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F102">
            <v>0</v>
          </cell>
          <cell r="AG102">
            <v>47164</v>
          </cell>
          <cell r="AH102">
            <v>0</v>
          </cell>
          <cell r="AI102">
            <v>34995.4</v>
          </cell>
          <cell r="AJ102">
            <v>0</v>
          </cell>
          <cell r="AK102">
            <v>0</v>
          </cell>
          <cell r="AL102">
            <v>0</v>
          </cell>
          <cell r="AM102">
            <v>16500</v>
          </cell>
          <cell r="AN102">
            <v>0</v>
          </cell>
          <cell r="AO102">
            <v>0</v>
          </cell>
          <cell r="AP102">
            <v>0</v>
          </cell>
          <cell r="AQ102">
            <v>47477.26</v>
          </cell>
          <cell r="AR102">
            <v>52461.19</v>
          </cell>
          <cell r="AS102">
            <v>65665.3</v>
          </cell>
          <cell r="AT102">
            <v>83881.7</v>
          </cell>
          <cell r="AU102">
            <v>0</v>
          </cell>
          <cell r="AV102">
            <v>42122.16</v>
          </cell>
          <cell r="AW102">
            <v>390267.01</v>
          </cell>
          <cell r="AX102">
            <v>348144.85</v>
          </cell>
          <cell r="AY102">
            <v>48601.268333333333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正常供货</v>
          </cell>
          <cell r="F103">
            <v>60</v>
          </cell>
          <cell r="G103" t="str">
            <v>否</v>
          </cell>
          <cell r="H103">
            <v>60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T103">
            <v>0</v>
          </cell>
          <cell r="AU103">
            <v>0</v>
          </cell>
          <cell r="AW103">
            <v>0</v>
          </cell>
          <cell r="AX103">
            <v>0</v>
          </cell>
          <cell r="AY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老账</v>
          </cell>
          <cell r="F104">
            <v>90</v>
          </cell>
          <cell r="G104" t="str">
            <v>是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16129.25</v>
          </cell>
          <cell r="AK104">
            <v>81466.47</v>
          </cell>
          <cell r="AL104">
            <v>0</v>
          </cell>
          <cell r="AM104">
            <v>0</v>
          </cell>
          <cell r="AN104">
            <v>0</v>
          </cell>
          <cell r="AO104">
            <v>44700</v>
          </cell>
          <cell r="AP104">
            <v>0</v>
          </cell>
          <cell r="AQ104">
            <v>75334.81</v>
          </cell>
          <cell r="AR104">
            <v>16842.77</v>
          </cell>
          <cell r="AS104">
            <v>0</v>
          </cell>
          <cell r="AT104">
            <v>80414.820000000007</v>
          </cell>
          <cell r="AU104">
            <v>15820</v>
          </cell>
          <cell r="AV104">
            <v>53633.81</v>
          </cell>
          <cell r="AW104">
            <v>384341.93</v>
          </cell>
          <cell r="AX104">
            <v>234473.3</v>
          </cell>
          <cell r="AY104">
            <v>40341.035000000003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老账</v>
          </cell>
          <cell r="F105">
            <v>90</v>
          </cell>
          <cell r="G105" t="str">
            <v>否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4106.5799999999872</v>
          </cell>
          <cell r="N105">
            <v>62299.609999999986</v>
          </cell>
          <cell r="O105">
            <v>69887.929999999993</v>
          </cell>
          <cell r="P105">
            <v>0</v>
          </cell>
          <cell r="Q105">
            <v>0</v>
          </cell>
          <cell r="R105">
            <v>40410.290000000008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W105">
            <v>176704.40999999997</v>
          </cell>
          <cell r="AX105">
            <v>176704.40999999997</v>
          </cell>
          <cell r="AY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正常供货</v>
          </cell>
          <cell r="F106">
            <v>90</v>
          </cell>
          <cell r="G106" t="str">
            <v>否</v>
          </cell>
          <cell r="H106">
            <v>90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S106">
            <v>24786.94</v>
          </cell>
          <cell r="AT106">
            <v>25285.18</v>
          </cell>
          <cell r="AU106">
            <v>10815.62</v>
          </cell>
          <cell r="AV106">
            <v>49240.03</v>
          </cell>
          <cell r="AW106">
            <v>110127.76999999999</v>
          </cell>
          <cell r="AX106">
            <v>24786.939999999988</v>
          </cell>
          <cell r="AY106">
            <v>18354.62833333333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基建维修-老账</v>
          </cell>
          <cell r="F107">
            <v>0</v>
          </cell>
          <cell r="G107" t="str">
            <v>是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16761.400000000001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2550</v>
          </cell>
          <cell r="AE107">
            <v>0</v>
          </cell>
          <cell r="AF107">
            <v>78000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5700</v>
          </cell>
          <cell r="AL107">
            <v>9646</v>
          </cell>
          <cell r="AM107">
            <v>34930</v>
          </cell>
          <cell r="AN107">
            <v>27840.9</v>
          </cell>
          <cell r="AO107">
            <v>1900</v>
          </cell>
          <cell r="AP107">
            <v>18400</v>
          </cell>
          <cell r="AQ107">
            <v>2029</v>
          </cell>
          <cell r="AR107">
            <v>32082</v>
          </cell>
          <cell r="AS107">
            <v>1411</v>
          </cell>
          <cell r="AT107">
            <v>0</v>
          </cell>
          <cell r="AU107">
            <v>0</v>
          </cell>
          <cell r="AV107">
            <v>5400</v>
          </cell>
          <cell r="AW107">
            <v>236650.3</v>
          </cell>
          <cell r="AX107">
            <v>236650.3</v>
          </cell>
          <cell r="AY107">
            <v>6820.333333333333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固定资产-老账</v>
          </cell>
          <cell r="F108">
            <v>0</v>
          </cell>
          <cell r="G108" t="str">
            <v>是</v>
          </cell>
          <cell r="H108" t="str">
            <v>固定资产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148132.6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12600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W108">
            <v>160732.6</v>
          </cell>
          <cell r="AX108">
            <v>160732.6</v>
          </cell>
          <cell r="AY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老账</v>
          </cell>
          <cell r="F109">
            <v>60</v>
          </cell>
          <cell r="G109" t="str">
            <v>是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66568.320000000007</v>
          </cell>
          <cell r="AG109">
            <v>46937.94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32842.32</v>
          </cell>
          <cell r="AV109">
            <v>42334.32</v>
          </cell>
          <cell r="AW109">
            <v>188682.90000000002</v>
          </cell>
          <cell r="AX109">
            <v>113506.26000000001</v>
          </cell>
          <cell r="AY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正常供货</v>
          </cell>
          <cell r="F110">
            <v>60</v>
          </cell>
          <cell r="G110" t="str">
            <v>否</v>
          </cell>
          <cell r="H110">
            <v>60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O110">
            <v>24887.769999999997</v>
          </cell>
          <cell r="AP110">
            <v>109100</v>
          </cell>
          <cell r="AQ110">
            <v>138852.24</v>
          </cell>
          <cell r="AR110">
            <v>82142.48</v>
          </cell>
          <cell r="AS110">
            <v>135618.25</v>
          </cell>
          <cell r="AT110">
            <v>99977.49</v>
          </cell>
          <cell r="AU110">
            <v>74387.990000000005</v>
          </cell>
          <cell r="AV110">
            <v>91730.83</v>
          </cell>
          <cell r="AW110">
            <v>756697.04999999993</v>
          </cell>
          <cell r="AX110">
            <v>590578.23</v>
          </cell>
          <cell r="AY110">
            <v>103784.87999999999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大宗物料</v>
          </cell>
          <cell r="F111">
            <v>30</v>
          </cell>
          <cell r="G111" t="str">
            <v>否</v>
          </cell>
          <cell r="H111">
            <v>30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46757.19</v>
          </cell>
          <cell r="AU111">
            <v>0</v>
          </cell>
          <cell r="AW111">
            <v>46757.19</v>
          </cell>
          <cell r="AX111">
            <v>46757.19</v>
          </cell>
          <cell r="AY111">
            <v>7792.8650000000007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正常供货</v>
          </cell>
          <cell r="F112">
            <v>60</v>
          </cell>
          <cell r="G112" t="str">
            <v>是</v>
          </cell>
          <cell r="H112">
            <v>60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AE112">
            <v>0</v>
          </cell>
          <cell r="AF112">
            <v>10357.64</v>
          </cell>
          <cell r="AG112">
            <v>0</v>
          </cell>
          <cell r="AH112">
            <v>54923.41</v>
          </cell>
          <cell r="AI112">
            <v>0</v>
          </cell>
          <cell r="AJ112">
            <v>86521.26</v>
          </cell>
          <cell r="AK112">
            <v>0</v>
          </cell>
          <cell r="AL112">
            <v>0</v>
          </cell>
          <cell r="AM112">
            <v>84301.58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W112">
            <v>236103.89</v>
          </cell>
          <cell r="AX112">
            <v>236103.89</v>
          </cell>
          <cell r="AY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正常供货</v>
          </cell>
          <cell r="F113">
            <v>0</v>
          </cell>
          <cell r="G113" t="str">
            <v>否</v>
          </cell>
          <cell r="H113">
            <v>90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50547.3</v>
          </cell>
          <cell r="AS113">
            <v>0</v>
          </cell>
          <cell r="AT113">
            <v>0</v>
          </cell>
          <cell r="AU113">
            <v>0</v>
          </cell>
          <cell r="AW113">
            <v>50547.3</v>
          </cell>
          <cell r="AX113">
            <v>50547.3</v>
          </cell>
          <cell r="AY113">
            <v>8424.5500000000011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老账</v>
          </cell>
          <cell r="F114">
            <v>0</v>
          </cell>
          <cell r="G114" t="str">
            <v>是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28855.720000000005</v>
          </cell>
          <cell r="AA114">
            <v>0</v>
          </cell>
          <cell r="AC114">
            <v>0</v>
          </cell>
          <cell r="AD114">
            <v>36706.78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W114">
            <v>65562.5</v>
          </cell>
          <cell r="AX114">
            <v>65562.5</v>
          </cell>
          <cell r="AY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正常供货</v>
          </cell>
          <cell r="F115">
            <v>60</v>
          </cell>
          <cell r="G115" t="str">
            <v>否</v>
          </cell>
          <cell r="H115">
            <v>60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N115">
            <v>0</v>
          </cell>
          <cell r="AO115">
            <v>6822.34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7861.64</v>
          </cell>
          <cell r="AU115">
            <v>7861.64</v>
          </cell>
          <cell r="AV115">
            <v>16006.29</v>
          </cell>
          <cell r="AW115">
            <v>38551.910000000003</v>
          </cell>
          <cell r="AX115">
            <v>14683.980000000003</v>
          </cell>
          <cell r="AY115">
            <v>5288.2616666666663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老账</v>
          </cell>
          <cell r="F116">
            <v>60</v>
          </cell>
          <cell r="G116" t="str">
            <v>否</v>
          </cell>
          <cell r="I116">
            <v>0</v>
          </cell>
          <cell r="J116">
            <v>0</v>
          </cell>
          <cell r="K116">
            <v>0</v>
          </cell>
          <cell r="L116">
            <v>1571.6399999999994</v>
          </cell>
          <cell r="M116">
            <v>96738.65</v>
          </cell>
          <cell r="N116">
            <v>18373.64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W116">
            <v>116683.93</v>
          </cell>
          <cell r="AX116">
            <v>116683.93</v>
          </cell>
          <cell r="AY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正常供货</v>
          </cell>
          <cell r="F117">
            <v>60</v>
          </cell>
          <cell r="G117" t="str">
            <v>是</v>
          </cell>
          <cell r="H117">
            <v>60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3076.0200000000004</v>
          </cell>
          <cell r="AG117">
            <v>0</v>
          </cell>
          <cell r="AH117">
            <v>17251.650000000001</v>
          </cell>
          <cell r="AI117">
            <v>32420.55</v>
          </cell>
          <cell r="AJ117">
            <v>0</v>
          </cell>
          <cell r="AK117">
            <v>21753.24</v>
          </cell>
          <cell r="AL117">
            <v>22040.33</v>
          </cell>
          <cell r="AM117">
            <v>9721.0499999999993</v>
          </cell>
          <cell r="AN117">
            <v>11142.98</v>
          </cell>
          <cell r="AO117">
            <v>0</v>
          </cell>
          <cell r="AP117">
            <v>28800</v>
          </cell>
          <cell r="AQ117">
            <v>0</v>
          </cell>
          <cell r="AR117">
            <v>33869.4</v>
          </cell>
          <cell r="AS117">
            <v>16023.13</v>
          </cell>
          <cell r="AT117">
            <v>0</v>
          </cell>
          <cell r="AU117">
            <v>28653.91</v>
          </cell>
          <cell r="AV117">
            <v>18879.89</v>
          </cell>
          <cell r="AW117">
            <v>243632.15000000002</v>
          </cell>
          <cell r="AX117">
            <v>196098.35</v>
          </cell>
          <cell r="AY117">
            <v>16237.721666666666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正常供货</v>
          </cell>
          <cell r="F118">
            <v>60</v>
          </cell>
          <cell r="G118" t="str">
            <v>否</v>
          </cell>
          <cell r="H118">
            <v>60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AL118">
            <v>0</v>
          </cell>
          <cell r="AM118">
            <v>0</v>
          </cell>
          <cell r="AP118">
            <v>0</v>
          </cell>
          <cell r="AS118">
            <v>134947.43</v>
          </cell>
          <cell r="AT118">
            <v>0</v>
          </cell>
          <cell r="AU118">
            <v>157960.44</v>
          </cell>
          <cell r="AV118">
            <v>136345.79999999999</v>
          </cell>
          <cell r="AW118">
            <v>429253.67</v>
          </cell>
          <cell r="AX118">
            <v>134947.43</v>
          </cell>
          <cell r="AY118">
            <v>71542.278333333335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正常供货</v>
          </cell>
          <cell r="F119">
            <v>90</v>
          </cell>
          <cell r="G119" t="str">
            <v>是</v>
          </cell>
          <cell r="H119">
            <v>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AE119">
            <v>0</v>
          </cell>
          <cell r="AI119">
            <v>0</v>
          </cell>
          <cell r="AJ119">
            <v>0</v>
          </cell>
          <cell r="AL119">
            <v>1250.0899999999999</v>
          </cell>
          <cell r="AM119">
            <v>17035.88</v>
          </cell>
          <cell r="AN119">
            <v>15332.3</v>
          </cell>
          <cell r="AO119">
            <v>8100.0000000000009</v>
          </cell>
          <cell r="AP119">
            <v>0</v>
          </cell>
          <cell r="AQ119">
            <v>33219.96</v>
          </cell>
          <cell r="AR119">
            <v>17887.68</v>
          </cell>
          <cell r="AS119">
            <v>18739.46</v>
          </cell>
          <cell r="AT119">
            <v>25553.82</v>
          </cell>
          <cell r="AU119">
            <v>0</v>
          </cell>
          <cell r="AV119">
            <v>34923.56</v>
          </cell>
          <cell r="AW119">
            <v>172042.75</v>
          </cell>
          <cell r="AX119">
            <v>111565.37</v>
          </cell>
          <cell r="AY119">
            <v>21720.74666666667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正常供货</v>
          </cell>
          <cell r="F120">
            <v>60</v>
          </cell>
          <cell r="G120" t="str">
            <v>是</v>
          </cell>
          <cell r="H120">
            <v>60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C120">
            <v>0</v>
          </cell>
          <cell r="AD120">
            <v>22422.370000000003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21601.08</v>
          </cell>
          <cell r="AJ120">
            <v>28801.439999999999</v>
          </cell>
          <cell r="AK120">
            <v>0</v>
          </cell>
          <cell r="AL120">
            <v>7200.36</v>
          </cell>
          <cell r="AM120">
            <v>7200.36</v>
          </cell>
          <cell r="AN120">
            <v>10800.54</v>
          </cell>
          <cell r="AO120">
            <v>10800</v>
          </cell>
          <cell r="AP120">
            <v>7200</v>
          </cell>
          <cell r="AQ120">
            <v>10800.54</v>
          </cell>
          <cell r="AR120">
            <v>18000.900000000001</v>
          </cell>
          <cell r="AS120">
            <v>6915.6</v>
          </cell>
          <cell r="AT120">
            <v>24204.6</v>
          </cell>
          <cell r="AU120">
            <v>27662.400000000001</v>
          </cell>
          <cell r="AV120">
            <v>34578</v>
          </cell>
          <cell r="AW120">
            <v>238188.19</v>
          </cell>
          <cell r="AX120">
            <v>175947.79</v>
          </cell>
          <cell r="AY120">
            <v>20360.34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正常供货</v>
          </cell>
          <cell r="F121">
            <v>60</v>
          </cell>
          <cell r="G121" t="str">
            <v>否</v>
          </cell>
          <cell r="H121">
            <v>60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正常供货</v>
          </cell>
          <cell r="F122">
            <v>60</v>
          </cell>
          <cell r="G122" t="str">
            <v>是</v>
          </cell>
          <cell r="H122">
            <v>60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34480.78</v>
          </cell>
          <cell r="AN122">
            <v>0</v>
          </cell>
          <cell r="AO122">
            <v>29400</v>
          </cell>
          <cell r="AP122">
            <v>0</v>
          </cell>
          <cell r="AQ122">
            <v>14241.9</v>
          </cell>
          <cell r="AR122">
            <v>23019.55</v>
          </cell>
          <cell r="AS122">
            <v>0</v>
          </cell>
          <cell r="AT122">
            <v>0</v>
          </cell>
          <cell r="AU122">
            <v>18392.86</v>
          </cell>
          <cell r="AV122">
            <v>20621.810000000001</v>
          </cell>
          <cell r="AW122">
            <v>140156.9</v>
          </cell>
          <cell r="AX122">
            <v>101142.23</v>
          </cell>
          <cell r="AY122">
            <v>12712.686666666666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正常供货</v>
          </cell>
          <cell r="F123">
            <v>60</v>
          </cell>
          <cell r="G123" t="str">
            <v>否</v>
          </cell>
          <cell r="H123">
            <v>60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AE123">
            <v>0</v>
          </cell>
          <cell r="AF123">
            <v>0</v>
          </cell>
          <cell r="AG123">
            <v>0</v>
          </cell>
          <cell r="AJ123">
            <v>0</v>
          </cell>
          <cell r="AO123">
            <v>4048.48</v>
          </cell>
          <cell r="AP123">
            <v>14900</v>
          </cell>
          <cell r="AQ123">
            <v>20461.330000000002</v>
          </cell>
          <cell r="AR123">
            <v>20496.34</v>
          </cell>
          <cell r="AS123">
            <v>22250.82</v>
          </cell>
          <cell r="AT123">
            <v>25284.73</v>
          </cell>
          <cell r="AU123">
            <v>6938.45</v>
          </cell>
          <cell r="AV123">
            <v>28009.35</v>
          </cell>
          <cell r="AW123">
            <v>142389.5</v>
          </cell>
          <cell r="AX123">
            <v>107441.7</v>
          </cell>
          <cell r="AY123">
            <v>20573.50333333333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 t="str">
            <v>老账</v>
          </cell>
          <cell r="F124">
            <v>0</v>
          </cell>
          <cell r="G124" t="str">
            <v>否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60800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W124">
            <v>60800</v>
          </cell>
          <cell r="AX124">
            <v>60800</v>
          </cell>
          <cell r="AY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正常供货</v>
          </cell>
          <cell r="F125">
            <v>60</v>
          </cell>
          <cell r="G125" t="str">
            <v>否</v>
          </cell>
          <cell r="H125">
            <v>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0.03</v>
          </cell>
          <cell r="AR125">
            <v>5856.75</v>
          </cell>
          <cell r="AS125">
            <v>0</v>
          </cell>
          <cell r="AT125">
            <v>0</v>
          </cell>
          <cell r="AU125">
            <v>0</v>
          </cell>
          <cell r="AW125">
            <v>5856.78</v>
          </cell>
          <cell r="AX125">
            <v>5856.78</v>
          </cell>
          <cell r="AY125">
            <v>976.13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老账</v>
          </cell>
          <cell r="F126" t="str">
            <v>预付</v>
          </cell>
          <cell r="G126" t="str">
            <v>否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44000</v>
          </cell>
          <cell r="AT126">
            <v>0</v>
          </cell>
          <cell r="AU126">
            <v>0</v>
          </cell>
          <cell r="AW126">
            <v>44000</v>
          </cell>
          <cell r="AX126">
            <v>44000</v>
          </cell>
          <cell r="AY126">
            <v>7333.333333333333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老账-更名上海恒毅</v>
          </cell>
          <cell r="F127">
            <v>60</v>
          </cell>
          <cell r="G127" t="str">
            <v>否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W127">
            <v>0</v>
          </cell>
          <cell r="AX127">
            <v>0</v>
          </cell>
          <cell r="AY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正常供货</v>
          </cell>
          <cell r="F128">
            <v>60</v>
          </cell>
          <cell r="G128" t="str">
            <v>是</v>
          </cell>
          <cell r="H128">
            <v>60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81623.06</v>
          </cell>
          <cell r="AO128">
            <v>0</v>
          </cell>
          <cell r="AP128">
            <v>679400</v>
          </cell>
          <cell r="AQ128">
            <v>552993.11</v>
          </cell>
          <cell r="AR128">
            <v>563602.74</v>
          </cell>
          <cell r="AS128">
            <v>382108.15</v>
          </cell>
          <cell r="AT128">
            <v>0</v>
          </cell>
          <cell r="AU128">
            <v>446772.98</v>
          </cell>
          <cell r="AV128">
            <v>241111.92</v>
          </cell>
          <cell r="AW128">
            <v>2947611.96</v>
          </cell>
          <cell r="AX128">
            <v>2259727.06</v>
          </cell>
          <cell r="AY128">
            <v>364431.48333333334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正常供货</v>
          </cell>
          <cell r="F129">
            <v>60</v>
          </cell>
          <cell r="G129" t="str">
            <v>是</v>
          </cell>
          <cell r="H129">
            <v>60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D129">
            <v>0</v>
          </cell>
          <cell r="AE129">
            <v>0</v>
          </cell>
          <cell r="AF129">
            <v>0</v>
          </cell>
          <cell r="AI129">
            <v>0</v>
          </cell>
          <cell r="AJ129">
            <v>0</v>
          </cell>
          <cell r="AK129">
            <v>6876.86</v>
          </cell>
          <cell r="AL129">
            <v>8507.44</v>
          </cell>
          <cell r="AM129">
            <v>8180.91</v>
          </cell>
          <cell r="AN129">
            <v>9885.0300000000007</v>
          </cell>
          <cell r="AO129">
            <v>12600</v>
          </cell>
          <cell r="AP129">
            <v>6899.9999999999991</v>
          </cell>
          <cell r="AQ129">
            <v>9256.98</v>
          </cell>
          <cell r="AR129">
            <v>6659.9</v>
          </cell>
          <cell r="AS129">
            <v>4720.2</v>
          </cell>
          <cell r="AT129">
            <v>9200.7099999999991</v>
          </cell>
          <cell r="AU129">
            <v>7985.05</v>
          </cell>
          <cell r="AW129">
            <v>90773.08</v>
          </cell>
          <cell r="AX129">
            <v>82788.03</v>
          </cell>
          <cell r="AY129">
            <v>6303.8066666666664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零采</v>
          </cell>
          <cell r="F130">
            <v>0</v>
          </cell>
          <cell r="G130" t="str">
            <v>否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AK130">
            <v>0</v>
          </cell>
          <cell r="AL130">
            <v>0</v>
          </cell>
          <cell r="AM130">
            <v>0</v>
          </cell>
          <cell r="AO130">
            <v>0</v>
          </cell>
          <cell r="AP130">
            <v>0</v>
          </cell>
          <cell r="AQ130">
            <v>6890.57</v>
          </cell>
          <cell r="AR130">
            <v>0</v>
          </cell>
          <cell r="AS130">
            <v>33007.300000000003</v>
          </cell>
          <cell r="AT130">
            <v>0</v>
          </cell>
          <cell r="AU130">
            <v>0</v>
          </cell>
          <cell r="AW130">
            <v>39897.870000000003</v>
          </cell>
          <cell r="AX130">
            <v>39897.870000000003</v>
          </cell>
          <cell r="AY130">
            <v>6649.6450000000004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固定资产-老账</v>
          </cell>
          <cell r="F131" t="str">
            <v>预付</v>
          </cell>
          <cell r="G131" t="str">
            <v>是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51500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35000</v>
          </cell>
          <cell r="AW131">
            <v>86500</v>
          </cell>
          <cell r="AX131">
            <v>86500</v>
          </cell>
          <cell r="AY131">
            <v>5833.333333333333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 t="str">
            <v>管理</v>
          </cell>
          <cell r="F132">
            <v>0</v>
          </cell>
          <cell r="G132" t="str">
            <v>否</v>
          </cell>
          <cell r="I132">
            <v>82800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W132">
            <v>82800</v>
          </cell>
          <cell r="AX132">
            <v>82800</v>
          </cell>
          <cell r="AY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 t="str">
            <v>金属件</v>
          </cell>
          <cell r="E133" t="str">
            <v>零采</v>
          </cell>
          <cell r="F133">
            <v>0</v>
          </cell>
          <cell r="G133" t="str">
            <v>是</v>
          </cell>
          <cell r="AE133">
            <v>35962</v>
          </cell>
          <cell r="AF133">
            <v>0</v>
          </cell>
          <cell r="AG133">
            <v>46230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W133">
            <v>82192</v>
          </cell>
          <cell r="AX133">
            <v>82192</v>
          </cell>
          <cell r="AY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大宗物料</v>
          </cell>
          <cell r="F134">
            <v>30</v>
          </cell>
          <cell r="G134" t="str">
            <v>否</v>
          </cell>
          <cell r="H134">
            <v>30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14370.02</v>
          </cell>
          <cell r="AR134">
            <v>0</v>
          </cell>
          <cell r="AS134">
            <v>0</v>
          </cell>
          <cell r="AT134">
            <v>190336.29</v>
          </cell>
          <cell r="AU134">
            <v>137198.71</v>
          </cell>
          <cell r="AV134">
            <v>46846.94</v>
          </cell>
          <cell r="AW134">
            <v>388751.96</v>
          </cell>
          <cell r="AX134">
            <v>435598.9</v>
          </cell>
          <cell r="AY134">
            <v>64791.993333333339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老账</v>
          </cell>
          <cell r="F135">
            <v>90</v>
          </cell>
          <cell r="G135" t="str">
            <v>是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14582.59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10757.6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W135">
            <v>25340.190000000002</v>
          </cell>
          <cell r="AX135">
            <v>25340.190000000002</v>
          </cell>
          <cell r="AY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 t="str">
            <v>金属件</v>
          </cell>
          <cell r="E136" t="str">
            <v>零采</v>
          </cell>
          <cell r="F136">
            <v>0</v>
          </cell>
          <cell r="G136" t="str">
            <v>是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AF136">
            <v>25898.5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18166</v>
          </cell>
          <cell r="AS136">
            <v>0</v>
          </cell>
          <cell r="AT136">
            <v>0</v>
          </cell>
          <cell r="AU136">
            <v>0</v>
          </cell>
          <cell r="AW136">
            <v>44064.5</v>
          </cell>
          <cell r="AX136">
            <v>44064.5</v>
          </cell>
          <cell r="AY136">
            <v>3027.6666666666665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 t="str">
            <v>老账</v>
          </cell>
          <cell r="F137">
            <v>0</v>
          </cell>
          <cell r="G137" t="str">
            <v>否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75884.62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W137">
            <v>75884.62</v>
          </cell>
          <cell r="AX137">
            <v>75884.62</v>
          </cell>
          <cell r="AY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正常供货</v>
          </cell>
          <cell r="F138">
            <v>60</v>
          </cell>
          <cell r="G138" t="str">
            <v>是</v>
          </cell>
          <cell r="H138">
            <v>60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8635.7400000000016</v>
          </cell>
          <cell r="AM138">
            <v>14918.84</v>
          </cell>
          <cell r="AN138">
            <v>17900.400000000001</v>
          </cell>
          <cell r="AO138">
            <v>14500</v>
          </cell>
          <cell r="AP138">
            <v>17300</v>
          </cell>
          <cell r="AQ138">
            <v>18949.7</v>
          </cell>
          <cell r="AR138">
            <v>0</v>
          </cell>
          <cell r="AS138">
            <v>12222.53</v>
          </cell>
          <cell r="AT138">
            <v>30920.47</v>
          </cell>
          <cell r="AU138">
            <v>2964.38</v>
          </cell>
          <cell r="AV138">
            <v>22857.48</v>
          </cell>
          <cell r="AW138">
            <v>161169.54</v>
          </cell>
          <cell r="AX138">
            <v>135347.68</v>
          </cell>
          <cell r="AY138">
            <v>14652.426666666666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正常供货</v>
          </cell>
          <cell r="F139">
            <v>90</v>
          </cell>
          <cell r="G139" t="str">
            <v>否</v>
          </cell>
          <cell r="H139">
            <v>90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38128.730000000003</v>
          </cell>
          <cell r="AS139">
            <v>2205.7600000000002</v>
          </cell>
          <cell r="AT139">
            <v>13786</v>
          </cell>
          <cell r="AU139">
            <v>20679</v>
          </cell>
          <cell r="AV139">
            <v>41146.69</v>
          </cell>
          <cell r="AW139">
            <v>115946.18000000001</v>
          </cell>
          <cell r="AX139">
            <v>40334.490000000005</v>
          </cell>
          <cell r="AY139">
            <v>19324.363333333335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固定资产-喷涂环保设备</v>
          </cell>
          <cell r="F140">
            <v>30</v>
          </cell>
          <cell r="G140" t="str">
            <v>是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9130</v>
          </cell>
          <cell r="T140">
            <v>0</v>
          </cell>
          <cell r="U140">
            <v>33660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C140">
            <v>0</v>
          </cell>
          <cell r="AD140">
            <v>11250</v>
          </cell>
          <cell r="AE140">
            <v>0</v>
          </cell>
          <cell r="AF140">
            <v>15500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19590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W140">
            <v>89130</v>
          </cell>
          <cell r="AX140">
            <v>89130</v>
          </cell>
          <cell r="AY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大宗物料</v>
          </cell>
          <cell r="F141">
            <v>0</v>
          </cell>
          <cell r="G141" t="str">
            <v>否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17136</v>
          </cell>
          <cell r="AV141">
            <v>42068</v>
          </cell>
          <cell r="AW141">
            <v>59204</v>
          </cell>
          <cell r="AX141">
            <v>59204</v>
          </cell>
          <cell r="AY141">
            <v>9867.3333333333339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座椅/金属件</v>
          </cell>
          <cell r="E142" t="str">
            <v>正常供货</v>
          </cell>
          <cell r="F142">
            <v>0</v>
          </cell>
          <cell r="G142" t="str">
            <v>是</v>
          </cell>
          <cell r="H142">
            <v>30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36421.94</v>
          </cell>
          <cell r="AO142">
            <v>0</v>
          </cell>
          <cell r="AP142">
            <v>33100</v>
          </cell>
          <cell r="AQ142">
            <v>25049.87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54340.73</v>
          </cell>
          <cell r="AW142">
            <v>148912.54</v>
          </cell>
          <cell r="AX142">
            <v>148912.54</v>
          </cell>
          <cell r="AY142">
            <v>13231.766666666668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正常供货</v>
          </cell>
          <cell r="F143">
            <v>60</v>
          </cell>
          <cell r="G143" t="str">
            <v>是</v>
          </cell>
          <cell r="H143">
            <v>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149499.66999999998</v>
          </cell>
          <cell r="AN143">
            <v>173843.37</v>
          </cell>
          <cell r="AO143">
            <v>87100.000000000015</v>
          </cell>
          <cell r="AP143">
            <v>123800.00000000001</v>
          </cell>
          <cell r="AQ143">
            <v>147379.10999999999</v>
          </cell>
          <cell r="AR143">
            <v>171391.02</v>
          </cell>
          <cell r="AS143">
            <v>193970.62</v>
          </cell>
          <cell r="AT143">
            <v>155432.99</v>
          </cell>
          <cell r="AU143">
            <v>50311.82</v>
          </cell>
          <cell r="AV143">
            <v>268000.53999999998</v>
          </cell>
          <cell r="AW143">
            <v>1520729.1400000001</v>
          </cell>
          <cell r="AX143">
            <v>1202416.78</v>
          </cell>
          <cell r="AY143">
            <v>164414.34999999998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正常供货</v>
          </cell>
          <cell r="F144">
            <v>60</v>
          </cell>
          <cell r="G144" t="str">
            <v>否</v>
          </cell>
          <cell r="H144">
            <v>60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N144">
            <v>0</v>
          </cell>
          <cell r="AO144">
            <v>0</v>
          </cell>
          <cell r="AP144">
            <v>101812.87</v>
          </cell>
          <cell r="AQ144">
            <v>234424.34</v>
          </cell>
          <cell r="AR144">
            <v>115771.16</v>
          </cell>
          <cell r="AS144">
            <v>42905.08</v>
          </cell>
          <cell r="AT144">
            <v>176570.65</v>
          </cell>
          <cell r="AU144">
            <v>100329.43</v>
          </cell>
          <cell r="AV144">
            <v>191335.1</v>
          </cell>
          <cell r="AW144">
            <v>963148.63</v>
          </cell>
          <cell r="AX144">
            <v>671484.10000000009</v>
          </cell>
          <cell r="AY144">
            <v>143555.96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 t="str">
            <v>老账</v>
          </cell>
          <cell r="F145">
            <v>0</v>
          </cell>
          <cell r="G145" t="str">
            <v>否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448416.98</v>
          </cell>
          <cell r="AS145">
            <v>0</v>
          </cell>
          <cell r="AT145">
            <v>548873.91</v>
          </cell>
          <cell r="AU145">
            <v>770414.99</v>
          </cell>
          <cell r="AV145">
            <v>43529.17</v>
          </cell>
          <cell r="AW145">
            <v>1811235.0499999998</v>
          </cell>
          <cell r="AX145">
            <v>1811235.0499999998</v>
          </cell>
          <cell r="AY145">
            <v>301872.5083333333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正常供货</v>
          </cell>
          <cell r="F146">
            <v>60</v>
          </cell>
          <cell r="G146" t="str">
            <v>是</v>
          </cell>
          <cell r="H146">
            <v>60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124923.01999999999</v>
          </cell>
          <cell r="AO146">
            <v>115500</v>
          </cell>
          <cell r="AP146">
            <v>200300</v>
          </cell>
          <cell r="AQ146">
            <v>216064.01</v>
          </cell>
          <cell r="AR146">
            <v>199642.43</v>
          </cell>
          <cell r="AS146">
            <v>0</v>
          </cell>
          <cell r="AT146">
            <v>472764.2</v>
          </cell>
          <cell r="AU146">
            <v>191333.54</v>
          </cell>
          <cell r="AV146">
            <v>178344.26</v>
          </cell>
          <cell r="AW146">
            <v>1698871.46</v>
          </cell>
          <cell r="AX146">
            <v>1329193.6599999999</v>
          </cell>
          <cell r="AY146">
            <v>209691.40666666665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正常供货</v>
          </cell>
          <cell r="F147">
            <v>60</v>
          </cell>
          <cell r="G147" t="str">
            <v>否</v>
          </cell>
          <cell r="H147">
            <v>60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33225.14</v>
          </cell>
          <cell r="AP147">
            <v>101800</v>
          </cell>
          <cell r="AQ147">
            <v>101826.56</v>
          </cell>
          <cell r="AR147">
            <v>169952</v>
          </cell>
          <cell r="AS147">
            <v>101826.56</v>
          </cell>
          <cell r="AT147">
            <v>0</v>
          </cell>
          <cell r="AU147">
            <v>0</v>
          </cell>
          <cell r="AW147">
            <v>508630.26</v>
          </cell>
          <cell r="AX147">
            <v>508630.26</v>
          </cell>
          <cell r="AY147">
            <v>62267.519999999997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老账</v>
          </cell>
          <cell r="F148">
            <v>60</v>
          </cell>
          <cell r="G148" t="str">
            <v>否</v>
          </cell>
          <cell r="I148">
            <v>62319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W148">
            <v>62319</v>
          </cell>
          <cell r="AX148">
            <v>62319</v>
          </cell>
          <cell r="AY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叉车租赁</v>
          </cell>
          <cell r="F149">
            <v>0</v>
          </cell>
          <cell r="G149" t="str">
            <v>是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3300</v>
          </cell>
          <cell r="AL149">
            <v>3000</v>
          </cell>
          <cell r="AM149">
            <v>3000</v>
          </cell>
          <cell r="AN149">
            <v>7800</v>
          </cell>
          <cell r="AO149">
            <v>4200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0</v>
          </cell>
          <cell r="AV149">
            <v>4200</v>
          </cell>
          <cell r="AW149">
            <v>46500</v>
          </cell>
          <cell r="AX149">
            <v>46500</v>
          </cell>
          <cell r="AY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 t="str">
            <v>老账</v>
          </cell>
          <cell r="F150">
            <v>0</v>
          </cell>
          <cell r="G150" t="str">
            <v>否</v>
          </cell>
          <cell r="I150">
            <v>-31550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72000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W150">
            <v>40450</v>
          </cell>
          <cell r="AX150">
            <v>40450</v>
          </cell>
          <cell r="AY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正常供货</v>
          </cell>
          <cell r="F151">
            <v>90</v>
          </cell>
          <cell r="G151" t="str">
            <v>是</v>
          </cell>
          <cell r="H151">
            <v>90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F151">
            <v>0</v>
          </cell>
          <cell r="AG151">
            <v>0</v>
          </cell>
          <cell r="AH151">
            <v>0</v>
          </cell>
          <cell r="AL151">
            <v>3616.3500000000004</v>
          </cell>
          <cell r="AM151">
            <v>8032.58</v>
          </cell>
          <cell r="AN151">
            <v>17838.48</v>
          </cell>
          <cell r="AO151">
            <v>0</v>
          </cell>
          <cell r="AP151">
            <v>9000</v>
          </cell>
          <cell r="AQ151">
            <v>15417.79</v>
          </cell>
          <cell r="AR151">
            <v>16699.75</v>
          </cell>
          <cell r="AS151">
            <v>23647.08</v>
          </cell>
          <cell r="AT151">
            <v>0</v>
          </cell>
          <cell r="AU151">
            <v>26868.01</v>
          </cell>
          <cell r="AV151">
            <v>4714.17</v>
          </cell>
          <cell r="AW151">
            <v>125834.21</v>
          </cell>
          <cell r="AX151">
            <v>94252.030000000013</v>
          </cell>
          <cell r="AY151">
            <v>14557.800000000001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老账</v>
          </cell>
          <cell r="F152">
            <v>60</v>
          </cell>
          <cell r="G152" t="str">
            <v>否</v>
          </cell>
          <cell r="I152">
            <v>58519.74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W152">
            <v>58519.74</v>
          </cell>
          <cell r="AX152">
            <v>58519.74</v>
          </cell>
          <cell r="AY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 t="str">
            <v>固定资产</v>
          </cell>
          <cell r="F153">
            <v>0</v>
          </cell>
          <cell r="G153" t="str">
            <v>否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W153">
            <v>0</v>
          </cell>
          <cell r="AX153">
            <v>0</v>
          </cell>
          <cell r="AY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金属件/座椅/后视镜</v>
          </cell>
          <cell r="E154" t="str">
            <v>正常供货</v>
          </cell>
          <cell r="F154">
            <v>60</v>
          </cell>
          <cell r="G154" t="str">
            <v>是</v>
          </cell>
          <cell r="H154">
            <v>60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22435.47</v>
          </cell>
          <cell r="AJ154">
            <v>46786.52</v>
          </cell>
          <cell r="AK154">
            <v>4026.47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59747.21</v>
          </cell>
          <cell r="AS154">
            <v>35333.97</v>
          </cell>
          <cell r="AT154">
            <v>0</v>
          </cell>
          <cell r="AU154">
            <v>0</v>
          </cell>
          <cell r="AW154">
            <v>168329.63999999998</v>
          </cell>
          <cell r="AX154">
            <v>168329.63999999998</v>
          </cell>
          <cell r="AY154">
            <v>15846.863333333333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大宗物料-不合作</v>
          </cell>
          <cell r="F155">
            <v>0</v>
          </cell>
          <cell r="G155" t="str">
            <v>否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AB155">
            <v>0</v>
          </cell>
          <cell r="AC155">
            <v>0</v>
          </cell>
          <cell r="AD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W155">
            <v>0</v>
          </cell>
          <cell r="AX155">
            <v>0</v>
          </cell>
          <cell r="AY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正常供货</v>
          </cell>
          <cell r="F156">
            <v>60</v>
          </cell>
          <cell r="G156" t="str">
            <v>是</v>
          </cell>
          <cell r="H156">
            <v>60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AI156">
            <v>0</v>
          </cell>
          <cell r="AJ156">
            <v>0</v>
          </cell>
          <cell r="AM156">
            <v>0</v>
          </cell>
          <cell r="AN156">
            <v>30076.35</v>
          </cell>
          <cell r="AO156">
            <v>0</v>
          </cell>
          <cell r="AP156">
            <v>271800</v>
          </cell>
          <cell r="AQ156">
            <v>131948.91</v>
          </cell>
          <cell r="AR156">
            <v>134744.84</v>
          </cell>
          <cell r="AS156">
            <v>105829.2</v>
          </cell>
          <cell r="AT156">
            <v>131768.06</v>
          </cell>
          <cell r="AU156">
            <v>108143.16</v>
          </cell>
          <cell r="AV156">
            <v>197045.51</v>
          </cell>
          <cell r="AW156">
            <v>1111356.0299999998</v>
          </cell>
          <cell r="AX156">
            <v>806167.35999999975</v>
          </cell>
          <cell r="AY156">
            <v>134913.28</v>
          </cell>
        </row>
        <row r="157">
          <cell r="B157" t="str">
            <v>S512012</v>
          </cell>
          <cell r="C157" t="str">
            <v>天津市科特迪科技发展有限公司</v>
          </cell>
          <cell r="D157" t="str">
            <v>金属件</v>
          </cell>
          <cell r="E157" t="str">
            <v>固定资产</v>
          </cell>
          <cell r="F157">
            <v>0</v>
          </cell>
          <cell r="G157" t="str">
            <v>否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9000</v>
          </cell>
          <cell r="AS157">
            <v>0</v>
          </cell>
          <cell r="AT157">
            <v>0</v>
          </cell>
          <cell r="AU157">
            <v>0</v>
          </cell>
          <cell r="AW157">
            <v>9000</v>
          </cell>
          <cell r="AX157">
            <v>9000</v>
          </cell>
          <cell r="AY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固定资产</v>
          </cell>
          <cell r="F158">
            <v>0</v>
          </cell>
          <cell r="G158" t="str">
            <v>否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13740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13740</v>
          </cell>
          <cell r="AX158">
            <v>13740</v>
          </cell>
          <cell r="AY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正常供货</v>
          </cell>
          <cell r="F159">
            <v>60</v>
          </cell>
          <cell r="G159" t="str">
            <v>是</v>
          </cell>
          <cell r="H159">
            <v>60</v>
          </cell>
          <cell r="AH159">
            <v>0</v>
          </cell>
          <cell r="AJ159">
            <v>171330.89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W159">
            <v>171330.89</v>
          </cell>
          <cell r="AX159">
            <v>171330.89</v>
          </cell>
          <cell r="AY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老账</v>
          </cell>
          <cell r="F160">
            <v>60</v>
          </cell>
          <cell r="G160" t="str">
            <v>否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W160">
            <v>0</v>
          </cell>
          <cell r="AX160">
            <v>0</v>
          </cell>
          <cell r="AY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F161">
            <v>0</v>
          </cell>
          <cell r="G161" t="str">
            <v>否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16034.72</v>
          </cell>
          <cell r="AV161">
            <v>25141.94</v>
          </cell>
          <cell r="AW161">
            <v>41176.659999999996</v>
          </cell>
          <cell r="AX161">
            <v>41176.659999999996</v>
          </cell>
          <cell r="AY161">
            <v>6862.7766666666657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老账</v>
          </cell>
          <cell r="F162">
            <v>60</v>
          </cell>
          <cell r="G162" t="str">
            <v>否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51725.38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W162">
            <v>51725.38</v>
          </cell>
          <cell r="AX162">
            <v>51725.38</v>
          </cell>
          <cell r="AY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正常供货</v>
          </cell>
          <cell r="F163">
            <v>60</v>
          </cell>
          <cell r="G163" t="str">
            <v>是</v>
          </cell>
          <cell r="H163">
            <v>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M163">
            <v>2535.5500000000002</v>
          </cell>
          <cell r="AN163">
            <v>3647.42</v>
          </cell>
          <cell r="AO163">
            <v>1600</v>
          </cell>
          <cell r="AP163">
            <v>1600</v>
          </cell>
          <cell r="AQ163">
            <v>3572.95</v>
          </cell>
          <cell r="AR163">
            <v>3498.48</v>
          </cell>
          <cell r="AS163">
            <v>3572.95</v>
          </cell>
          <cell r="AT163">
            <v>1749.24</v>
          </cell>
          <cell r="AU163">
            <v>0</v>
          </cell>
          <cell r="AV163">
            <v>9303.9699999999993</v>
          </cell>
          <cell r="AW163">
            <v>31080.560000000005</v>
          </cell>
          <cell r="AX163">
            <v>21776.590000000004</v>
          </cell>
          <cell r="AY163">
            <v>3616.2649999999999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 t="str">
            <v>固定资产</v>
          </cell>
          <cell r="F164">
            <v>0</v>
          </cell>
          <cell r="G164" t="str">
            <v>否</v>
          </cell>
          <cell r="I164">
            <v>48800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W164">
            <v>48800</v>
          </cell>
          <cell r="AX164">
            <v>48800</v>
          </cell>
          <cell r="AY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正常供货</v>
          </cell>
          <cell r="F165">
            <v>60</v>
          </cell>
          <cell r="G165" t="str">
            <v>否</v>
          </cell>
          <cell r="H165">
            <v>60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D165">
            <v>0</v>
          </cell>
          <cell r="AF165">
            <v>0</v>
          </cell>
          <cell r="AI165">
            <v>0</v>
          </cell>
          <cell r="AM165">
            <v>0</v>
          </cell>
          <cell r="AP165">
            <v>74077.41</v>
          </cell>
          <cell r="AQ165">
            <v>80445.27</v>
          </cell>
          <cell r="AR165">
            <v>42312.73</v>
          </cell>
          <cell r="AS165">
            <v>32842.53</v>
          </cell>
          <cell r="AT165">
            <v>57767.1</v>
          </cell>
          <cell r="AU165">
            <v>63921.61</v>
          </cell>
          <cell r="AV165">
            <v>197842.34</v>
          </cell>
          <cell r="AW165">
            <v>549208.99</v>
          </cell>
          <cell r="AX165">
            <v>287445.04000000004</v>
          </cell>
          <cell r="AY165">
            <v>79188.596666666665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正常供货</v>
          </cell>
          <cell r="F166">
            <v>0</v>
          </cell>
          <cell r="G166" t="str">
            <v>是</v>
          </cell>
          <cell r="H166">
            <v>60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AL166">
            <v>7034.19</v>
          </cell>
          <cell r="AM166">
            <v>0</v>
          </cell>
          <cell r="AN166">
            <v>0</v>
          </cell>
          <cell r="AO166">
            <v>23700</v>
          </cell>
          <cell r="AP166">
            <v>29600</v>
          </cell>
          <cell r="AQ166">
            <v>1005.7</v>
          </cell>
          <cell r="AR166">
            <v>18360</v>
          </cell>
          <cell r="AS166">
            <v>17999.88</v>
          </cell>
          <cell r="AT166">
            <v>1819.3</v>
          </cell>
          <cell r="AU166">
            <v>18000</v>
          </cell>
          <cell r="AV166">
            <v>18000</v>
          </cell>
          <cell r="AW166">
            <v>135519.07</v>
          </cell>
          <cell r="AX166">
            <v>135519.07</v>
          </cell>
          <cell r="AY166">
            <v>12530.813333333334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正常供货</v>
          </cell>
          <cell r="F167">
            <v>90</v>
          </cell>
          <cell r="G167" t="str">
            <v>否</v>
          </cell>
          <cell r="H167">
            <v>90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9858.82</v>
          </cell>
          <cell r="O167">
            <v>8207.3700000000026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W167">
            <v>18066.190000000002</v>
          </cell>
          <cell r="AX167">
            <v>18066.190000000002</v>
          </cell>
          <cell r="AY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正常供货</v>
          </cell>
          <cell r="F168">
            <v>60</v>
          </cell>
          <cell r="G168" t="str">
            <v>否</v>
          </cell>
          <cell r="H168">
            <v>60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AF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W168">
            <v>0</v>
          </cell>
          <cell r="AX168">
            <v>0</v>
          </cell>
          <cell r="AY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老账</v>
          </cell>
          <cell r="F169">
            <v>60</v>
          </cell>
          <cell r="G169" t="str">
            <v>否</v>
          </cell>
          <cell r="I169">
            <v>0</v>
          </cell>
          <cell r="J169">
            <v>0</v>
          </cell>
          <cell r="K169">
            <v>0</v>
          </cell>
          <cell r="L169">
            <v>43423.23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3471.82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W169">
            <v>46895.05</v>
          </cell>
          <cell r="AX169">
            <v>46895.05</v>
          </cell>
          <cell r="AY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零采</v>
          </cell>
          <cell r="F170">
            <v>0</v>
          </cell>
          <cell r="G170" t="str">
            <v>否</v>
          </cell>
          <cell r="AG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零采</v>
          </cell>
          <cell r="F171">
            <v>30</v>
          </cell>
          <cell r="G171" t="str">
            <v>是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AF171">
            <v>0</v>
          </cell>
          <cell r="AG171">
            <v>10037.799999999999</v>
          </cell>
          <cell r="AH171">
            <v>0</v>
          </cell>
          <cell r="AI171">
            <v>11573.5</v>
          </cell>
          <cell r="AJ171">
            <v>31703</v>
          </cell>
          <cell r="AK171">
            <v>45470.2</v>
          </cell>
          <cell r="AL171">
            <v>0</v>
          </cell>
          <cell r="AM171">
            <v>0</v>
          </cell>
          <cell r="AN171">
            <v>300</v>
          </cell>
          <cell r="AO171">
            <v>0</v>
          </cell>
          <cell r="AP171">
            <v>0</v>
          </cell>
          <cell r="AQ171">
            <v>29924</v>
          </cell>
          <cell r="AR171">
            <v>6871.9</v>
          </cell>
          <cell r="AS171">
            <v>0</v>
          </cell>
          <cell r="AT171">
            <v>0</v>
          </cell>
          <cell r="AU171">
            <v>0</v>
          </cell>
          <cell r="AV171">
            <v>52729</v>
          </cell>
          <cell r="AW171">
            <v>188609.4</v>
          </cell>
          <cell r="AX171">
            <v>241338.4</v>
          </cell>
          <cell r="AY171">
            <v>14920.816666666666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老账</v>
          </cell>
          <cell r="F172">
            <v>30</v>
          </cell>
          <cell r="G172" t="str">
            <v>否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W172">
            <v>0</v>
          </cell>
          <cell r="AX172">
            <v>0</v>
          </cell>
          <cell r="AY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正常供货</v>
          </cell>
          <cell r="F173">
            <v>60</v>
          </cell>
          <cell r="G173" t="str">
            <v>是</v>
          </cell>
          <cell r="H173">
            <v>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11953.859999999999</v>
          </cell>
          <cell r="AK173">
            <v>16347.71</v>
          </cell>
          <cell r="AL173">
            <v>12113.31</v>
          </cell>
          <cell r="AM173">
            <v>6056.67</v>
          </cell>
          <cell r="AN173">
            <v>1058.5999999999999</v>
          </cell>
          <cell r="AO173">
            <v>2000</v>
          </cell>
          <cell r="AP173">
            <v>0</v>
          </cell>
          <cell r="AQ173">
            <v>0</v>
          </cell>
          <cell r="AR173">
            <v>2130.41</v>
          </cell>
          <cell r="AS173">
            <v>0</v>
          </cell>
          <cell r="AT173">
            <v>0</v>
          </cell>
          <cell r="AU173">
            <v>2876.2</v>
          </cell>
          <cell r="AW173">
            <v>54536.759999999995</v>
          </cell>
          <cell r="AX173">
            <v>51660.56</v>
          </cell>
          <cell r="AY173">
            <v>834.43499999999995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正常供货</v>
          </cell>
          <cell r="F174">
            <v>60</v>
          </cell>
          <cell r="G174" t="str">
            <v>否</v>
          </cell>
          <cell r="H174">
            <v>60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10541.76</v>
          </cell>
          <cell r="AS174">
            <v>5230</v>
          </cell>
          <cell r="AT174">
            <v>0</v>
          </cell>
          <cell r="AU174">
            <v>0</v>
          </cell>
          <cell r="AW174">
            <v>15771.76</v>
          </cell>
          <cell r="AX174">
            <v>15771.76</v>
          </cell>
          <cell r="AY174">
            <v>2628.6266666666666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 t="str">
            <v>老账</v>
          </cell>
          <cell r="F175">
            <v>0</v>
          </cell>
          <cell r="G175" t="str">
            <v>否</v>
          </cell>
          <cell r="I175">
            <v>26000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W175">
            <v>26000</v>
          </cell>
          <cell r="AX175">
            <v>26000</v>
          </cell>
          <cell r="AY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 t="str">
            <v>老账</v>
          </cell>
          <cell r="F176">
            <v>0</v>
          </cell>
          <cell r="G176" t="str">
            <v>是</v>
          </cell>
          <cell r="AH176">
            <v>32000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W176">
            <v>32000</v>
          </cell>
          <cell r="AX176">
            <v>32000</v>
          </cell>
          <cell r="AY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固定资产</v>
          </cell>
          <cell r="F177">
            <v>0</v>
          </cell>
          <cell r="G177" t="str">
            <v>是</v>
          </cell>
          <cell r="AG177">
            <v>41630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W177">
            <v>41630</v>
          </cell>
          <cell r="AX177">
            <v>41630</v>
          </cell>
          <cell r="AY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老账</v>
          </cell>
          <cell r="F178">
            <v>90</v>
          </cell>
          <cell r="G178" t="str">
            <v>否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W178">
            <v>0</v>
          </cell>
          <cell r="AX178">
            <v>0</v>
          </cell>
          <cell r="AY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大宗物料-诉讼</v>
          </cell>
          <cell r="F179">
            <v>60</v>
          </cell>
          <cell r="G179" t="str">
            <v>否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W179">
            <v>0</v>
          </cell>
          <cell r="AX179">
            <v>0</v>
          </cell>
          <cell r="AY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F180">
            <v>0</v>
          </cell>
          <cell r="G180" t="str">
            <v>否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W180">
            <v>0</v>
          </cell>
          <cell r="AX180">
            <v>0</v>
          </cell>
          <cell r="AY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正常供货</v>
          </cell>
          <cell r="F181">
            <v>60</v>
          </cell>
          <cell r="G181" t="str">
            <v>是</v>
          </cell>
          <cell r="H181">
            <v>60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I181">
            <v>0</v>
          </cell>
          <cell r="AJ181">
            <v>27242.89</v>
          </cell>
          <cell r="AK181">
            <v>26637.97</v>
          </cell>
          <cell r="AL181">
            <v>0</v>
          </cell>
          <cell r="AM181">
            <v>29097.41</v>
          </cell>
          <cell r="AN181">
            <v>15050.87</v>
          </cell>
          <cell r="AO181">
            <v>11000</v>
          </cell>
          <cell r="AP181">
            <v>16400</v>
          </cell>
          <cell r="AQ181">
            <v>17731.3</v>
          </cell>
          <cell r="AR181">
            <v>11897.61</v>
          </cell>
          <cell r="AS181">
            <v>0</v>
          </cell>
          <cell r="AT181">
            <v>24028.93</v>
          </cell>
          <cell r="AU181">
            <v>7856.19</v>
          </cell>
          <cell r="AW181">
            <v>186943.16999999998</v>
          </cell>
          <cell r="AX181">
            <v>179086.97999999998</v>
          </cell>
          <cell r="AY181">
            <v>10252.338333333333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正常供货</v>
          </cell>
          <cell r="F182">
            <v>90</v>
          </cell>
          <cell r="G182" t="str">
            <v>否</v>
          </cell>
          <cell r="H182">
            <v>90</v>
          </cell>
          <cell r="I182">
            <v>35451.040000000001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W182">
            <v>35451.040000000001</v>
          </cell>
          <cell r="AX182">
            <v>35451.040000000001</v>
          </cell>
          <cell r="AY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正常供货</v>
          </cell>
          <cell r="F183">
            <v>60</v>
          </cell>
          <cell r="G183" t="str">
            <v>是</v>
          </cell>
          <cell r="H183">
            <v>60</v>
          </cell>
          <cell r="I183">
            <v>0</v>
          </cell>
          <cell r="AD183">
            <v>4715.25</v>
          </cell>
          <cell r="AE183">
            <v>0</v>
          </cell>
          <cell r="AF183">
            <v>0</v>
          </cell>
          <cell r="AG183">
            <v>0</v>
          </cell>
          <cell r="AH183">
            <v>22836</v>
          </cell>
          <cell r="AI183">
            <v>0</v>
          </cell>
          <cell r="AJ183">
            <v>17369.2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10380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W183">
            <v>55300.45</v>
          </cell>
          <cell r="AX183">
            <v>55300.45</v>
          </cell>
          <cell r="AY183">
            <v>1730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F184">
            <v>90</v>
          </cell>
          <cell r="G184" t="str">
            <v>否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W184">
            <v>0</v>
          </cell>
          <cell r="AX184">
            <v>0</v>
          </cell>
          <cell r="AY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正常供货</v>
          </cell>
          <cell r="F185">
            <v>90</v>
          </cell>
          <cell r="G185" t="str">
            <v>否</v>
          </cell>
          <cell r="H185">
            <v>90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120966.5</v>
          </cell>
          <cell r="AW185">
            <v>120966.5</v>
          </cell>
          <cell r="AX185">
            <v>0</v>
          </cell>
          <cell r="AY185">
            <v>20161.083333333332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 t="str">
            <v>老账</v>
          </cell>
          <cell r="F186">
            <v>0</v>
          </cell>
          <cell r="G186" t="str">
            <v>否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W186">
            <v>0</v>
          </cell>
          <cell r="AX186">
            <v>0</v>
          </cell>
          <cell r="AY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正常供货</v>
          </cell>
          <cell r="F187">
            <v>60</v>
          </cell>
          <cell r="G187" t="str">
            <v>否</v>
          </cell>
          <cell r="H187">
            <v>60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203.15999999999985</v>
          </cell>
          <cell r="AP187">
            <v>0</v>
          </cell>
          <cell r="AQ187">
            <v>19408.650000000001</v>
          </cell>
          <cell r="AR187">
            <v>18828.96</v>
          </cell>
          <cell r="AS187">
            <v>21653.439999999999</v>
          </cell>
          <cell r="AT187">
            <v>92474.9</v>
          </cell>
          <cell r="AU187">
            <v>43491.71</v>
          </cell>
          <cell r="AV187">
            <v>103898.96</v>
          </cell>
          <cell r="AW187">
            <v>299959.77999999997</v>
          </cell>
          <cell r="AX187">
            <v>152569.10999999996</v>
          </cell>
          <cell r="AY187">
            <v>49959.436666666668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正常供货</v>
          </cell>
          <cell r="F188">
            <v>90</v>
          </cell>
          <cell r="G188" t="str">
            <v>否</v>
          </cell>
          <cell r="H188">
            <v>90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2510.1</v>
          </cell>
          <cell r="AS188">
            <v>61092.66</v>
          </cell>
          <cell r="AT188">
            <v>0</v>
          </cell>
          <cell r="AU188">
            <v>95995.6</v>
          </cell>
          <cell r="AV188">
            <v>159590.59</v>
          </cell>
          <cell r="AW188">
            <v>319188.95</v>
          </cell>
          <cell r="AX188">
            <v>63602.760000000009</v>
          </cell>
          <cell r="AY188">
            <v>53198.158333333333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正常供货</v>
          </cell>
          <cell r="F189">
            <v>60</v>
          </cell>
          <cell r="G189" t="str">
            <v>是</v>
          </cell>
          <cell r="H189">
            <v>60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C189">
            <v>8235.619999999999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18737.27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16726.91</v>
          </cell>
          <cell r="AT189">
            <v>0</v>
          </cell>
          <cell r="AU189">
            <v>0</v>
          </cell>
          <cell r="AW189">
            <v>43699.8</v>
          </cell>
          <cell r="AX189">
            <v>43699.8</v>
          </cell>
          <cell r="AY189">
            <v>2787.8183333333332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销售（已支付）</v>
          </cell>
          <cell r="F190">
            <v>0</v>
          </cell>
          <cell r="G190" t="str">
            <v>否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W190">
            <v>0</v>
          </cell>
          <cell r="AX190">
            <v>0</v>
          </cell>
          <cell r="AY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正常供货</v>
          </cell>
          <cell r="F191">
            <v>60</v>
          </cell>
          <cell r="G191" t="str">
            <v>是</v>
          </cell>
          <cell r="H191">
            <v>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N191">
            <v>1264.8800000000001</v>
          </cell>
          <cell r="AO191">
            <v>104000</v>
          </cell>
          <cell r="AP191">
            <v>117200</v>
          </cell>
          <cell r="AQ191">
            <v>103451.51</v>
          </cell>
          <cell r="AR191">
            <v>101240.17</v>
          </cell>
          <cell r="AS191">
            <v>93732.32</v>
          </cell>
          <cell r="AT191">
            <v>131837.91</v>
          </cell>
          <cell r="AU191">
            <v>70373.429999999993</v>
          </cell>
          <cell r="AV191">
            <v>110744.22</v>
          </cell>
          <cell r="AW191">
            <v>833844.44</v>
          </cell>
          <cell r="AX191">
            <v>652726.79</v>
          </cell>
          <cell r="AY191">
            <v>101896.59333333334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老账</v>
          </cell>
          <cell r="F192">
            <v>60</v>
          </cell>
          <cell r="G192" t="str">
            <v>否</v>
          </cell>
          <cell r="I192">
            <v>29924.39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W192">
            <v>29924.39</v>
          </cell>
          <cell r="AX192">
            <v>29924.39</v>
          </cell>
          <cell r="AY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老账</v>
          </cell>
          <cell r="F193">
            <v>0</v>
          </cell>
          <cell r="G193" t="str">
            <v>否</v>
          </cell>
          <cell r="I193">
            <v>28888.81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W193">
            <v>28888.81</v>
          </cell>
          <cell r="AX193">
            <v>28888.81</v>
          </cell>
          <cell r="AY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零采</v>
          </cell>
          <cell r="F194">
            <v>0</v>
          </cell>
          <cell r="G194" t="str">
            <v>否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13590</v>
          </cell>
          <cell r="AR194">
            <v>16384.95</v>
          </cell>
          <cell r="AS194">
            <v>0</v>
          </cell>
          <cell r="AT194">
            <v>0</v>
          </cell>
          <cell r="AU194">
            <v>0</v>
          </cell>
          <cell r="AW194">
            <v>29974.95</v>
          </cell>
          <cell r="AX194">
            <v>29974.95</v>
          </cell>
          <cell r="AY194">
            <v>4995.8249999999998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固定资产</v>
          </cell>
          <cell r="F195">
            <v>0</v>
          </cell>
          <cell r="G195" t="str">
            <v>否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82560</v>
          </cell>
          <cell r="AT195">
            <v>0</v>
          </cell>
          <cell r="AU195">
            <v>0</v>
          </cell>
          <cell r="AW195">
            <v>82560</v>
          </cell>
          <cell r="AX195">
            <v>82560</v>
          </cell>
          <cell r="AY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正常供货</v>
          </cell>
          <cell r="F196">
            <v>90</v>
          </cell>
          <cell r="G196" t="str">
            <v>是</v>
          </cell>
          <cell r="H196">
            <v>90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C196">
            <v>0</v>
          </cell>
          <cell r="AD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5550.86</v>
          </cell>
          <cell r="AO196">
            <v>243299.99999999997</v>
          </cell>
          <cell r="AP196">
            <v>78100</v>
          </cell>
          <cell r="AQ196">
            <v>39195.440000000002</v>
          </cell>
          <cell r="AR196">
            <v>24295</v>
          </cell>
          <cell r="AS196">
            <v>39148.76</v>
          </cell>
          <cell r="AT196">
            <v>46289.2</v>
          </cell>
          <cell r="AU196">
            <v>54528.87</v>
          </cell>
          <cell r="AV196">
            <v>138913.28</v>
          </cell>
          <cell r="AW196">
            <v>669321.41</v>
          </cell>
          <cell r="AX196">
            <v>429590.06</v>
          </cell>
          <cell r="AY196">
            <v>57061.758333333339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 t="str">
            <v>老账</v>
          </cell>
          <cell r="F197">
            <v>0</v>
          </cell>
          <cell r="G197" t="str">
            <v>否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5184</v>
          </cell>
          <cell r="AW197">
            <v>5184</v>
          </cell>
          <cell r="AX197">
            <v>5184</v>
          </cell>
          <cell r="AY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正常供货</v>
          </cell>
          <cell r="F198">
            <v>60</v>
          </cell>
          <cell r="G198" t="str">
            <v>是</v>
          </cell>
          <cell r="H198">
            <v>60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G198">
            <v>148520.9599999999</v>
          </cell>
          <cell r="AH198">
            <v>84153.61</v>
          </cell>
          <cell r="AI198">
            <v>138249.72</v>
          </cell>
          <cell r="AJ198">
            <v>226653.25</v>
          </cell>
          <cell r="AK198">
            <v>279959.78000000003</v>
          </cell>
          <cell r="AL198">
            <v>9328.8700000000008</v>
          </cell>
          <cell r="AM198">
            <v>10302.209999999999</v>
          </cell>
          <cell r="AN198">
            <v>30456.92</v>
          </cell>
          <cell r="AO198">
            <v>34700</v>
          </cell>
          <cell r="AP198">
            <v>80600</v>
          </cell>
          <cell r="AQ198">
            <v>111328.73</v>
          </cell>
          <cell r="AR198">
            <v>64801.71</v>
          </cell>
          <cell r="AS198">
            <v>0</v>
          </cell>
          <cell r="AT198">
            <v>0</v>
          </cell>
          <cell r="AU198">
            <v>0</v>
          </cell>
          <cell r="AW198">
            <v>1219055.76</v>
          </cell>
          <cell r="AX198">
            <v>1219055.76</v>
          </cell>
          <cell r="AY198">
            <v>29355.073333333334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固定资产-老账</v>
          </cell>
          <cell r="F199" t="str">
            <v>预付</v>
          </cell>
          <cell r="G199" t="str">
            <v>否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W199">
            <v>0</v>
          </cell>
          <cell r="AX199">
            <v>0</v>
          </cell>
          <cell r="AY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F200">
            <v>90</v>
          </cell>
          <cell r="G200" t="str">
            <v>否</v>
          </cell>
          <cell r="I200">
            <v>0</v>
          </cell>
          <cell r="J200">
            <v>0</v>
          </cell>
          <cell r="K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C200">
            <v>0</v>
          </cell>
          <cell r="AD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W200">
            <v>0</v>
          </cell>
          <cell r="AX200">
            <v>0</v>
          </cell>
          <cell r="AY200">
            <v>0</v>
          </cell>
        </row>
        <row r="201">
          <cell r="B201" t="str">
            <v>S413016</v>
          </cell>
          <cell r="C201" t="str">
            <v xml:space="preserve">河北聚福家用电器有限公司 </v>
          </cell>
          <cell r="D201" t="str">
            <v>后视镜</v>
          </cell>
          <cell r="F201">
            <v>30</v>
          </cell>
          <cell r="G201" t="str">
            <v>否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23937.599999999999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W201">
            <v>23937.599999999999</v>
          </cell>
          <cell r="AX201">
            <v>23937.599999999999</v>
          </cell>
          <cell r="AY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 t="str">
            <v>老账</v>
          </cell>
          <cell r="F202">
            <v>0</v>
          </cell>
          <cell r="G202" t="str">
            <v>否</v>
          </cell>
          <cell r="I202">
            <v>21800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W202">
            <v>21800</v>
          </cell>
          <cell r="AX202">
            <v>21800</v>
          </cell>
          <cell r="AY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F203">
            <v>60</v>
          </cell>
          <cell r="G203" t="str">
            <v>否</v>
          </cell>
          <cell r="H203">
            <v>60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W203">
            <v>0</v>
          </cell>
          <cell r="AX203">
            <v>0</v>
          </cell>
          <cell r="AY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 t="str">
            <v>老账</v>
          </cell>
          <cell r="F204">
            <v>0</v>
          </cell>
          <cell r="G204" t="str">
            <v>否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21440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1320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W204">
            <v>22760</v>
          </cell>
          <cell r="AX204">
            <v>22760</v>
          </cell>
          <cell r="AY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F205">
            <v>0</v>
          </cell>
          <cell r="G205" t="str">
            <v>否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1420</v>
          </cell>
          <cell r="AW205">
            <v>1420</v>
          </cell>
          <cell r="AX205">
            <v>1420</v>
          </cell>
          <cell r="AY205">
            <v>236.66666666666666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 t="str">
            <v>固定资产-老账</v>
          </cell>
          <cell r="F206">
            <v>0</v>
          </cell>
          <cell r="G206" t="str">
            <v>否</v>
          </cell>
          <cell r="I206">
            <v>19500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W206">
            <v>19500</v>
          </cell>
          <cell r="AX206">
            <v>19500</v>
          </cell>
          <cell r="AY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 t="str">
            <v>发泡机器人保养费用-老账</v>
          </cell>
          <cell r="F207">
            <v>0</v>
          </cell>
          <cell r="G207" t="str">
            <v>否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W207">
            <v>0</v>
          </cell>
          <cell r="AX207">
            <v>0</v>
          </cell>
          <cell r="AY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 t="str">
            <v>老账</v>
          </cell>
          <cell r="F208">
            <v>0</v>
          </cell>
          <cell r="G208" t="str">
            <v>否</v>
          </cell>
          <cell r="I208">
            <v>19045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W208">
            <v>19045</v>
          </cell>
          <cell r="AX208">
            <v>19045</v>
          </cell>
          <cell r="AY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 t="str">
            <v>老账</v>
          </cell>
          <cell r="F209">
            <v>0</v>
          </cell>
          <cell r="G209" t="str">
            <v>是</v>
          </cell>
          <cell r="AF209">
            <v>19000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W209">
            <v>19000</v>
          </cell>
          <cell r="AX209">
            <v>19000</v>
          </cell>
          <cell r="AY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老账</v>
          </cell>
          <cell r="F210">
            <v>60</v>
          </cell>
          <cell r="G210" t="str">
            <v>否</v>
          </cell>
          <cell r="I210">
            <v>18714.75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W210">
            <v>18714.75</v>
          </cell>
          <cell r="AX210">
            <v>18714.75</v>
          </cell>
          <cell r="AY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销售（三方库）</v>
          </cell>
          <cell r="F211">
            <v>0</v>
          </cell>
          <cell r="G211" t="str">
            <v>否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8488.1799999999967</v>
          </cell>
          <cell r="X211">
            <v>10000</v>
          </cell>
          <cell r="Y211">
            <v>0</v>
          </cell>
          <cell r="Z211">
            <v>0</v>
          </cell>
          <cell r="AA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W211">
            <v>18488.179999999997</v>
          </cell>
          <cell r="AX211">
            <v>18488.179999999997</v>
          </cell>
          <cell r="AY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正常供货</v>
          </cell>
          <cell r="F212">
            <v>90</v>
          </cell>
          <cell r="G212" t="str">
            <v>否</v>
          </cell>
          <cell r="H212">
            <v>90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151605.35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W212">
            <v>151605.35</v>
          </cell>
          <cell r="AX212">
            <v>151605.35</v>
          </cell>
          <cell r="AY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老账</v>
          </cell>
          <cell r="F213">
            <v>60</v>
          </cell>
          <cell r="G213" t="str">
            <v>否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W213">
            <v>0</v>
          </cell>
          <cell r="AX213">
            <v>0</v>
          </cell>
          <cell r="AY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老账</v>
          </cell>
          <cell r="F214">
            <v>30</v>
          </cell>
          <cell r="G214" t="str">
            <v>否</v>
          </cell>
          <cell r="I214">
            <v>17456.5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W214">
            <v>17456.5</v>
          </cell>
          <cell r="AX214">
            <v>17456.5</v>
          </cell>
          <cell r="AY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零采</v>
          </cell>
          <cell r="F215">
            <v>0</v>
          </cell>
          <cell r="G215" t="str">
            <v>否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大宗物料</v>
          </cell>
          <cell r="F216">
            <v>30</v>
          </cell>
          <cell r="G216" t="str">
            <v>是</v>
          </cell>
          <cell r="H216">
            <v>30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726</v>
          </cell>
          <cell r="AG216">
            <v>0</v>
          </cell>
          <cell r="AH216">
            <v>5805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W216">
            <v>6531</v>
          </cell>
          <cell r="AX216">
            <v>6531</v>
          </cell>
          <cell r="AY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老账</v>
          </cell>
          <cell r="F217">
            <v>0</v>
          </cell>
          <cell r="G217" t="str">
            <v>否</v>
          </cell>
          <cell r="I217">
            <v>17243.919999999998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W217">
            <v>17243.919999999998</v>
          </cell>
          <cell r="AX217">
            <v>17243.919999999998</v>
          </cell>
          <cell r="AY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 t="str">
            <v>零采</v>
          </cell>
          <cell r="F218">
            <v>0</v>
          </cell>
          <cell r="G218" t="str">
            <v>否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W218">
            <v>0</v>
          </cell>
          <cell r="AX218">
            <v>0</v>
          </cell>
          <cell r="AY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正常供货</v>
          </cell>
          <cell r="F219">
            <v>60</v>
          </cell>
          <cell r="G219" t="str">
            <v>否</v>
          </cell>
          <cell r="H219">
            <v>60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10230.41</v>
          </cell>
          <cell r="AT219">
            <v>0</v>
          </cell>
          <cell r="AU219">
            <v>10294.76</v>
          </cell>
          <cell r="AV219">
            <v>10294.76</v>
          </cell>
          <cell r="AW219">
            <v>30819.93</v>
          </cell>
          <cell r="AX219">
            <v>10230.409999999998</v>
          </cell>
          <cell r="AY219">
            <v>5136.6549999999997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 t="str">
            <v>老账</v>
          </cell>
          <cell r="F220">
            <v>0</v>
          </cell>
          <cell r="G220" t="str">
            <v>否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W220">
            <v>0</v>
          </cell>
          <cell r="AX220">
            <v>0</v>
          </cell>
          <cell r="AY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 t="str">
            <v>零采</v>
          </cell>
          <cell r="F221">
            <v>0</v>
          </cell>
          <cell r="G221" t="str">
            <v>否</v>
          </cell>
          <cell r="I221">
            <v>16470.66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W221">
            <v>16470.66</v>
          </cell>
          <cell r="AX221">
            <v>16470.66</v>
          </cell>
          <cell r="AY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正常供货</v>
          </cell>
          <cell r="F222">
            <v>30</v>
          </cell>
          <cell r="G222" t="str">
            <v>否</v>
          </cell>
          <cell r="H222">
            <v>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D222">
            <v>0</v>
          </cell>
          <cell r="AE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W222">
            <v>0</v>
          </cell>
          <cell r="AX222">
            <v>0</v>
          </cell>
          <cell r="AY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 t="str">
            <v>固定资产-老账</v>
          </cell>
          <cell r="F223">
            <v>0</v>
          </cell>
          <cell r="G223" t="str">
            <v>否</v>
          </cell>
          <cell r="I223">
            <v>14336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W223">
            <v>14336</v>
          </cell>
          <cell r="AX223">
            <v>14336</v>
          </cell>
          <cell r="AY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零采</v>
          </cell>
          <cell r="F224">
            <v>0</v>
          </cell>
          <cell r="G224" t="str">
            <v>否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W224">
            <v>0</v>
          </cell>
          <cell r="AX224">
            <v>0</v>
          </cell>
          <cell r="AY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正常供货</v>
          </cell>
          <cell r="F225">
            <v>90</v>
          </cell>
          <cell r="G225" t="str">
            <v>是</v>
          </cell>
          <cell r="H225">
            <v>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18797.810000000001</v>
          </cell>
          <cell r="AH225">
            <v>0</v>
          </cell>
          <cell r="AI225">
            <v>80889.87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W225">
            <v>99687.679999999993</v>
          </cell>
          <cell r="AX225">
            <v>99687.679999999993</v>
          </cell>
          <cell r="AY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正常供货</v>
          </cell>
          <cell r="F226">
            <v>30</v>
          </cell>
          <cell r="G226" t="str">
            <v>否</v>
          </cell>
          <cell r="H226">
            <v>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3100</v>
          </cell>
          <cell r="AU226">
            <v>339</v>
          </cell>
          <cell r="AV226">
            <v>4340</v>
          </cell>
          <cell r="AW226">
            <v>7779</v>
          </cell>
          <cell r="AX226">
            <v>12119</v>
          </cell>
          <cell r="AY226">
            <v>1296.5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正常供货</v>
          </cell>
          <cell r="F227">
            <v>90</v>
          </cell>
          <cell r="G227" t="str">
            <v>否</v>
          </cell>
          <cell r="H227">
            <v>90</v>
          </cell>
          <cell r="I227">
            <v>2263.73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4712.16</v>
          </cell>
          <cell r="AU227">
            <v>0</v>
          </cell>
          <cell r="AW227">
            <v>6975.8899999999994</v>
          </cell>
          <cell r="AX227">
            <v>2263.7299999999996</v>
          </cell>
          <cell r="AY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 t="str">
            <v>老账</v>
          </cell>
          <cell r="F228">
            <v>0</v>
          </cell>
          <cell r="G228" t="str">
            <v>否</v>
          </cell>
          <cell r="I228">
            <v>11220.07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W228">
            <v>11220.07</v>
          </cell>
          <cell r="AX228">
            <v>11220.07</v>
          </cell>
          <cell r="AY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 t="str">
            <v>老账</v>
          </cell>
          <cell r="F229">
            <v>0</v>
          </cell>
          <cell r="G229" t="str">
            <v>否</v>
          </cell>
          <cell r="I229">
            <v>0</v>
          </cell>
          <cell r="J229">
            <v>450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10600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W229">
            <v>11050</v>
          </cell>
          <cell r="AX229">
            <v>11050</v>
          </cell>
          <cell r="AY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零采</v>
          </cell>
          <cell r="F230">
            <v>0</v>
          </cell>
          <cell r="G230" t="str">
            <v>否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13485.25</v>
          </cell>
          <cell r="AS230">
            <v>0</v>
          </cell>
          <cell r="AT230">
            <v>0</v>
          </cell>
          <cell r="AU230">
            <v>11965.95</v>
          </cell>
          <cell r="AW230">
            <v>25451.200000000001</v>
          </cell>
          <cell r="AX230">
            <v>25451.200000000001</v>
          </cell>
          <cell r="AY230">
            <v>4241.8666666666668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 t="str">
            <v>老账</v>
          </cell>
          <cell r="F231">
            <v>0</v>
          </cell>
          <cell r="G231" t="str">
            <v>否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10976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W231">
            <v>10976</v>
          </cell>
          <cell r="AX231">
            <v>10976</v>
          </cell>
          <cell r="AY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 t="str">
            <v>老账</v>
          </cell>
          <cell r="F232">
            <v>0</v>
          </cell>
          <cell r="G232" t="str">
            <v>否</v>
          </cell>
          <cell r="I232">
            <v>9435.25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W232">
            <v>9435.25</v>
          </cell>
          <cell r="AX232">
            <v>9435.25</v>
          </cell>
          <cell r="AY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 t="str">
            <v>老账</v>
          </cell>
          <cell r="F233">
            <v>0</v>
          </cell>
          <cell r="G233" t="str">
            <v>否</v>
          </cell>
          <cell r="I233">
            <v>9178.84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W233">
            <v>9178.84</v>
          </cell>
          <cell r="AX233">
            <v>9178.84</v>
          </cell>
          <cell r="AY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 t="str">
            <v>老账</v>
          </cell>
          <cell r="F234">
            <v>0</v>
          </cell>
          <cell r="G234" t="str">
            <v>是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E234">
            <v>6375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15770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2500</v>
          </cell>
          <cell r="AT234">
            <v>0</v>
          </cell>
          <cell r="AU234">
            <v>0</v>
          </cell>
          <cell r="AW234">
            <v>24645</v>
          </cell>
          <cell r="AX234">
            <v>24645</v>
          </cell>
          <cell r="AY234">
            <v>416.66666666666669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清户（顶酒）</v>
          </cell>
          <cell r="F235">
            <v>0</v>
          </cell>
          <cell r="G235" t="str">
            <v>否</v>
          </cell>
          <cell r="I235">
            <v>736.40999999999985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7800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W235">
            <v>8536.41</v>
          </cell>
          <cell r="AX235">
            <v>8536.41</v>
          </cell>
          <cell r="AY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正常供货</v>
          </cell>
          <cell r="F236">
            <v>0</v>
          </cell>
          <cell r="G236" t="str">
            <v>否</v>
          </cell>
          <cell r="H236">
            <v>90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16</v>
          </cell>
          <cell r="AW236">
            <v>16</v>
          </cell>
          <cell r="AX236">
            <v>16</v>
          </cell>
          <cell r="AY236">
            <v>2.6666666666666665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正常供货</v>
          </cell>
          <cell r="F237">
            <v>0</v>
          </cell>
          <cell r="G237" t="str">
            <v>否</v>
          </cell>
          <cell r="H237">
            <v>90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6426.73</v>
          </cell>
          <cell r="AS237">
            <v>7359.01</v>
          </cell>
          <cell r="AT237">
            <v>0</v>
          </cell>
          <cell r="AU237">
            <v>7335.33</v>
          </cell>
          <cell r="AW237">
            <v>21121.07</v>
          </cell>
          <cell r="AX237">
            <v>21121.07</v>
          </cell>
          <cell r="AY237">
            <v>3520.1783333333333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老账</v>
          </cell>
          <cell r="F238">
            <v>0</v>
          </cell>
          <cell r="G238" t="str">
            <v>否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5100</v>
          </cell>
          <cell r="AS238">
            <v>0</v>
          </cell>
          <cell r="AT238">
            <v>0</v>
          </cell>
          <cell r="AU238">
            <v>0</v>
          </cell>
          <cell r="AW238">
            <v>5100</v>
          </cell>
          <cell r="AX238">
            <v>5100</v>
          </cell>
          <cell r="AY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正常供货</v>
          </cell>
          <cell r="F239">
            <v>90</v>
          </cell>
          <cell r="G239" t="str">
            <v>是</v>
          </cell>
          <cell r="H239">
            <v>90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779.67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723.14</v>
          </cell>
          <cell r="AQ239">
            <v>0</v>
          </cell>
          <cell r="AR239">
            <v>22.66</v>
          </cell>
          <cell r="AS239">
            <v>0</v>
          </cell>
          <cell r="AT239">
            <v>0</v>
          </cell>
          <cell r="AU239">
            <v>0</v>
          </cell>
          <cell r="AW239">
            <v>1525.47</v>
          </cell>
          <cell r="AX239">
            <v>1525.47</v>
          </cell>
          <cell r="AY239">
            <v>3.7766666666666668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老账</v>
          </cell>
          <cell r="F240">
            <v>60</v>
          </cell>
          <cell r="G240" t="str">
            <v>否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W240">
            <v>0</v>
          </cell>
          <cell r="AX240">
            <v>0</v>
          </cell>
          <cell r="AY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F241">
            <v>0</v>
          </cell>
          <cell r="G241" t="str">
            <v>否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K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W241">
            <v>0</v>
          </cell>
          <cell r="AX241">
            <v>0</v>
          </cell>
          <cell r="AY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 t="str">
            <v>老账</v>
          </cell>
          <cell r="F242">
            <v>0</v>
          </cell>
          <cell r="G242" t="str">
            <v>否</v>
          </cell>
          <cell r="I242">
            <v>6350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W242">
            <v>6350</v>
          </cell>
          <cell r="AX242">
            <v>6350</v>
          </cell>
          <cell r="AY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 t="str">
            <v>老账</v>
          </cell>
          <cell r="F243">
            <v>0</v>
          </cell>
          <cell r="G243" t="str">
            <v>是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2548.3999999999996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3500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W243">
            <v>6048.4</v>
          </cell>
          <cell r="AX243">
            <v>6048.4</v>
          </cell>
          <cell r="AY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 t="str">
            <v>老账</v>
          </cell>
          <cell r="F244">
            <v>0</v>
          </cell>
          <cell r="G244" t="str">
            <v>否</v>
          </cell>
          <cell r="I244">
            <v>5600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W244">
            <v>5600</v>
          </cell>
          <cell r="AX244">
            <v>5600</v>
          </cell>
          <cell r="AY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老账</v>
          </cell>
          <cell r="F245">
            <v>0</v>
          </cell>
          <cell r="G245" t="str">
            <v>否</v>
          </cell>
          <cell r="I245">
            <v>5579.03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W245">
            <v>5579.03</v>
          </cell>
          <cell r="AX245">
            <v>5579.03</v>
          </cell>
          <cell r="AY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一单一议（委外加工）</v>
          </cell>
          <cell r="F246">
            <v>0</v>
          </cell>
          <cell r="G246" t="str">
            <v>否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3952.36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6503.77</v>
          </cell>
          <cell r="AW246">
            <v>10456.130000000001</v>
          </cell>
          <cell r="AX246">
            <v>10456.130000000001</v>
          </cell>
          <cell r="AY246">
            <v>1083.9616666666668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销售（三方库）</v>
          </cell>
          <cell r="F247">
            <v>90</v>
          </cell>
          <cell r="G247" t="str">
            <v>是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C247">
            <v>5134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W247">
            <v>5134</v>
          </cell>
          <cell r="AX247">
            <v>5134</v>
          </cell>
          <cell r="AY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固定资产-老账</v>
          </cell>
          <cell r="F248">
            <v>30</v>
          </cell>
          <cell r="G248" t="str">
            <v>是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148179.1</v>
          </cell>
          <cell r="AJ248">
            <v>68930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15300</v>
          </cell>
          <cell r="AR248">
            <v>0</v>
          </cell>
          <cell r="AS248">
            <v>0</v>
          </cell>
          <cell r="AT248">
            <v>740</v>
          </cell>
          <cell r="AU248">
            <v>0</v>
          </cell>
          <cell r="AW248">
            <v>233149.1</v>
          </cell>
          <cell r="AX248">
            <v>233149.1</v>
          </cell>
          <cell r="AY248">
            <v>2673.3333333333335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除漆药剂</v>
          </cell>
          <cell r="F249">
            <v>30</v>
          </cell>
          <cell r="G249" t="str">
            <v>否</v>
          </cell>
          <cell r="H249">
            <v>30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12714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W249">
            <v>12714</v>
          </cell>
          <cell r="AX249">
            <v>12714</v>
          </cell>
          <cell r="AY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 t="str">
            <v>零采</v>
          </cell>
          <cell r="F250">
            <v>0</v>
          </cell>
          <cell r="G250" t="str">
            <v>是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W250">
            <v>5000</v>
          </cell>
          <cell r="AX250">
            <v>5000</v>
          </cell>
          <cell r="AY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 t="str">
            <v>管理</v>
          </cell>
          <cell r="F251">
            <v>0</v>
          </cell>
          <cell r="G251" t="str">
            <v>是</v>
          </cell>
          <cell r="AF251">
            <v>5000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W251">
            <v>5000</v>
          </cell>
          <cell r="AX251">
            <v>5000</v>
          </cell>
          <cell r="AY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正常供货</v>
          </cell>
          <cell r="F252">
            <v>30</v>
          </cell>
          <cell r="G252" t="str">
            <v>是</v>
          </cell>
          <cell r="H252">
            <v>30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40465.94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W252">
            <v>40465.94</v>
          </cell>
          <cell r="AX252">
            <v>40465.94</v>
          </cell>
          <cell r="AY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 t="str">
            <v>固定资产（检具）</v>
          </cell>
          <cell r="F253">
            <v>0</v>
          </cell>
          <cell r="G253" t="str">
            <v>否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4500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W253">
            <v>4500</v>
          </cell>
          <cell r="AX253">
            <v>4500</v>
          </cell>
          <cell r="AY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老账</v>
          </cell>
          <cell r="F254">
            <v>0</v>
          </cell>
          <cell r="G254" t="str">
            <v>是</v>
          </cell>
          <cell r="AG254">
            <v>4352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W254">
            <v>4352</v>
          </cell>
          <cell r="AX254">
            <v>4352</v>
          </cell>
          <cell r="AY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老账</v>
          </cell>
          <cell r="F255">
            <v>0</v>
          </cell>
          <cell r="G255" t="str">
            <v>否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4067.2600000000093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W255">
            <v>4067.2600000000093</v>
          </cell>
          <cell r="AX255">
            <v>4067.2600000000093</v>
          </cell>
          <cell r="AY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老账</v>
          </cell>
          <cell r="F256">
            <v>0</v>
          </cell>
          <cell r="G256" t="str">
            <v>否</v>
          </cell>
          <cell r="I256">
            <v>4053.14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W256">
            <v>4053.14</v>
          </cell>
          <cell r="AX256">
            <v>4053.14</v>
          </cell>
          <cell r="AY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F257">
            <v>0</v>
          </cell>
          <cell r="G257" t="str">
            <v>否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37850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W257">
            <v>37850</v>
          </cell>
          <cell r="AX257">
            <v>37850</v>
          </cell>
          <cell r="AY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 t="str">
            <v>老账</v>
          </cell>
          <cell r="F258">
            <v>0</v>
          </cell>
          <cell r="G258" t="str">
            <v>否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3826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W258">
            <v>3826</v>
          </cell>
          <cell r="AX258">
            <v>3826</v>
          </cell>
          <cell r="AY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 t="str">
            <v>老账</v>
          </cell>
          <cell r="F259">
            <v>0</v>
          </cell>
          <cell r="G259" t="str">
            <v>否</v>
          </cell>
          <cell r="I259">
            <v>3646.55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W259">
            <v>3646.55</v>
          </cell>
          <cell r="AX259">
            <v>3646.55</v>
          </cell>
          <cell r="AY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老账</v>
          </cell>
          <cell r="F260">
            <v>0</v>
          </cell>
          <cell r="G260" t="str">
            <v>否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3606.64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W260">
            <v>3606.64</v>
          </cell>
          <cell r="AX260">
            <v>3606.64</v>
          </cell>
          <cell r="AY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老账</v>
          </cell>
          <cell r="F261">
            <v>0</v>
          </cell>
          <cell r="G261" t="str">
            <v>否</v>
          </cell>
          <cell r="I261">
            <v>3374.75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W261">
            <v>3374.75</v>
          </cell>
          <cell r="AX261">
            <v>3374.75</v>
          </cell>
          <cell r="AY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F262">
            <v>30</v>
          </cell>
          <cell r="G262" t="str">
            <v>否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W262">
            <v>0</v>
          </cell>
          <cell r="AX262">
            <v>0</v>
          </cell>
          <cell r="AY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 t="str">
            <v>老账</v>
          </cell>
          <cell r="F263">
            <v>0</v>
          </cell>
          <cell r="G263" t="str">
            <v>否</v>
          </cell>
          <cell r="I263">
            <v>3200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W263">
            <v>3200</v>
          </cell>
          <cell r="AX263">
            <v>3200</v>
          </cell>
          <cell r="AY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 t="str">
            <v>老账</v>
          </cell>
          <cell r="F264">
            <v>0</v>
          </cell>
          <cell r="G264" t="str">
            <v>否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3000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W264">
            <v>3000</v>
          </cell>
          <cell r="AX264">
            <v>3000</v>
          </cell>
          <cell r="AY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 t="str">
            <v>老账</v>
          </cell>
          <cell r="F265">
            <v>0</v>
          </cell>
          <cell r="G265" t="str">
            <v>否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2727.36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W265">
            <v>2727.36</v>
          </cell>
          <cell r="AX265">
            <v>2727.36</v>
          </cell>
          <cell r="AY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 t="str">
            <v>老账</v>
          </cell>
          <cell r="F266">
            <v>0</v>
          </cell>
          <cell r="G266" t="str">
            <v>否</v>
          </cell>
          <cell r="I266">
            <v>2450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W266">
            <v>2450</v>
          </cell>
          <cell r="AX266">
            <v>2450</v>
          </cell>
          <cell r="AY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 t="str">
            <v>老账</v>
          </cell>
          <cell r="F267">
            <v>0</v>
          </cell>
          <cell r="G267" t="str">
            <v>否</v>
          </cell>
          <cell r="I267">
            <v>2369.86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W267">
            <v>2369.86</v>
          </cell>
          <cell r="AX267">
            <v>2369.86</v>
          </cell>
          <cell r="AY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固定资产-老账</v>
          </cell>
          <cell r="F268" t="str">
            <v>预付</v>
          </cell>
          <cell r="G268" t="str">
            <v>否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W268">
            <v>0</v>
          </cell>
          <cell r="AX268">
            <v>0</v>
          </cell>
          <cell r="AY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固定资产</v>
          </cell>
          <cell r="F269">
            <v>0</v>
          </cell>
          <cell r="G269" t="str">
            <v>否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W269">
            <v>0</v>
          </cell>
          <cell r="AX269">
            <v>0</v>
          </cell>
          <cell r="AY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固定资产</v>
          </cell>
          <cell r="F270">
            <v>0</v>
          </cell>
          <cell r="G270" t="str">
            <v>否</v>
          </cell>
          <cell r="I270">
            <v>2000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W270">
            <v>2000</v>
          </cell>
          <cell r="AX270">
            <v>2000</v>
          </cell>
          <cell r="AY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 t="str">
            <v>固定资产</v>
          </cell>
          <cell r="F271">
            <v>0</v>
          </cell>
          <cell r="G271" t="str">
            <v>否</v>
          </cell>
          <cell r="I271">
            <v>1980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W271">
            <v>1980</v>
          </cell>
          <cell r="AX271">
            <v>1980</v>
          </cell>
          <cell r="AY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 t="str">
            <v>固定资产</v>
          </cell>
          <cell r="F272">
            <v>0</v>
          </cell>
          <cell r="G272" t="str">
            <v>否</v>
          </cell>
          <cell r="I272">
            <v>1950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W272">
            <v>1950</v>
          </cell>
          <cell r="AX272">
            <v>1950</v>
          </cell>
          <cell r="AY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 t="str">
            <v>零采</v>
          </cell>
          <cell r="F273">
            <v>0</v>
          </cell>
          <cell r="G273" t="str">
            <v>是</v>
          </cell>
          <cell r="AC273">
            <v>1700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W273">
            <v>1700</v>
          </cell>
          <cell r="AX273">
            <v>1700</v>
          </cell>
          <cell r="AY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 t="str">
            <v>老账</v>
          </cell>
          <cell r="F274">
            <v>0</v>
          </cell>
          <cell r="G274" t="str">
            <v>否</v>
          </cell>
          <cell r="I274">
            <v>1615.32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W274">
            <v>1615.32</v>
          </cell>
          <cell r="AX274">
            <v>1615.32</v>
          </cell>
          <cell r="AY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 t="str">
            <v>老账</v>
          </cell>
          <cell r="F275">
            <v>0</v>
          </cell>
          <cell r="G275" t="str">
            <v>否</v>
          </cell>
          <cell r="I275">
            <v>1497.75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W275">
            <v>1497.75</v>
          </cell>
          <cell r="AX275">
            <v>1497.75</v>
          </cell>
          <cell r="AY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 t="str">
            <v>老账</v>
          </cell>
          <cell r="F276">
            <v>0</v>
          </cell>
          <cell r="G276" t="str">
            <v>否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1386.48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W276">
            <v>1386.48</v>
          </cell>
          <cell r="AX276">
            <v>1386.48</v>
          </cell>
          <cell r="AY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 t="str">
            <v>老账</v>
          </cell>
          <cell r="F277">
            <v>0</v>
          </cell>
          <cell r="G277" t="str">
            <v>否</v>
          </cell>
          <cell r="I277">
            <v>1163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W277">
            <v>1163</v>
          </cell>
          <cell r="AX277">
            <v>1163</v>
          </cell>
          <cell r="AY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F278">
            <v>60</v>
          </cell>
          <cell r="G278" t="str">
            <v>否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W278">
            <v>0</v>
          </cell>
          <cell r="AX278">
            <v>0</v>
          </cell>
          <cell r="AY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 t="str">
            <v>老账</v>
          </cell>
          <cell r="F279">
            <v>0</v>
          </cell>
          <cell r="G279" t="str">
            <v>否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1000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W279">
            <v>1000</v>
          </cell>
          <cell r="AX279">
            <v>1000</v>
          </cell>
          <cell r="AY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 t="str">
            <v>老账</v>
          </cell>
          <cell r="F280">
            <v>0</v>
          </cell>
          <cell r="G280" t="str">
            <v>否</v>
          </cell>
          <cell r="I280">
            <v>900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W280">
            <v>900</v>
          </cell>
          <cell r="AX280">
            <v>900</v>
          </cell>
          <cell r="AY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零采</v>
          </cell>
          <cell r="F281">
            <v>0</v>
          </cell>
          <cell r="G281" t="str">
            <v>否</v>
          </cell>
          <cell r="I281">
            <v>900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W281">
            <v>900</v>
          </cell>
          <cell r="AX281">
            <v>900</v>
          </cell>
          <cell r="AY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老账</v>
          </cell>
          <cell r="F282">
            <v>0</v>
          </cell>
          <cell r="G282" t="str">
            <v>是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60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C282">
            <v>660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W282">
            <v>720</v>
          </cell>
          <cell r="AX282">
            <v>720</v>
          </cell>
          <cell r="AY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正常供货</v>
          </cell>
          <cell r="F283">
            <v>60</v>
          </cell>
          <cell r="G283" t="str">
            <v>否</v>
          </cell>
          <cell r="H283">
            <v>60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193389.51</v>
          </cell>
          <cell r="AR283">
            <v>19552.62</v>
          </cell>
          <cell r="AS283">
            <v>206512.33</v>
          </cell>
          <cell r="AT283">
            <v>312738.65999999997</v>
          </cell>
          <cell r="AU283">
            <v>205101.6</v>
          </cell>
          <cell r="AV283">
            <v>185206.84</v>
          </cell>
          <cell r="AW283">
            <v>1122501.5599999998</v>
          </cell>
          <cell r="AX283">
            <v>732193.11999999988</v>
          </cell>
          <cell r="AY283">
            <v>187083.59333333329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 t="str">
            <v>老账</v>
          </cell>
          <cell r="F284">
            <v>0</v>
          </cell>
          <cell r="G284" t="str">
            <v>否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426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W284">
            <v>426</v>
          </cell>
          <cell r="AX284">
            <v>426</v>
          </cell>
          <cell r="AY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 t="str">
            <v>老账</v>
          </cell>
          <cell r="F285">
            <v>0</v>
          </cell>
          <cell r="G285" t="str">
            <v>否</v>
          </cell>
          <cell r="I285">
            <v>400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W285">
            <v>400</v>
          </cell>
          <cell r="AX285">
            <v>400</v>
          </cell>
          <cell r="AY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 t="str">
            <v>老账</v>
          </cell>
          <cell r="F286">
            <v>0</v>
          </cell>
          <cell r="G286" t="str">
            <v>否</v>
          </cell>
          <cell r="I286">
            <v>360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W286">
            <v>360</v>
          </cell>
          <cell r="AX286">
            <v>360</v>
          </cell>
          <cell r="AY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 t="str">
            <v>老账</v>
          </cell>
          <cell r="F287">
            <v>0</v>
          </cell>
          <cell r="G287" t="str">
            <v>否</v>
          </cell>
          <cell r="I287">
            <v>314.60000000000002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W287">
            <v>314.60000000000002</v>
          </cell>
          <cell r="AX287">
            <v>314.60000000000002</v>
          </cell>
          <cell r="AY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 t="str">
            <v>老账</v>
          </cell>
          <cell r="F288">
            <v>0</v>
          </cell>
          <cell r="G288" t="str">
            <v>否</v>
          </cell>
          <cell r="I288">
            <v>312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W288">
            <v>312</v>
          </cell>
          <cell r="AX288">
            <v>312</v>
          </cell>
          <cell r="AY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老账</v>
          </cell>
          <cell r="F289">
            <v>0</v>
          </cell>
          <cell r="G289" t="str">
            <v>否</v>
          </cell>
          <cell r="I289">
            <v>214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W289">
            <v>214</v>
          </cell>
          <cell r="AX289">
            <v>214</v>
          </cell>
          <cell r="AY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 t="str">
            <v>老账</v>
          </cell>
          <cell r="F290">
            <v>0</v>
          </cell>
          <cell r="G290" t="str">
            <v>否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202.36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W290">
            <v>202.36</v>
          </cell>
          <cell r="AX290">
            <v>202.36</v>
          </cell>
          <cell r="AY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 t="str">
            <v>老账</v>
          </cell>
          <cell r="F291">
            <v>0</v>
          </cell>
          <cell r="G291" t="str">
            <v>否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65.09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W291">
            <v>65.09</v>
          </cell>
          <cell r="AX291">
            <v>65.09</v>
          </cell>
          <cell r="AY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老账</v>
          </cell>
          <cell r="F292">
            <v>90</v>
          </cell>
          <cell r="G292" t="str">
            <v>是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12628.11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W292">
            <v>12628.11</v>
          </cell>
          <cell r="AX292">
            <v>12628.11</v>
          </cell>
          <cell r="AY292">
            <v>0</v>
          </cell>
        </row>
        <row r="293">
          <cell r="B293" t="str">
            <v>S413065</v>
          </cell>
          <cell r="C293" t="str">
            <v>河北锦泽丰泰国际贸易有限公司</v>
          </cell>
          <cell r="D293" t="str">
            <v>座椅</v>
          </cell>
          <cell r="E293" t="str">
            <v>正常供货</v>
          </cell>
          <cell r="F293">
            <v>30</v>
          </cell>
          <cell r="G293" t="str">
            <v>否</v>
          </cell>
          <cell r="H293">
            <v>30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F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523982.5</v>
          </cell>
          <cell r="AW293">
            <v>523982.5</v>
          </cell>
          <cell r="AX293">
            <v>523982.5</v>
          </cell>
          <cell r="AY293">
            <v>87330.416666666672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老账</v>
          </cell>
          <cell r="F294">
            <v>30</v>
          </cell>
          <cell r="G294" t="str">
            <v>否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1</v>
          </cell>
          <cell r="AW294">
            <v>1</v>
          </cell>
          <cell r="AX294">
            <v>2</v>
          </cell>
          <cell r="AY294">
            <v>0.16666666666666666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老账</v>
          </cell>
          <cell r="F295">
            <v>60</v>
          </cell>
          <cell r="G295" t="str">
            <v>否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0.8</v>
          </cell>
          <cell r="AW295">
            <v>0.8</v>
          </cell>
          <cell r="AX295">
            <v>0</v>
          </cell>
          <cell r="AY295">
            <v>0.13333333333333333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老账</v>
          </cell>
          <cell r="F296">
            <v>0</v>
          </cell>
          <cell r="G296" t="str">
            <v>否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0.02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W296">
            <v>0.02</v>
          </cell>
          <cell r="AX296">
            <v>0.02</v>
          </cell>
          <cell r="AY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正常供货</v>
          </cell>
          <cell r="F297">
            <v>30</v>
          </cell>
          <cell r="G297" t="str">
            <v>否</v>
          </cell>
          <cell r="H297">
            <v>30</v>
          </cell>
          <cell r="I297">
            <v>3.637978807091713E-11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P297">
            <v>0</v>
          </cell>
          <cell r="AQ297">
            <v>0</v>
          </cell>
          <cell r="AS297">
            <v>230392.24</v>
          </cell>
          <cell r="AT297">
            <v>40499.199999999997</v>
          </cell>
          <cell r="AU297">
            <v>147638.18</v>
          </cell>
          <cell r="AW297">
            <v>418529.62</v>
          </cell>
          <cell r="AX297">
            <v>418529.62</v>
          </cell>
          <cell r="AY297">
            <v>69754.936666666661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F298">
            <v>0</v>
          </cell>
          <cell r="G298" t="str">
            <v>否</v>
          </cell>
          <cell r="H298">
            <v>30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41380</v>
          </cell>
          <cell r="AW298">
            <v>41380</v>
          </cell>
          <cell r="AX298">
            <v>41380</v>
          </cell>
          <cell r="AY298">
            <v>6896.666666666667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F299">
            <v>0</v>
          </cell>
          <cell r="G299" t="str">
            <v>否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W299">
            <v>0</v>
          </cell>
          <cell r="AX299">
            <v>0</v>
          </cell>
          <cell r="AY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 t="str">
            <v>管理</v>
          </cell>
          <cell r="F300">
            <v>0</v>
          </cell>
          <cell r="G300" t="str">
            <v>否</v>
          </cell>
          <cell r="I300">
            <v>0</v>
          </cell>
          <cell r="J300">
            <v>0</v>
          </cell>
          <cell r="K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H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29.2</v>
          </cell>
          <cell r="AW300">
            <v>29.2</v>
          </cell>
          <cell r="AX300">
            <v>29.2</v>
          </cell>
          <cell r="AY300">
            <v>4.8666666666666663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F301">
            <v>0</v>
          </cell>
          <cell r="G301" t="str">
            <v>否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W301">
            <v>0</v>
          </cell>
          <cell r="AX301">
            <v>0</v>
          </cell>
          <cell r="AY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 t="str">
            <v>金属件</v>
          </cell>
          <cell r="E302" t="str">
            <v>零采</v>
          </cell>
          <cell r="F302">
            <v>0</v>
          </cell>
          <cell r="G302" t="str">
            <v>否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D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W302">
            <v>0</v>
          </cell>
          <cell r="AX302">
            <v>0</v>
          </cell>
          <cell r="AY302">
            <v>0</v>
          </cell>
        </row>
        <row r="303">
          <cell r="B303" t="str">
            <v>S432017</v>
          </cell>
          <cell r="C303" t="str">
            <v>苏州市荣威模具有限公司</v>
          </cell>
          <cell r="D303" t="str">
            <v>金属件</v>
          </cell>
          <cell r="E303" t="str">
            <v>固定资产</v>
          </cell>
          <cell r="F303">
            <v>0</v>
          </cell>
          <cell r="G303" t="str">
            <v>否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1662170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W303">
            <v>1662170</v>
          </cell>
          <cell r="AX303">
            <v>1662170</v>
          </cell>
          <cell r="AY303">
            <v>277028.33333333331</v>
          </cell>
        </row>
        <row r="304">
          <cell r="B304" t="str">
            <v>S444003</v>
          </cell>
          <cell r="C304" t="str">
            <v>广州熙锐自动化设备有限公司</v>
          </cell>
          <cell r="D304" t="str">
            <v>金属件</v>
          </cell>
          <cell r="F304">
            <v>0</v>
          </cell>
          <cell r="G304" t="str">
            <v>否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W304">
            <v>0</v>
          </cell>
          <cell r="AX304">
            <v>0</v>
          </cell>
          <cell r="AY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 t="str">
            <v>零采</v>
          </cell>
          <cell r="F305">
            <v>0</v>
          </cell>
          <cell r="G305" t="str">
            <v>否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W305">
            <v>0</v>
          </cell>
          <cell r="AX305">
            <v>0</v>
          </cell>
          <cell r="AY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正常供货</v>
          </cell>
          <cell r="F306">
            <v>30</v>
          </cell>
          <cell r="G306" t="str">
            <v>否</v>
          </cell>
          <cell r="H306">
            <v>30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H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1.28</v>
          </cell>
          <cell r="AT306">
            <v>19774.05</v>
          </cell>
          <cell r="AU306">
            <v>0</v>
          </cell>
          <cell r="AW306">
            <v>19775.329999999998</v>
          </cell>
          <cell r="AX306">
            <v>19775.329999999998</v>
          </cell>
          <cell r="AY306">
            <v>3295.8883333333329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 t="str">
            <v>固定资产</v>
          </cell>
          <cell r="F307">
            <v>0</v>
          </cell>
          <cell r="G307" t="str">
            <v>否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W307">
            <v>0</v>
          </cell>
          <cell r="AX307">
            <v>0</v>
          </cell>
          <cell r="AY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F308">
            <v>60</v>
          </cell>
          <cell r="G308" t="str">
            <v>否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W308">
            <v>0</v>
          </cell>
          <cell r="AX308">
            <v>0</v>
          </cell>
          <cell r="AY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F309">
            <v>0</v>
          </cell>
          <cell r="G309" t="str">
            <v>否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W309">
            <v>0</v>
          </cell>
          <cell r="AX309">
            <v>0</v>
          </cell>
          <cell r="AY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正常供货</v>
          </cell>
          <cell r="F310">
            <v>60</v>
          </cell>
          <cell r="G310" t="str">
            <v>否</v>
          </cell>
          <cell r="H310">
            <v>60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152780.23000000001</v>
          </cell>
          <cell r="AQ310">
            <v>0</v>
          </cell>
          <cell r="AR310">
            <v>89196.21</v>
          </cell>
          <cell r="AS310">
            <v>186822.11</v>
          </cell>
          <cell r="AT310">
            <v>55443.45</v>
          </cell>
          <cell r="AU310">
            <v>96331.37</v>
          </cell>
          <cell r="AW310">
            <v>580573.37</v>
          </cell>
          <cell r="AX310">
            <v>484242</v>
          </cell>
          <cell r="AY310">
            <v>71298.856666666674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F311">
            <v>0</v>
          </cell>
          <cell r="G311" t="str">
            <v>否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W311">
            <v>0</v>
          </cell>
          <cell r="AX311">
            <v>0</v>
          </cell>
          <cell r="AY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 t="str">
            <v>管理</v>
          </cell>
          <cell r="F312">
            <v>0</v>
          </cell>
          <cell r="G312" t="str">
            <v>否</v>
          </cell>
          <cell r="I312">
            <v>0</v>
          </cell>
          <cell r="J312">
            <v>0</v>
          </cell>
          <cell r="K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D312">
            <v>0</v>
          </cell>
          <cell r="AH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正常供货</v>
          </cell>
          <cell r="F313">
            <v>60</v>
          </cell>
          <cell r="G313" t="str">
            <v>否</v>
          </cell>
          <cell r="H313">
            <v>60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AH313">
            <v>0</v>
          </cell>
          <cell r="AJ313">
            <v>0</v>
          </cell>
          <cell r="AK313">
            <v>0</v>
          </cell>
          <cell r="AN313">
            <v>0</v>
          </cell>
          <cell r="AO313">
            <v>38494.69</v>
          </cell>
          <cell r="AP313">
            <v>1600</v>
          </cell>
          <cell r="AQ313">
            <v>106189.08</v>
          </cell>
          <cell r="AR313">
            <v>65853.66</v>
          </cell>
          <cell r="AS313">
            <v>71329.5</v>
          </cell>
          <cell r="AT313">
            <v>0</v>
          </cell>
          <cell r="AU313">
            <v>0</v>
          </cell>
          <cell r="AW313">
            <v>283466.93000000005</v>
          </cell>
          <cell r="AX313">
            <v>283466.93000000005</v>
          </cell>
          <cell r="AY313">
            <v>40562.04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老账</v>
          </cell>
          <cell r="F314">
            <v>90</v>
          </cell>
          <cell r="G314" t="str">
            <v>否</v>
          </cell>
          <cell r="H314">
            <v>30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6500</v>
          </cell>
          <cell r="AU314">
            <v>0</v>
          </cell>
          <cell r="AW314">
            <v>6500</v>
          </cell>
          <cell r="AX314">
            <v>0</v>
          </cell>
          <cell r="AY314">
            <v>1083.3333333333333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正常供货</v>
          </cell>
          <cell r="F315">
            <v>60</v>
          </cell>
          <cell r="G315" t="str">
            <v>否</v>
          </cell>
          <cell r="H315">
            <v>90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AE315">
            <v>0</v>
          </cell>
          <cell r="AK315">
            <v>0</v>
          </cell>
          <cell r="AL315">
            <v>0</v>
          </cell>
          <cell r="AO315">
            <v>0</v>
          </cell>
          <cell r="AP315">
            <v>0</v>
          </cell>
          <cell r="AQ315">
            <v>7340.14</v>
          </cell>
          <cell r="AR315">
            <v>6379.87</v>
          </cell>
          <cell r="AS315">
            <v>6725.08</v>
          </cell>
          <cell r="AT315">
            <v>0</v>
          </cell>
          <cell r="AU315">
            <v>16159</v>
          </cell>
          <cell r="AV315">
            <v>26442</v>
          </cell>
          <cell r="AW315">
            <v>63046.09</v>
          </cell>
          <cell r="AX315">
            <v>20445.089999999997</v>
          </cell>
          <cell r="AY315">
            <v>10507.681666666665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F316">
            <v>0</v>
          </cell>
          <cell r="G316" t="str">
            <v>否</v>
          </cell>
          <cell r="I316">
            <v>0</v>
          </cell>
          <cell r="J316">
            <v>0</v>
          </cell>
          <cell r="K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H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W316">
            <v>0</v>
          </cell>
          <cell r="AX316">
            <v>0</v>
          </cell>
          <cell r="AY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F317">
            <v>0</v>
          </cell>
          <cell r="G317" t="str">
            <v>否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AH317">
            <v>0</v>
          </cell>
          <cell r="AI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W317">
            <v>0</v>
          </cell>
          <cell r="AX317">
            <v>0</v>
          </cell>
          <cell r="AY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F318">
            <v>0</v>
          </cell>
          <cell r="G318" t="str">
            <v>否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W318">
            <v>0</v>
          </cell>
          <cell r="AX318">
            <v>0</v>
          </cell>
          <cell r="AY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 t="str">
            <v>金属件</v>
          </cell>
          <cell r="F319">
            <v>0</v>
          </cell>
          <cell r="G319" t="str">
            <v>否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W319">
            <v>0</v>
          </cell>
          <cell r="AX319">
            <v>0</v>
          </cell>
          <cell r="AY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F320">
            <v>0</v>
          </cell>
          <cell r="G320" t="str">
            <v>否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K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22500</v>
          </cell>
          <cell r="AU320">
            <v>0</v>
          </cell>
          <cell r="AW320">
            <v>22500</v>
          </cell>
          <cell r="AX320">
            <v>22500</v>
          </cell>
          <cell r="AY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F321">
            <v>30</v>
          </cell>
          <cell r="G321" t="str">
            <v>否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K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W321">
            <v>0</v>
          </cell>
          <cell r="AX321">
            <v>0</v>
          </cell>
          <cell r="AY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F322">
            <v>0</v>
          </cell>
          <cell r="G322" t="str">
            <v>否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W322">
            <v>0</v>
          </cell>
          <cell r="AX322">
            <v>0</v>
          </cell>
          <cell r="AY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F323">
            <v>60</v>
          </cell>
          <cell r="G323" t="str">
            <v>否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F324">
            <v>30</v>
          </cell>
          <cell r="G324" t="str">
            <v>否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W324">
            <v>0</v>
          </cell>
          <cell r="AX324">
            <v>0</v>
          </cell>
          <cell r="AY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F325">
            <v>0</v>
          </cell>
          <cell r="G325" t="str">
            <v>否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AH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W325">
            <v>0</v>
          </cell>
          <cell r="AX325">
            <v>0</v>
          </cell>
          <cell r="AY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F326">
            <v>0</v>
          </cell>
          <cell r="G326" t="str">
            <v>是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C326">
            <v>1968.78</v>
          </cell>
          <cell r="AG326">
            <v>1553.61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W326">
            <v>3522.39</v>
          </cell>
          <cell r="AX326">
            <v>3522.39</v>
          </cell>
          <cell r="AY326">
            <v>0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正常供货</v>
          </cell>
          <cell r="F327">
            <v>30</v>
          </cell>
          <cell r="G327" t="str">
            <v>否</v>
          </cell>
          <cell r="H327">
            <v>30</v>
          </cell>
          <cell r="I327">
            <v>2.0463630789890885E-12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10158.9</v>
          </cell>
          <cell r="AU327">
            <v>0</v>
          </cell>
          <cell r="AV327">
            <v>9172.93</v>
          </cell>
          <cell r="AW327">
            <v>19331.830000000002</v>
          </cell>
          <cell r="AX327">
            <v>28504.760000000002</v>
          </cell>
          <cell r="AY327">
            <v>3221.9716666666668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F328">
            <v>0</v>
          </cell>
          <cell r="G328" t="str">
            <v>否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W328">
            <v>0</v>
          </cell>
          <cell r="AX328">
            <v>0</v>
          </cell>
          <cell r="AY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正常供货</v>
          </cell>
          <cell r="F329">
            <v>60</v>
          </cell>
          <cell r="G329" t="str">
            <v>否</v>
          </cell>
          <cell r="H329">
            <v>60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33303.17</v>
          </cell>
          <cell r="AP329">
            <v>133400</v>
          </cell>
          <cell r="AQ329">
            <v>122606.39999999999</v>
          </cell>
          <cell r="AR329">
            <v>138308.9</v>
          </cell>
          <cell r="AS329">
            <v>0</v>
          </cell>
          <cell r="AT329">
            <v>0</v>
          </cell>
          <cell r="AU329">
            <v>244533.1</v>
          </cell>
          <cell r="AV329">
            <v>258541.23</v>
          </cell>
          <cell r="AW329">
            <v>930692.79999999993</v>
          </cell>
          <cell r="AX329">
            <v>427618.47</v>
          </cell>
          <cell r="AY329">
            <v>127331.605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 t="str">
            <v>销售（三方库已清户）</v>
          </cell>
          <cell r="F330">
            <v>0</v>
          </cell>
          <cell r="G330" t="str">
            <v>是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AF330">
            <v>36044.980000000003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W330">
            <v>36044.980000000003</v>
          </cell>
          <cell r="AX330">
            <v>36044.980000000003</v>
          </cell>
          <cell r="AY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正常供货</v>
          </cell>
          <cell r="F331">
            <v>90</v>
          </cell>
          <cell r="G331" t="str">
            <v>否</v>
          </cell>
          <cell r="H331">
            <v>90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3656.3500000000022</v>
          </cell>
          <cell r="AR331">
            <v>12326.04</v>
          </cell>
          <cell r="AS331">
            <v>0</v>
          </cell>
          <cell r="AT331">
            <v>12364.92</v>
          </cell>
          <cell r="AU331">
            <v>16434.72</v>
          </cell>
          <cell r="AV331">
            <v>24652.080000000002</v>
          </cell>
          <cell r="AW331">
            <v>69434.110000000015</v>
          </cell>
          <cell r="AX331">
            <v>15982.390000000012</v>
          </cell>
          <cell r="AY331">
            <v>11572.351666666669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正常供货</v>
          </cell>
          <cell r="F332">
            <v>30</v>
          </cell>
          <cell r="G332" t="str">
            <v>否</v>
          </cell>
          <cell r="H332">
            <v>30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7021.65</v>
          </cell>
          <cell r="AP332">
            <v>11100.000000000002</v>
          </cell>
          <cell r="AQ332">
            <v>114700.49</v>
          </cell>
          <cell r="AR332">
            <v>37000.160000000003</v>
          </cell>
          <cell r="AS332">
            <v>0</v>
          </cell>
          <cell r="AT332">
            <v>74000.31</v>
          </cell>
          <cell r="AU332">
            <v>0</v>
          </cell>
          <cell r="AW332">
            <v>243822.61000000002</v>
          </cell>
          <cell r="AX332">
            <v>243822.61000000002</v>
          </cell>
          <cell r="AY332">
            <v>37616.826666666668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F333">
            <v>90</v>
          </cell>
          <cell r="G333" t="str">
            <v>否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W333">
            <v>0</v>
          </cell>
          <cell r="AX333">
            <v>0</v>
          </cell>
          <cell r="AY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正常供货</v>
          </cell>
          <cell r="F334">
            <v>90</v>
          </cell>
          <cell r="G334" t="str">
            <v>否</v>
          </cell>
          <cell r="H334">
            <v>90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D334">
            <v>0</v>
          </cell>
          <cell r="AE334">
            <v>0</v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12266.190000000002</v>
          </cell>
          <cell r="AP334">
            <v>294100</v>
          </cell>
          <cell r="AQ334">
            <v>412346.72</v>
          </cell>
          <cell r="AR334">
            <v>748410.25</v>
          </cell>
          <cell r="AS334">
            <v>170399.99</v>
          </cell>
          <cell r="AT334">
            <v>133762.62</v>
          </cell>
          <cell r="AU334">
            <v>261100.06</v>
          </cell>
          <cell r="AV334">
            <v>55209.77</v>
          </cell>
          <cell r="AW334">
            <v>2087595.6</v>
          </cell>
          <cell r="AX334">
            <v>1637523.15</v>
          </cell>
          <cell r="AY334">
            <v>296871.56833333336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老账</v>
          </cell>
          <cell r="F335">
            <v>30</v>
          </cell>
          <cell r="G335" t="str">
            <v>否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W335">
            <v>0</v>
          </cell>
          <cell r="AX335">
            <v>0</v>
          </cell>
          <cell r="AY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F336">
            <v>0</v>
          </cell>
          <cell r="G336" t="str">
            <v>否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H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W336">
            <v>0</v>
          </cell>
          <cell r="AX336">
            <v>0</v>
          </cell>
          <cell r="AY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 t="str">
            <v>管理</v>
          </cell>
          <cell r="F337">
            <v>0</v>
          </cell>
          <cell r="G337" t="str">
            <v>否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10800</v>
          </cell>
          <cell r="AW337">
            <v>10800</v>
          </cell>
          <cell r="AX337">
            <v>10800</v>
          </cell>
          <cell r="AY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F338">
            <v>0</v>
          </cell>
          <cell r="G338" t="str">
            <v>否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W338">
            <v>0</v>
          </cell>
          <cell r="AX338">
            <v>0</v>
          </cell>
          <cell r="AY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F339" t="str">
            <v>预付</v>
          </cell>
          <cell r="G339" t="str">
            <v>否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W339">
            <v>0</v>
          </cell>
          <cell r="AX339">
            <v>0</v>
          </cell>
          <cell r="AY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F340">
            <v>0</v>
          </cell>
          <cell r="G340" t="str">
            <v>否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W340">
            <v>0</v>
          </cell>
          <cell r="AX340">
            <v>0</v>
          </cell>
          <cell r="AY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F341">
            <v>30</v>
          </cell>
          <cell r="G341" t="str">
            <v>否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W341">
            <v>0</v>
          </cell>
          <cell r="AX341">
            <v>0</v>
          </cell>
          <cell r="AY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大宗物料</v>
          </cell>
          <cell r="F342">
            <v>0</v>
          </cell>
          <cell r="G342" t="str">
            <v>是</v>
          </cell>
          <cell r="H342">
            <v>30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10424.92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6700</v>
          </cell>
          <cell r="AQ342">
            <v>0</v>
          </cell>
          <cell r="AR342">
            <v>0</v>
          </cell>
          <cell r="AS342">
            <v>3591</v>
          </cell>
          <cell r="AT342">
            <v>915</v>
          </cell>
          <cell r="AU342">
            <v>0</v>
          </cell>
          <cell r="AV342">
            <v>3832</v>
          </cell>
          <cell r="AW342">
            <v>25462.92</v>
          </cell>
          <cell r="AX342">
            <v>25462.92</v>
          </cell>
          <cell r="AY342">
            <v>1389.6666666666667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F343">
            <v>0</v>
          </cell>
          <cell r="G343" t="str">
            <v>否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F344">
            <v>0</v>
          </cell>
          <cell r="G344" t="str">
            <v>否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K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W344">
            <v>0</v>
          </cell>
          <cell r="AX344">
            <v>0</v>
          </cell>
          <cell r="AY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F345">
            <v>0</v>
          </cell>
          <cell r="G345" t="str">
            <v>否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K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W345">
            <v>0</v>
          </cell>
          <cell r="AX345">
            <v>0</v>
          </cell>
          <cell r="AY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F346">
            <v>0</v>
          </cell>
          <cell r="G346" t="str">
            <v>否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C346">
            <v>0</v>
          </cell>
          <cell r="AD346">
            <v>0</v>
          </cell>
          <cell r="AH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W346">
            <v>0</v>
          </cell>
          <cell r="AX346">
            <v>0</v>
          </cell>
          <cell r="AY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F347">
            <v>0</v>
          </cell>
          <cell r="G347" t="str">
            <v>否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W347">
            <v>0</v>
          </cell>
          <cell r="AX347">
            <v>0</v>
          </cell>
          <cell r="AY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F348">
            <v>0</v>
          </cell>
          <cell r="G348" t="str">
            <v>否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W348">
            <v>0</v>
          </cell>
          <cell r="AX348">
            <v>0</v>
          </cell>
          <cell r="AY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F349">
            <v>0</v>
          </cell>
          <cell r="G349" t="str">
            <v>否</v>
          </cell>
          <cell r="H349">
            <v>30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H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6120</v>
          </cell>
          <cell r="AS349">
            <v>0</v>
          </cell>
          <cell r="AT349">
            <v>0</v>
          </cell>
          <cell r="AU349">
            <v>6410.25</v>
          </cell>
          <cell r="AW349">
            <v>12530.25</v>
          </cell>
          <cell r="AX349">
            <v>12530.25</v>
          </cell>
          <cell r="AY349">
            <v>2088.375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F350">
            <v>0</v>
          </cell>
          <cell r="G350" t="str">
            <v>否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W350">
            <v>0</v>
          </cell>
          <cell r="AX350">
            <v>0</v>
          </cell>
          <cell r="AY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F351">
            <v>0</v>
          </cell>
          <cell r="G351" t="str">
            <v>否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W351">
            <v>0</v>
          </cell>
          <cell r="AX351">
            <v>0</v>
          </cell>
          <cell r="AY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 t="str">
            <v>金属件</v>
          </cell>
          <cell r="E352" t="str">
            <v>零采</v>
          </cell>
          <cell r="F352">
            <v>0</v>
          </cell>
          <cell r="G352" t="str">
            <v>否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W352">
            <v>0</v>
          </cell>
          <cell r="AX352">
            <v>0</v>
          </cell>
          <cell r="AY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F353">
            <v>30</v>
          </cell>
          <cell r="G353" t="str">
            <v>否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H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Q353">
            <v>0</v>
          </cell>
          <cell r="AT353">
            <v>0</v>
          </cell>
          <cell r="AU353">
            <v>158205.93</v>
          </cell>
          <cell r="AV353">
            <v>117147.1</v>
          </cell>
          <cell r="AW353">
            <v>275353.03000000003</v>
          </cell>
          <cell r="AX353">
            <v>392500.13</v>
          </cell>
          <cell r="AY353">
            <v>45892.171666666669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F354">
            <v>30</v>
          </cell>
          <cell r="G354" t="str">
            <v>否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H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W354">
            <v>0</v>
          </cell>
          <cell r="AX354">
            <v>0</v>
          </cell>
          <cell r="AY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F355">
            <v>0</v>
          </cell>
          <cell r="G355" t="str">
            <v>否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W355">
            <v>0</v>
          </cell>
          <cell r="AX355">
            <v>0</v>
          </cell>
          <cell r="AY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大宗物料</v>
          </cell>
          <cell r="F356">
            <v>0</v>
          </cell>
          <cell r="G356" t="str">
            <v>否</v>
          </cell>
          <cell r="H356">
            <v>30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H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W356">
            <v>0</v>
          </cell>
          <cell r="AX356">
            <v>0</v>
          </cell>
          <cell r="AY356">
            <v>0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F357">
            <v>0</v>
          </cell>
          <cell r="G357" t="str">
            <v>否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11200</v>
          </cell>
          <cell r="AS357">
            <v>0</v>
          </cell>
          <cell r="AT357">
            <v>0</v>
          </cell>
          <cell r="AU357">
            <v>0</v>
          </cell>
          <cell r="AW357">
            <v>11200</v>
          </cell>
          <cell r="AX357">
            <v>11200</v>
          </cell>
          <cell r="AY357">
            <v>1866.6666666666667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正常供货</v>
          </cell>
          <cell r="F358">
            <v>60</v>
          </cell>
          <cell r="G358" t="str">
            <v>否</v>
          </cell>
          <cell r="H358">
            <v>60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D358">
            <v>0</v>
          </cell>
          <cell r="AE358">
            <v>0</v>
          </cell>
          <cell r="AF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W358">
            <v>0</v>
          </cell>
          <cell r="AX358">
            <v>0</v>
          </cell>
          <cell r="AY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F359">
            <v>0</v>
          </cell>
          <cell r="G359" t="str">
            <v>否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W359">
            <v>0</v>
          </cell>
          <cell r="AX359">
            <v>0</v>
          </cell>
          <cell r="AY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F360">
            <v>0</v>
          </cell>
          <cell r="G360" t="str">
            <v>否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W360">
            <v>0</v>
          </cell>
          <cell r="AX360">
            <v>0</v>
          </cell>
          <cell r="AY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F361">
            <v>0</v>
          </cell>
          <cell r="G361" t="str">
            <v>否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W361">
            <v>0</v>
          </cell>
          <cell r="AX361">
            <v>0</v>
          </cell>
          <cell r="AY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F362">
            <v>0</v>
          </cell>
          <cell r="G362" t="str">
            <v>否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W362">
            <v>0</v>
          </cell>
          <cell r="AX362">
            <v>0</v>
          </cell>
          <cell r="AY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F363">
            <v>0</v>
          </cell>
          <cell r="G363" t="str">
            <v>否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W363">
            <v>0</v>
          </cell>
          <cell r="AX363">
            <v>0</v>
          </cell>
          <cell r="AY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F364">
            <v>0</v>
          </cell>
          <cell r="G364" t="str">
            <v>否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D364">
            <v>0</v>
          </cell>
          <cell r="AH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W364">
            <v>0</v>
          </cell>
          <cell r="AX364">
            <v>0</v>
          </cell>
          <cell r="AY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大宗物料</v>
          </cell>
          <cell r="F365">
            <v>0</v>
          </cell>
          <cell r="G365" t="str">
            <v>否</v>
          </cell>
          <cell r="H365">
            <v>30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D365">
            <v>0</v>
          </cell>
          <cell r="AH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W365">
            <v>0</v>
          </cell>
          <cell r="AX365">
            <v>0</v>
          </cell>
          <cell r="AY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F366">
            <v>0</v>
          </cell>
          <cell r="G366" t="str">
            <v>否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W366">
            <v>0</v>
          </cell>
          <cell r="AX366">
            <v>0</v>
          </cell>
          <cell r="AY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F367">
            <v>0</v>
          </cell>
          <cell r="G367" t="str">
            <v>否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K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W367">
            <v>0</v>
          </cell>
          <cell r="AX367">
            <v>0</v>
          </cell>
          <cell r="AY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F368">
            <v>0</v>
          </cell>
          <cell r="G368" t="str">
            <v>否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53907.360000000001</v>
          </cell>
          <cell r="AW368">
            <v>53907.360000000001</v>
          </cell>
          <cell r="AX368">
            <v>53907.360000000001</v>
          </cell>
          <cell r="AY368">
            <v>8984.56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正常供货</v>
          </cell>
          <cell r="F369">
            <v>60</v>
          </cell>
          <cell r="G369" t="str">
            <v>是</v>
          </cell>
          <cell r="H369">
            <v>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J369">
            <v>0</v>
          </cell>
          <cell r="AK369">
            <v>15408.62</v>
          </cell>
          <cell r="AL369">
            <v>0</v>
          </cell>
          <cell r="AM369">
            <v>22988.61</v>
          </cell>
          <cell r="AN369">
            <v>0</v>
          </cell>
          <cell r="AO369">
            <v>13300</v>
          </cell>
          <cell r="AP369">
            <v>23200</v>
          </cell>
          <cell r="AQ369">
            <v>0</v>
          </cell>
          <cell r="AR369">
            <v>31333.43</v>
          </cell>
          <cell r="AS369">
            <v>0</v>
          </cell>
          <cell r="AT369">
            <v>0</v>
          </cell>
          <cell r="AU369">
            <v>0</v>
          </cell>
          <cell r="AW369">
            <v>106230.66</v>
          </cell>
          <cell r="AX369">
            <v>106230.66</v>
          </cell>
          <cell r="AY369">
            <v>5222.2383333333337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F370">
            <v>30</v>
          </cell>
          <cell r="G370" t="str">
            <v>否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W370">
            <v>0</v>
          </cell>
          <cell r="AX370">
            <v>0</v>
          </cell>
          <cell r="AY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F371">
            <v>0</v>
          </cell>
          <cell r="G371" t="str">
            <v>否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W371">
            <v>0</v>
          </cell>
          <cell r="AX371">
            <v>0</v>
          </cell>
          <cell r="AY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F372">
            <v>0</v>
          </cell>
          <cell r="G372" t="str">
            <v>否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W372">
            <v>0</v>
          </cell>
          <cell r="AX372">
            <v>0</v>
          </cell>
          <cell r="AY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F373">
            <v>0</v>
          </cell>
          <cell r="G373" t="str">
            <v>否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W373">
            <v>0</v>
          </cell>
          <cell r="AX373">
            <v>0</v>
          </cell>
          <cell r="AY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 t="str">
            <v>老账</v>
          </cell>
          <cell r="F374">
            <v>0</v>
          </cell>
          <cell r="G374" t="str">
            <v>是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8100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W374">
            <v>8100</v>
          </cell>
          <cell r="AX374">
            <v>8100</v>
          </cell>
          <cell r="AY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F375">
            <v>0</v>
          </cell>
          <cell r="G375" t="str">
            <v>否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W375">
            <v>0</v>
          </cell>
          <cell r="AX375">
            <v>0</v>
          </cell>
          <cell r="AY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老账</v>
          </cell>
          <cell r="F376">
            <v>90</v>
          </cell>
          <cell r="G376" t="str">
            <v>否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4520</v>
          </cell>
          <cell r="AU376">
            <v>0</v>
          </cell>
          <cell r="AW376">
            <v>4520</v>
          </cell>
          <cell r="AX376">
            <v>0</v>
          </cell>
          <cell r="AY376">
            <v>753.33333333333337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F377">
            <v>0</v>
          </cell>
          <cell r="G377" t="str">
            <v>否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F377">
            <v>0</v>
          </cell>
          <cell r="AG377">
            <v>0</v>
          </cell>
          <cell r="AH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W377">
            <v>0</v>
          </cell>
          <cell r="AX377">
            <v>0</v>
          </cell>
          <cell r="AY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 t="str">
            <v>座椅/金属件</v>
          </cell>
          <cell r="F378">
            <v>0</v>
          </cell>
          <cell r="G378" t="str">
            <v>否</v>
          </cell>
          <cell r="H378">
            <v>90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4731.88</v>
          </cell>
          <cell r="AS378">
            <v>0</v>
          </cell>
          <cell r="AT378">
            <v>0</v>
          </cell>
          <cell r="AU378">
            <v>0</v>
          </cell>
          <cell r="AW378">
            <v>4731.88</v>
          </cell>
          <cell r="AX378">
            <v>4731.88</v>
          </cell>
          <cell r="AY378">
            <v>788.64666666666665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老账</v>
          </cell>
          <cell r="F379">
            <v>30</v>
          </cell>
          <cell r="G379" t="str">
            <v>否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R379">
            <v>6393.43</v>
          </cell>
          <cell r="AS379">
            <v>0</v>
          </cell>
          <cell r="AT379">
            <v>45372.12</v>
          </cell>
          <cell r="AU379">
            <v>0</v>
          </cell>
          <cell r="AV379">
            <v>17930.03</v>
          </cell>
          <cell r="AW379">
            <v>69695.58</v>
          </cell>
          <cell r="AX379">
            <v>87625.61</v>
          </cell>
          <cell r="AY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F380">
            <v>0</v>
          </cell>
          <cell r="G380" t="str">
            <v>否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2900.49</v>
          </cell>
          <cell r="AW380">
            <v>2900.49</v>
          </cell>
          <cell r="AX380">
            <v>2900.49</v>
          </cell>
          <cell r="AY380">
            <v>483.41499999999996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 t="str">
            <v>管理</v>
          </cell>
          <cell r="F381">
            <v>0</v>
          </cell>
          <cell r="G381" t="str">
            <v>否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F382">
            <v>0</v>
          </cell>
          <cell r="G382" t="str">
            <v>否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F383">
            <v>0</v>
          </cell>
          <cell r="G383" t="str">
            <v>否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W383">
            <v>0</v>
          </cell>
          <cell r="AX383">
            <v>0</v>
          </cell>
          <cell r="AY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正常供货</v>
          </cell>
          <cell r="F384">
            <v>60</v>
          </cell>
          <cell r="G384" t="str">
            <v>否</v>
          </cell>
          <cell r="H384">
            <v>60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C384">
            <v>0</v>
          </cell>
          <cell r="AD384">
            <v>0</v>
          </cell>
          <cell r="AL384">
            <v>0</v>
          </cell>
          <cell r="AM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96465.060000000027</v>
          </cell>
          <cell r="AS384">
            <v>0</v>
          </cell>
          <cell r="AT384">
            <v>263642.56</v>
          </cell>
          <cell r="AU384">
            <v>1215825.76</v>
          </cell>
          <cell r="AV384">
            <v>897183.84</v>
          </cell>
          <cell r="AW384">
            <v>2473117.2199999997</v>
          </cell>
          <cell r="AX384">
            <v>360107.61999999988</v>
          </cell>
          <cell r="AY384">
            <v>412186.20333333331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F385">
            <v>0</v>
          </cell>
          <cell r="G385" t="str">
            <v>否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W385">
            <v>0</v>
          </cell>
          <cell r="AX385">
            <v>0</v>
          </cell>
          <cell r="AY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F386">
            <v>0</v>
          </cell>
          <cell r="G386" t="str">
            <v>否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W386">
            <v>0</v>
          </cell>
          <cell r="AX386">
            <v>0</v>
          </cell>
          <cell r="AY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正常供货</v>
          </cell>
          <cell r="F387">
            <v>0</v>
          </cell>
          <cell r="G387" t="str">
            <v>否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0.46</v>
          </cell>
          <cell r="AS387">
            <v>0</v>
          </cell>
          <cell r="AT387">
            <v>0</v>
          </cell>
          <cell r="AU387">
            <v>0</v>
          </cell>
          <cell r="AW387">
            <v>0.46</v>
          </cell>
          <cell r="AX387">
            <v>0.46</v>
          </cell>
          <cell r="AY387">
            <v>7.6666666666666675E-2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 t="str">
            <v>管理</v>
          </cell>
          <cell r="F388">
            <v>0</v>
          </cell>
          <cell r="G388" t="str">
            <v>否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678.92</v>
          </cell>
          <cell r="AV388">
            <v>7107.96</v>
          </cell>
          <cell r="AW388">
            <v>7786.88</v>
          </cell>
          <cell r="AX388">
            <v>7786.88</v>
          </cell>
          <cell r="AY388">
            <v>1297.8133333333333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F389">
            <v>0</v>
          </cell>
          <cell r="G389" t="str">
            <v>否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W389">
            <v>0</v>
          </cell>
          <cell r="AX389">
            <v>0</v>
          </cell>
          <cell r="AY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F390">
            <v>30</v>
          </cell>
          <cell r="G390" t="str">
            <v>否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W390">
            <v>0</v>
          </cell>
          <cell r="AX390">
            <v>0</v>
          </cell>
          <cell r="AY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F391">
            <v>0</v>
          </cell>
          <cell r="G391" t="str">
            <v>否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W391">
            <v>0</v>
          </cell>
          <cell r="AX391">
            <v>0</v>
          </cell>
          <cell r="AY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 t="str">
            <v>管理</v>
          </cell>
          <cell r="F392">
            <v>0</v>
          </cell>
          <cell r="G392" t="str">
            <v>否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G392">
            <v>0</v>
          </cell>
          <cell r="AH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12700</v>
          </cell>
          <cell r="AW392">
            <v>12700</v>
          </cell>
          <cell r="AX392">
            <v>12700</v>
          </cell>
          <cell r="AY392">
            <v>2116.6666666666665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F393">
            <v>0</v>
          </cell>
          <cell r="G393" t="str">
            <v>否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W393">
            <v>0</v>
          </cell>
          <cell r="AX393">
            <v>0</v>
          </cell>
          <cell r="AY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F394">
            <v>0</v>
          </cell>
          <cell r="G394" t="str">
            <v>否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W394">
            <v>0</v>
          </cell>
          <cell r="AX394">
            <v>0</v>
          </cell>
          <cell r="AY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销售（运输）</v>
          </cell>
          <cell r="F395">
            <v>60</v>
          </cell>
          <cell r="G395" t="str">
            <v>否</v>
          </cell>
          <cell r="H395">
            <v>60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E395">
            <v>0</v>
          </cell>
          <cell r="AF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W395">
            <v>0</v>
          </cell>
          <cell r="AX395">
            <v>0</v>
          </cell>
          <cell r="AY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F396">
            <v>0</v>
          </cell>
          <cell r="G396" t="str">
            <v>否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951</v>
          </cell>
          <cell r="AW396">
            <v>951</v>
          </cell>
          <cell r="AX396">
            <v>951</v>
          </cell>
          <cell r="AY396">
            <v>158.5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F397">
            <v>0</v>
          </cell>
          <cell r="G397" t="str">
            <v>否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W397">
            <v>0</v>
          </cell>
          <cell r="AX397">
            <v>0</v>
          </cell>
          <cell r="AY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F398">
            <v>0</v>
          </cell>
          <cell r="G398" t="str">
            <v>否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W398">
            <v>0</v>
          </cell>
          <cell r="AX398">
            <v>0</v>
          </cell>
          <cell r="AY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F399">
            <v>0</v>
          </cell>
          <cell r="G399" t="str">
            <v>否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W399">
            <v>0</v>
          </cell>
          <cell r="AX399">
            <v>0</v>
          </cell>
          <cell r="AY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F400">
            <v>0</v>
          </cell>
          <cell r="G400" t="str">
            <v>否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W400">
            <v>0</v>
          </cell>
          <cell r="AX400">
            <v>0</v>
          </cell>
          <cell r="AY400">
            <v>0</v>
          </cell>
        </row>
        <row r="401">
          <cell r="B401" t="str">
            <v>S537005</v>
          </cell>
          <cell r="C401" t="str">
            <v xml:space="preserve">滨州齐德化工有限公司 </v>
          </cell>
          <cell r="D401">
            <v>0</v>
          </cell>
          <cell r="F401">
            <v>0</v>
          </cell>
          <cell r="G401" t="str">
            <v>否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W401">
            <v>0</v>
          </cell>
          <cell r="AX401">
            <v>0</v>
          </cell>
          <cell r="AY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F402">
            <v>0</v>
          </cell>
          <cell r="G402" t="str">
            <v>否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W402">
            <v>0</v>
          </cell>
          <cell r="AX402">
            <v>0</v>
          </cell>
          <cell r="AY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F403">
            <v>0</v>
          </cell>
          <cell r="G403" t="str">
            <v>否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W403">
            <v>0</v>
          </cell>
          <cell r="AX403">
            <v>0</v>
          </cell>
          <cell r="AY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F404">
            <v>0</v>
          </cell>
          <cell r="G404" t="str">
            <v>否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W404">
            <v>0</v>
          </cell>
          <cell r="AX404">
            <v>0</v>
          </cell>
          <cell r="AY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F405">
            <v>0</v>
          </cell>
          <cell r="G405" t="str">
            <v>否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W405">
            <v>0</v>
          </cell>
          <cell r="AX405">
            <v>0</v>
          </cell>
          <cell r="AY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F406">
            <v>0</v>
          </cell>
          <cell r="G406" t="str">
            <v>否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W406">
            <v>0</v>
          </cell>
          <cell r="AX406">
            <v>0</v>
          </cell>
          <cell r="AY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F407">
            <v>0</v>
          </cell>
          <cell r="G407" t="str">
            <v>否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W407">
            <v>0</v>
          </cell>
          <cell r="AX407">
            <v>0</v>
          </cell>
          <cell r="AY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F408">
            <v>0</v>
          </cell>
          <cell r="G408" t="str">
            <v>否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F409">
            <v>0</v>
          </cell>
          <cell r="G409" t="str">
            <v>否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W409">
            <v>0</v>
          </cell>
          <cell r="AX409">
            <v>0</v>
          </cell>
          <cell r="AY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F410">
            <v>0</v>
          </cell>
          <cell r="G410" t="str">
            <v>否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W410">
            <v>0</v>
          </cell>
          <cell r="AX410">
            <v>0</v>
          </cell>
          <cell r="AY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 t="str">
            <v>金属件</v>
          </cell>
          <cell r="F411">
            <v>0</v>
          </cell>
          <cell r="G411" t="str">
            <v>否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W411">
            <v>0</v>
          </cell>
          <cell r="AX411">
            <v>0</v>
          </cell>
          <cell r="AY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F412">
            <v>0</v>
          </cell>
          <cell r="G412" t="str">
            <v>否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W412">
            <v>0</v>
          </cell>
          <cell r="AX412">
            <v>0</v>
          </cell>
          <cell r="AY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F413">
            <v>0</v>
          </cell>
          <cell r="G413" t="str">
            <v>否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W413">
            <v>0</v>
          </cell>
          <cell r="AX413">
            <v>0</v>
          </cell>
          <cell r="AY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F414">
            <v>0</v>
          </cell>
          <cell r="G414" t="str">
            <v>否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W414">
            <v>0</v>
          </cell>
          <cell r="AX414">
            <v>0</v>
          </cell>
          <cell r="AY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F415">
            <v>0</v>
          </cell>
          <cell r="G415" t="str">
            <v>否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W415">
            <v>0</v>
          </cell>
          <cell r="AX415">
            <v>0</v>
          </cell>
          <cell r="AY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F416">
            <v>0</v>
          </cell>
          <cell r="G416" t="str">
            <v>否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W416">
            <v>0</v>
          </cell>
          <cell r="AX416">
            <v>0</v>
          </cell>
          <cell r="AY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F417">
            <v>0</v>
          </cell>
          <cell r="G417" t="str">
            <v>否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W417">
            <v>0</v>
          </cell>
          <cell r="AX417">
            <v>0</v>
          </cell>
          <cell r="AY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F418">
            <v>0</v>
          </cell>
          <cell r="G418" t="str">
            <v>否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W418">
            <v>0</v>
          </cell>
          <cell r="AX418">
            <v>0</v>
          </cell>
          <cell r="AY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F419">
            <v>0</v>
          </cell>
          <cell r="G419" t="str">
            <v>否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W419">
            <v>0</v>
          </cell>
          <cell r="AX419">
            <v>0</v>
          </cell>
          <cell r="AY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F420">
            <v>0</v>
          </cell>
          <cell r="G420" t="str">
            <v>否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W420">
            <v>0</v>
          </cell>
          <cell r="AX420">
            <v>0</v>
          </cell>
          <cell r="AY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F421">
            <v>0</v>
          </cell>
          <cell r="G421" t="str">
            <v>否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W421">
            <v>0</v>
          </cell>
          <cell r="AX421">
            <v>0</v>
          </cell>
          <cell r="AY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F422">
            <v>0</v>
          </cell>
          <cell r="G422" t="str">
            <v>否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W422">
            <v>0</v>
          </cell>
          <cell r="AX422">
            <v>0</v>
          </cell>
          <cell r="AY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F423">
            <v>0</v>
          </cell>
          <cell r="G423" t="str">
            <v>否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W423">
            <v>0</v>
          </cell>
          <cell r="AX423">
            <v>0</v>
          </cell>
          <cell r="AY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F424">
            <v>0</v>
          </cell>
          <cell r="G424" t="str">
            <v>否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W424">
            <v>0</v>
          </cell>
          <cell r="AX424">
            <v>0</v>
          </cell>
          <cell r="AY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F425">
            <v>0</v>
          </cell>
          <cell r="G425" t="str">
            <v>否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W425">
            <v>0</v>
          </cell>
          <cell r="AX425">
            <v>0</v>
          </cell>
          <cell r="AY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F426">
            <v>0</v>
          </cell>
          <cell r="G426" t="str">
            <v>否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W426">
            <v>0</v>
          </cell>
          <cell r="AX426">
            <v>0</v>
          </cell>
          <cell r="AY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F427">
            <v>0</v>
          </cell>
          <cell r="G427" t="str">
            <v>否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W427">
            <v>0</v>
          </cell>
          <cell r="AX427">
            <v>0</v>
          </cell>
          <cell r="AY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F428">
            <v>0</v>
          </cell>
          <cell r="G428" t="str">
            <v>否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W428">
            <v>0</v>
          </cell>
          <cell r="AX428">
            <v>0</v>
          </cell>
          <cell r="AY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F429">
            <v>0</v>
          </cell>
          <cell r="G429" t="str">
            <v>否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W429">
            <v>0</v>
          </cell>
          <cell r="AX429">
            <v>0</v>
          </cell>
          <cell r="AY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F430">
            <v>0</v>
          </cell>
          <cell r="G430" t="str">
            <v>否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W430">
            <v>0</v>
          </cell>
          <cell r="AX430">
            <v>0</v>
          </cell>
          <cell r="AY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F431">
            <v>0</v>
          </cell>
          <cell r="G431" t="str">
            <v>否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W431">
            <v>0</v>
          </cell>
          <cell r="AX431">
            <v>0</v>
          </cell>
          <cell r="AY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F432">
            <v>0</v>
          </cell>
          <cell r="G432" t="str">
            <v>否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W432">
            <v>0</v>
          </cell>
          <cell r="AX432">
            <v>0</v>
          </cell>
          <cell r="AY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F433">
            <v>0</v>
          </cell>
          <cell r="G433" t="str">
            <v>否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W433">
            <v>0</v>
          </cell>
          <cell r="AX433">
            <v>0</v>
          </cell>
          <cell r="AY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F434">
            <v>0</v>
          </cell>
          <cell r="G434" t="str">
            <v>否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W434">
            <v>0</v>
          </cell>
          <cell r="AX434">
            <v>0</v>
          </cell>
          <cell r="AY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F435">
            <v>0</v>
          </cell>
          <cell r="G435" t="str">
            <v>否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W435">
            <v>0</v>
          </cell>
          <cell r="AX435">
            <v>0</v>
          </cell>
          <cell r="AY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F436">
            <v>0</v>
          </cell>
          <cell r="G436" t="str">
            <v>否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W436">
            <v>0</v>
          </cell>
          <cell r="AX436">
            <v>0</v>
          </cell>
          <cell r="AY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F437">
            <v>0</v>
          </cell>
          <cell r="G437" t="str">
            <v>否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W437">
            <v>0</v>
          </cell>
          <cell r="AX437">
            <v>0</v>
          </cell>
          <cell r="AY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F438">
            <v>0</v>
          </cell>
          <cell r="G438" t="str">
            <v>否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W438">
            <v>0</v>
          </cell>
          <cell r="AX438">
            <v>0</v>
          </cell>
          <cell r="AY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F439">
            <v>0</v>
          </cell>
          <cell r="G439" t="str">
            <v>否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W439">
            <v>0</v>
          </cell>
          <cell r="AX439">
            <v>0</v>
          </cell>
          <cell r="AY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F440">
            <v>0</v>
          </cell>
          <cell r="G440" t="str">
            <v>否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W440">
            <v>0</v>
          </cell>
          <cell r="AX440">
            <v>0</v>
          </cell>
          <cell r="AY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F441">
            <v>0</v>
          </cell>
          <cell r="G441" t="str">
            <v>否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W441">
            <v>0</v>
          </cell>
          <cell r="AX441">
            <v>0</v>
          </cell>
          <cell r="AY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正常供货</v>
          </cell>
          <cell r="F442">
            <v>60</v>
          </cell>
          <cell r="G442" t="str">
            <v>是</v>
          </cell>
          <cell r="H442">
            <v>60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466.6</v>
          </cell>
          <cell r="AN442">
            <v>17727.84</v>
          </cell>
          <cell r="AO442">
            <v>20299.999999999996</v>
          </cell>
          <cell r="AP442">
            <v>17400</v>
          </cell>
          <cell r="AQ442">
            <v>43147.86</v>
          </cell>
          <cell r="AR442">
            <v>29919.32</v>
          </cell>
          <cell r="AS442">
            <v>15318.49</v>
          </cell>
          <cell r="AT442">
            <v>10943.34</v>
          </cell>
          <cell r="AU442">
            <v>0</v>
          </cell>
          <cell r="AV442">
            <v>61089.79</v>
          </cell>
          <cell r="AW442">
            <v>216313.24</v>
          </cell>
          <cell r="AX442">
            <v>155223.44999999998</v>
          </cell>
          <cell r="AY442">
            <v>26736.466666666664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F443">
            <v>0</v>
          </cell>
          <cell r="G443" t="str">
            <v>否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W443">
            <v>0</v>
          </cell>
          <cell r="AX443">
            <v>0</v>
          </cell>
          <cell r="AY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F444">
            <v>0</v>
          </cell>
          <cell r="G444" t="str">
            <v>否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W444">
            <v>0</v>
          </cell>
          <cell r="AX444">
            <v>0</v>
          </cell>
          <cell r="AY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F445">
            <v>0</v>
          </cell>
          <cell r="G445" t="str">
            <v>否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W445">
            <v>0</v>
          </cell>
          <cell r="AX445">
            <v>0</v>
          </cell>
          <cell r="AY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F446">
            <v>0</v>
          </cell>
          <cell r="G446" t="str">
            <v>否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W446">
            <v>0</v>
          </cell>
          <cell r="AX446">
            <v>0</v>
          </cell>
          <cell r="AY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F447">
            <v>0</v>
          </cell>
          <cell r="G447" t="str">
            <v>否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W447">
            <v>0</v>
          </cell>
          <cell r="AX447">
            <v>0</v>
          </cell>
          <cell r="AY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F448">
            <v>0</v>
          </cell>
          <cell r="G448" t="str">
            <v>否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W448">
            <v>0</v>
          </cell>
          <cell r="AX448">
            <v>0</v>
          </cell>
          <cell r="AY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F449">
            <v>0</v>
          </cell>
          <cell r="G449" t="str">
            <v>否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W449">
            <v>0</v>
          </cell>
          <cell r="AX449">
            <v>0</v>
          </cell>
          <cell r="AY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F450">
            <v>0</v>
          </cell>
          <cell r="G450" t="str">
            <v>否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W450">
            <v>0</v>
          </cell>
          <cell r="AX450">
            <v>0</v>
          </cell>
          <cell r="AY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F451">
            <v>0</v>
          </cell>
          <cell r="G451" t="str">
            <v>否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F452">
            <v>0</v>
          </cell>
          <cell r="G452" t="str">
            <v>否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W452">
            <v>0</v>
          </cell>
          <cell r="AX452">
            <v>0</v>
          </cell>
          <cell r="AY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F453">
            <v>0</v>
          </cell>
          <cell r="G453" t="str">
            <v>否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W453">
            <v>0</v>
          </cell>
          <cell r="AX453">
            <v>0</v>
          </cell>
          <cell r="AY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F454">
            <v>0</v>
          </cell>
          <cell r="G454" t="str">
            <v>否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W454">
            <v>0</v>
          </cell>
          <cell r="AX454">
            <v>0</v>
          </cell>
          <cell r="AY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F455">
            <v>0</v>
          </cell>
          <cell r="G455" t="str">
            <v>否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W455">
            <v>0</v>
          </cell>
          <cell r="AX455">
            <v>0</v>
          </cell>
          <cell r="AY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F456">
            <v>0</v>
          </cell>
          <cell r="G456" t="str">
            <v>否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W456">
            <v>0</v>
          </cell>
          <cell r="AX456">
            <v>0</v>
          </cell>
          <cell r="AY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F457">
            <v>0</v>
          </cell>
          <cell r="G457" t="str">
            <v>否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W457">
            <v>0</v>
          </cell>
          <cell r="AX457">
            <v>0</v>
          </cell>
          <cell r="AY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F458">
            <v>0</v>
          </cell>
          <cell r="G458" t="str">
            <v>否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W458">
            <v>0</v>
          </cell>
          <cell r="AX458">
            <v>0</v>
          </cell>
          <cell r="AY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F459">
            <v>0</v>
          </cell>
          <cell r="G459" t="str">
            <v>否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W459">
            <v>0</v>
          </cell>
          <cell r="AX459">
            <v>0</v>
          </cell>
          <cell r="AY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F460">
            <v>0</v>
          </cell>
          <cell r="G460" t="str">
            <v>否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W460">
            <v>0</v>
          </cell>
          <cell r="AX460">
            <v>0</v>
          </cell>
          <cell r="AY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F461">
            <v>0</v>
          </cell>
          <cell r="G461" t="str">
            <v>否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W461">
            <v>0</v>
          </cell>
          <cell r="AX461">
            <v>0</v>
          </cell>
          <cell r="AY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F462">
            <v>0</v>
          </cell>
          <cell r="G462" t="str">
            <v>否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W462">
            <v>0</v>
          </cell>
          <cell r="AX462">
            <v>0</v>
          </cell>
          <cell r="AY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F463">
            <v>0</v>
          </cell>
          <cell r="G463" t="str">
            <v>否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W463">
            <v>0</v>
          </cell>
          <cell r="AX463">
            <v>0</v>
          </cell>
          <cell r="AY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F464">
            <v>0</v>
          </cell>
          <cell r="G464" t="str">
            <v>否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W464">
            <v>0</v>
          </cell>
          <cell r="AX464">
            <v>0</v>
          </cell>
          <cell r="AY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F465">
            <v>0</v>
          </cell>
          <cell r="G465" t="str">
            <v>否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W465">
            <v>0</v>
          </cell>
          <cell r="AX465">
            <v>0</v>
          </cell>
          <cell r="AY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F466">
            <v>0</v>
          </cell>
          <cell r="G466" t="str">
            <v>否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W466">
            <v>0</v>
          </cell>
          <cell r="AX466">
            <v>0</v>
          </cell>
          <cell r="AY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F467">
            <v>0</v>
          </cell>
          <cell r="G467" t="str">
            <v>否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W467">
            <v>0</v>
          </cell>
          <cell r="AX467">
            <v>0</v>
          </cell>
          <cell r="AY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F468">
            <v>0</v>
          </cell>
          <cell r="G468" t="str">
            <v>否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W468">
            <v>0</v>
          </cell>
          <cell r="AX468">
            <v>0</v>
          </cell>
          <cell r="AY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F469">
            <v>0</v>
          </cell>
          <cell r="G469" t="str">
            <v>否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W469">
            <v>0</v>
          </cell>
          <cell r="AX469">
            <v>0</v>
          </cell>
          <cell r="AY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F470">
            <v>0</v>
          </cell>
          <cell r="G470" t="str">
            <v>否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W470">
            <v>0</v>
          </cell>
          <cell r="AX470">
            <v>0</v>
          </cell>
          <cell r="AY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F471">
            <v>0</v>
          </cell>
          <cell r="G471" t="str">
            <v>否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W471">
            <v>0</v>
          </cell>
          <cell r="AX471">
            <v>0</v>
          </cell>
          <cell r="AY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F472">
            <v>0</v>
          </cell>
          <cell r="G472" t="str">
            <v>否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W472">
            <v>0</v>
          </cell>
          <cell r="AX472">
            <v>0</v>
          </cell>
          <cell r="AY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F473">
            <v>0</v>
          </cell>
          <cell r="G473" t="str">
            <v>否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W473">
            <v>0</v>
          </cell>
          <cell r="AX473">
            <v>0</v>
          </cell>
          <cell r="AY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F474">
            <v>0</v>
          </cell>
          <cell r="G474" t="str">
            <v>否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W474">
            <v>0</v>
          </cell>
          <cell r="AX474">
            <v>0</v>
          </cell>
          <cell r="AY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F475">
            <v>0</v>
          </cell>
          <cell r="G475" t="str">
            <v>否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W475">
            <v>0</v>
          </cell>
          <cell r="AX475">
            <v>0</v>
          </cell>
          <cell r="AY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F476">
            <v>0</v>
          </cell>
          <cell r="G476" t="str">
            <v>否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W476">
            <v>0</v>
          </cell>
          <cell r="AX476">
            <v>0</v>
          </cell>
          <cell r="AY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F477">
            <v>0</v>
          </cell>
          <cell r="G477" t="str">
            <v>否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W477">
            <v>0</v>
          </cell>
          <cell r="AX477">
            <v>0</v>
          </cell>
          <cell r="AY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F478">
            <v>0</v>
          </cell>
          <cell r="G478" t="str">
            <v>否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W478">
            <v>0</v>
          </cell>
          <cell r="AX478">
            <v>0</v>
          </cell>
          <cell r="AY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F479">
            <v>0</v>
          </cell>
          <cell r="G479" t="str">
            <v>否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W479">
            <v>0</v>
          </cell>
          <cell r="AX479">
            <v>0</v>
          </cell>
          <cell r="AY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F480">
            <v>0</v>
          </cell>
          <cell r="G480" t="str">
            <v>否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W480">
            <v>0</v>
          </cell>
          <cell r="AX480">
            <v>0</v>
          </cell>
          <cell r="AY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F481">
            <v>0</v>
          </cell>
          <cell r="G481" t="str">
            <v>否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W481">
            <v>0</v>
          </cell>
          <cell r="AX481">
            <v>0</v>
          </cell>
          <cell r="AY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F482">
            <v>0</v>
          </cell>
          <cell r="G482" t="str">
            <v>否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W482">
            <v>0</v>
          </cell>
          <cell r="AX482">
            <v>0</v>
          </cell>
          <cell r="AY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F483">
            <v>0</v>
          </cell>
          <cell r="G483" t="str">
            <v>否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W483">
            <v>0</v>
          </cell>
          <cell r="AX483">
            <v>0</v>
          </cell>
          <cell r="AY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F484">
            <v>0</v>
          </cell>
          <cell r="G484" t="str">
            <v>否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W484">
            <v>0</v>
          </cell>
          <cell r="AX484">
            <v>0</v>
          </cell>
          <cell r="AY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F485">
            <v>0</v>
          </cell>
          <cell r="G485" t="str">
            <v>否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W485">
            <v>0</v>
          </cell>
          <cell r="AX485">
            <v>0</v>
          </cell>
          <cell r="AY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F486">
            <v>0</v>
          </cell>
          <cell r="G486" t="str">
            <v>否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W486">
            <v>0</v>
          </cell>
          <cell r="AX486">
            <v>0</v>
          </cell>
          <cell r="AY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F487">
            <v>0</v>
          </cell>
          <cell r="G487" t="str">
            <v>否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W487">
            <v>0</v>
          </cell>
          <cell r="AX487">
            <v>0</v>
          </cell>
          <cell r="AY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F488">
            <v>0</v>
          </cell>
          <cell r="G488" t="str">
            <v>否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G488">
            <v>0</v>
          </cell>
          <cell r="AH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W488">
            <v>0</v>
          </cell>
          <cell r="AX488">
            <v>0</v>
          </cell>
          <cell r="AY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F489">
            <v>0</v>
          </cell>
          <cell r="G489" t="str">
            <v>否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G489">
            <v>0</v>
          </cell>
          <cell r="AH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W489">
            <v>0</v>
          </cell>
          <cell r="AX489">
            <v>0</v>
          </cell>
          <cell r="AY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F490">
            <v>0</v>
          </cell>
          <cell r="G490" t="str">
            <v>否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G490">
            <v>0</v>
          </cell>
          <cell r="AH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W490">
            <v>0</v>
          </cell>
          <cell r="AX490">
            <v>0</v>
          </cell>
          <cell r="AY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F491">
            <v>0</v>
          </cell>
          <cell r="G491" t="str">
            <v>否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W491">
            <v>0</v>
          </cell>
          <cell r="AX491">
            <v>0</v>
          </cell>
          <cell r="AY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F492">
            <v>0</v>
          </cell>
          <cell r="G492" t="str">
            <v>否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W492">
            <v>0</v>
          </cell>
          <cell r="AX492">
            <v>0</v>
          </cell>
          <cell r="AY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F493">
            <v>0</v>
          </cell>
          <cell r="G493" t="str">
            <v>否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W493">
            <v>0</v>
          </cell>
          <cell r="AX493">
            <v>0</v>
          </cell>
          <cell r="AY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F494">
            <v>0</v>
          </cell>
          <cell r="G494" t="str">
            <v>否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L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F495">
            <v>0</v>
          </cell>
          <cell r="G495" t="str">
            <v>否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W495">
            <v>0</v>
          </cell>
          <cell r="AX495">
            <v>0</v>
          </cell>
          <cell r="AY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 t="str">
            <v>老账</v>
          </cell>
          <cell r="F496">
            <v>0</v>
          </cell>
          <cell r="G496" t="str">
            <v>否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20300</v>
          </cell>
          <cell r="AS496">
            <v>0</v>
          </cell>
          <cell r="AT496">
            <v>0</v>
          </cell>
          <cell r="AU496">
            <v>0</v>
          </cell>
          <cell r="AW496">
            <v>20300</v>
          </cell>
          <cell r="AX496">
            <v>20300</v>
          </cell>
          <cell r="AY496">
            <v>3383.3333333333335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F497">
            <v>0</v>
          </cell>
          <cell r="G497" t="str">
            <v>否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W497">
            <v>0</v>
          </cell>
          <cell r="AX497">
            <v>0</v>
          </cell>
          <cell r="AY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F498">
            <v>0</v>
          </cell>
          <cell r="G498" t="str">
            <v>否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W498">
            <v>0</v>
          </cell>
          <cell r="AX498">
            <v>0</v>
          </cell>
          <cell r="AY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F499">
            <v>0</v>
          </cell>
          <cell r="G499" t="str">
            <v>否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W499">
            <v>0</v>
          </cell>
          <cell r="AX499">
            <v>0</v>
          </cell>
          <cell r="AY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F500">
            <v>0</v>
          </cell>
          <cell r="G500" t="str">
            <v>否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W500">
            <v>0</v>
          </cell>
          <cell r="AX500">
            <v>0</v>
          </cell>
          <cell r="AY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F501">
            <v>0</v>
          </cell>
          <cell r="G501" t="str">
            <v>否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W501">
            <v>0</v>
          </cell>
          <cell r="AX501">
            <v>0</v>
          </cell>
          <cell r="AY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F502">
            <v>0</v>
          </cell>
          <cell r="G502" t="str">
            <v>否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W502">
            <v>0</v>
          </cell>
          <cell r="AX502">
            <v>0</v>
          </cell>
          <cell r="AY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F503">
            <v>0</v>
          </cell>
          <cell r="G503" t="str">
            <v>否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W503">
            <v>0</v>
          </cell>
          <cell r="AX503">
            <v>0</v>
          </cell>
          <cell r="AY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F504">
            <v>0</v>
          </cell>
          <cell r="G504" t="str">
            <v>否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W504">
            <v>0</v>
          </cell>
          <cell r="AX504">
            <v>0</v>
          </cell>
          <cell r="AY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F505">
            <v>0</v>
          </cell>
          <cell r="G505" t="str">
            <v>否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W505">
            <v>0</v>
          </cell>
          <cell r="AX505">
            <v>0</v>
          </cell>
          <cell r="AY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F506">
            <v>0</v>
          </cell>
          <cell r="G506" t="str">
            <v>否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W506">
            <v>0</v>
          </cell>
          <cell r="AX506">
            <v>0</v>
          </cell>
          <cell r="AY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F507">
            <v>0</v>
          </cell>
          <cell r="G507" t="str">
            <v>否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W507">
            <v>0</v>
          </cell>
          <cell r="AX507">
            <v>0</v>
          </cell>
          <cell r="AY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F508">
            <v>0</v>
          </cell>
          <cell r="G508" t="str">
            <v>否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W508">
            <v>0</v>
          </cell>
          <cell r="AX508">
            <v>0</v>
          </cell>
          <cell r="AY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F509">
            <v>0</v>
          </cell>
          <cell r="G509" t="str">
            <v>否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W509">
            <v>0</v>
          </cell>
          <cell r="AX509">
            <v>0</v>
          </cell>
          <cell r="AY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F510">
            <v>0</v>
          </cell>
          <cell r="G510" t="str">
            <v>否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W510">
            <v>0</v>
          </cell>
          <cell r="AX510">
            <v>0</v>
          </cell>
          <cell r="AY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F511">
            <v>0</v>
          </cell>
          <cell r="G511" t="str">
            <v>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W511">
            <v>0</v>
          </cell>
          <cell r="AX511">
            <v>0</v>
          </cell>
          <cell r="AY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F512">
            <v>0</v>
          </cell>
          <cell r="G512" t="str">
            <v>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W512">
            <v>0</v>
          </cell>
          <cell r="AX512">
            <v>0</v>
          </cell>
          <cell r="AY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 t="str">
            <v>老账</v>
          </cell>
          <cell r="F513">
            <v>0</v>
          </cell>
          <cell r="G513" t="str">
            <v>是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13980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W513">
            <v>13980</v>
          </cell>
          <cell r="AX513">
            <v>13980</v>
          </cell>
          <cell r="AY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F514">
            <v>0</v>
          </cell>
          <cell r="G514" t="str">
            <v>否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W514">
            <v>0</v>
          </cell>
          <cell r="AX514">
            <v>0</v>
          </cell>
          <cell r="AY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F515">
            <v>0</v>
          </cell>
          <cell r="G515" t="str">
            <v>否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W515">
            <v>0</v>
          </cell>
          <cell r="AX515">
            <v>0</v>
          </cell>
          <cell r="AY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F516">
            <v>0</v>
          </cell>
          <cell r="G516" t="str">
            <v>否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W516">
            <v>0</v>
          </cell>
          <cell r="AX516">
            <v>0</v>
          </cell>
          <cell r="AY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F517">
            <v>0</v>
          </cell>
          <cell r="G517" t="str">
            <v>否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W517">
            <v>0</v>
          </cell>
          <cell r="AX517">
            <v>0</v>
          </cell>
          <cell r="AY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F518">
            <v>0</v>
          </cell>
          <cell r="G518" t="str">
            <v>否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W518">
            <v>0</v>
          </cell>
          <cell r="AX518">
            <v>0</v>
          </cell>
          <cell r="AY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F519">
            <v>0</v>
          </cell>
          <cell r="G519" t="str">
            <v>否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W519">
            <v>0</v>
          </cell>
          <cell r="AX519">
            <v>0</v>
          </cell>
          <cell r="AY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F520">
            <v>0</v>
          </cell>
          <cell r="G520" t="str">
            <v>否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W520">
            <v>0</v>
          </cell>
          <cell r="AX520">
            <v>0</v>
          </cell>
          <cell r="AY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F521">
            <v>0</v>
          </cell>
          <cell r="G521" t="str">
            <v>否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W521">
            <v>0</v>
          </cell>
          <cell r="AX521">
            <v>0</v>
          </cell>
          <cell r="AY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F522">
            <v>0</v>
          </cell>
          <cell r="G522" t="str">
            <v>否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W522">
            <v>0</v>
          </cell>
          <cell r="AX522">
            <v>0</v>
          </cell>
          <cell r="AY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F523">
            <v>0</v>
          </cell>
          <cell r="G523" t="str">
            <v>否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W523">
            <v>0</v>
          </cell>
          <cell r="AX523">
            <v>0</v>
          </cell>
          <cell r="AY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F524">
            <v>0</v>
          </cell>
          <cell r="G524" t="str">
            <v>否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W524">
            <v>0</v>
          </cell>
          <cell r="AX524">
            <v>0</v>
          </cell>
          <cell r="AY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F525">
            <v>0</v>
          </cell>
          <cell r="G525" t="str">
            <v>否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W525">
            <v>0</v>
          </cell>
          <cell r="AX525">
            <v>0</v>
          </cell>
          <cell r="AY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F526">
            <v>0</v>
          </cell>
          <cell r="G526" t="str">
            <v>否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W526">
            <v>0</v>
          </cell>
          <cell r="AX526">
            <v>0</v>
          </cell>
          <cell r="AY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F527">
            <v>0</v>
          </cell>
          <cell r="G527" t="str">
            <v>否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W527">
            <v>0</v>
          </cell>
          <cell r="AX527">
            <v>0</v>
          </cell>
          <cell r="AY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F528">
            <v>0</v>
          </cell>
          <cell r="G528" t="str">
            <v>否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W528">
            <v>0</v>
          </cell>
          <cell r="AX528">
            <v>0</v>
          </cell>
          <cell r="AY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F529">
            <v>0</v>
          </cell>
          <cell r="G529" t="str">
            <v>否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D529">
            <v>0</v>
          </cell>
          <cell r="AE529">
            <v>0</v>
          </cell>
          <cell r="AG529">
            <v>0</v>
          </cell>
          <cell r="AH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W529">
            <v>0</v>
          </cell>
          <cell r="AX529">
            <v>0</v>
          </cell>
          <cell r="AY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 t="str">
            <v>固定资产</v>
          </cell>
          <cell r="F530">
            <v>0</v>
          </cell>
          <cell r="G530" t="str">
            <v>否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W530">
            <v>0</v>
          </cell>
          <cell r="AX530">
            <v>0</v>
          </cell>
          <cell r="AY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F531">
            <v>0</v>
          </cell>
          <cell r="G531" t="str">
            <v>否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W531">
            <v>0</v>
          </cell>
          <cell r="AX531">
            <v>0</v>
          </cell>
          <cell r="AY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F532">
            <v>0</v>
          </cell>
          <cell r="G532" t="str">
            <v>否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H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W532">
            <v>0</v>
          </cell>
          <cell r="AX532">
            <v>0</v>
          </cell>
          <cell r="AY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F533">
            <v>0</v>
          </cell>
          <cell r="G533" t="str">
            <v>否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W533">
            <v>0</v>
          </cell>
          <cell r="AX533">
            <v>0</v>
          </cell>
          <cell r="AY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正常供货</v>
          </cell>
          <cell r="F534">
            <v>0</v>
          </cell>
          <cell r="G534" t="str">
            <v>否</v>
          </cell>
          <cell r="AH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0.1</v>
          </cell>
          <cell r="AW534">
            <v>0.1</v>
          </cell>
          <cell r="AX534">
            <v>0.1</v>
          </cell>
          <cell r="AY534">
            <v>1.6666666666666666E-2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F535">
            <v>0</v>
          </cell>
          <cell r="G535" t="str">
            <v>否</v>
          </cell>
          <cell r="AH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W535">
            <v>0</v>
          </cell>
          <cell r="AX535">
            <v>0</v>
          </cell>
          <cell r="AY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F536">
            <v>0</v>
          </cell>
          <cell r="G536" t="str">
            <v>否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140700</v>
          </cell>
          <cell r="AU536">
            <v>0</v>
          </cell>
          <cell r="AW536">
            <v>140700</v>
          </cell>
          <cell r="AX536">
            <v>140700</v>
          </cell>
          <cell r="AY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F537">
            <v>0</v>
          </cell>
          <cell r="G537" t="str">
            <v>否</v>
          </cell>
          <cell r="AH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W537">
            <v>0</v>
          </cell>
          <cell r="AX537">
            <v>0</v>
          </cell>
          <cell r="AY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零采</v>
          </cell>
          <cell r="F538">
            <v>0</v>
          </cell>
          <cell r="G538" t="str">
            <v>是</v>
          </cell>
          <cell r="AH538">
            <v>0</v>
          </cell>
          <cell r="AJ538">
            <v>18873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W538">
            <v>18873</v>
          </cell>
          <cell r="AX538">
            <v>18873</v>
          </cell>
          <cell r="AY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F539">
            <v>0</v>
          </cell>
          <cell r="G539" t="str">
            <v>否</v>
          </cell>
          <cell r="AH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W539">
            <v>0</v>
          </cell>
          <cell r="AX539">
            <v>0</v>
          </cell>
          <cell r="AY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正常供货</v>
          </cell>
          <cell r="F540">
            <v>90</v>
          </cell>
          <cell r="G540" t="str">
            <v>是</v>
          </cell>
          <cell r="AG540">
            <v>0</v>
          </cell>
          <cell r="AH540">
            <v>0</v>
          </cell>
          <cell r="AI540">
            <v>0</v>
          </cell>
          <cell r="AJ540">
            <v>400647.39</v>
          </cell>
          <cell r="AK540">
            <v>54782.400000000001</v>
          </cell>
          <cell r="AL540">
            <v>28826.16</v>
          </cell>
          <cell r="AM540">
            <v>0</v>
          </cell>
          <cell r="AN540">
            <v>209083.57</v>
          </cell>
          <cell r="AO540">
            <v>75000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W540">
            <v>768339.52</v>
          </cell>
          <cell r="AX540">
            <v>768339.52</v>
          </cell>
          <cell r="AY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正常供货</v>
          </cell>
          <cell r="F541">
            <v>0</v>
          </cell>
          <cell r="G541" t="str">
            <v>是</v>
          </cell>
          <cell r="H541">
            <v>90</v>
          </cell>
          <cell r="AG541">
            <v>137946.29999999999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W541">
            <v>137946.29999999999</v>
          </cell>
          <cell r="AX541">
            <v>137946.29999999999</v>
          </cell>
          <cell r="AY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正常供货</v>
          </cell>
          <cell r="F542">
            <v>60</v>
          </cell>
          <cell r="G542" t="str">
            <v>否</v>
          </cell>
          <cell r="H542">
            <v>60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116875.45</v>
          </cell>
          <cell r="AR542">
            <v>257452.98</v>
          </cell>
          <cell r="AS542">
            <v>311568.13</v>
          </cell>
          <cell r="AT542">
            <v>226607.23</v>
          </cell>
          <cell r="AU542">
            <v>0</v>
          </cell>
          <cell r="AW542">
            <v>912503.79</v>
          </cell>
          <cell r="AX542">
            <v>912503.79</v>
          </cell>
          <cell r="AY542">
            <v>152083.965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F543">
            <v>0</v>
          </cell>
          <cell r="G543" t="str">
            <v>否</v>
          </cell>
          <cell r="AH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17870</v>
          </cell>
          <cell r="AS543">
            <v>0</v>
          </cell>
          <cell r="AT543">
            <v>0</v>
          </cell>
          <cell r="AU543">
            <v>0</v>
          </cell>
          <cell r="AV543">
            <v>22370</v>
          </cell>
          <cell r="AW543">
            <v>40240</v>
          </cell>
          <cell r="AX543">
            <v>40240</v>
          </cell>
          <cell r="AY543">
            <v>6706.666666666667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正常供货</v>
          </cell>
          <cell r="F544">
            <v>60</v>
          </cell>
          <cell r="G544" t="str">
            <v>否</v>
          </cell>
          <cell r="H544">
            <v>60</v>
          </cell>
          <cell r="AI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169.6</v>
          </cell>
          <cell r="AR544">
            <v>0</v>
          </cell>
          <cell r="AS544">
            <v>0</v>
          </cell>
          <cell r="AT544">
            <v>0</v>
          </cell>
          <cell r="AU544">
            <v>50765.91</v>
          </cell>
          <cell r="AW544">
            <v>50935.51</v>
          </cell>
          <cell r="AX544">
            <v>169.59999999999854</v>
          </cell>
          <cell r="AY544">
            <v>8489.251666666667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正常供货</v>
          </cell>
          <cell r="F545">
            <v>0</v>
          </cell>
          <cell r="G545" t="str">
            <v>是</v>
          </cell>
          <cell r="H545">
            <v>90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17973.46</v>
          </cell>
          <cell r="Z545">
            <v>51701.690000000061</v>
          </cell>
          <cell r="AA545">
            <v>0</v>
          </cell>
          <cell r="AB545">
            <v>36271.449999999997</v>
          </cell>
          <cell r="AC545">
            <v>56016.21</v>
          </cell>
          <cell r="AD545">
            <v>24203.919999999998</v>
          </cell>
          <cell r="AE545">
            <v>13100.64</v>
          </cell>
          <cell r="AF545">
            <v>0</v>
          </cell>
          <cell r="AG545">
            <v>14583.61</v>
          </cell>
          <cell r="AH545">
            <v>16503.87</v>
          </cell>
          <cell r="AI545">
            <v>25047.34</v>
          </cell>
          <cell r="AJ545">
            <v>0</v>
          </cell>
          <cell r="AK545">
            <v>36858.269999999997</v>
          </cell>
          <cell r="AL545">
            <v>5425.88</v>
          </cell>
          <cell r="AM545">
            <v>7573.38</v>
          </cell>
          <cell r="AN545">
            <v>8853.4599999999991</v>
          </cell>
          <cell r="AO545">
            <v>0</v>
          </cell>
          <cell r="AP545">
            <v>10300</v>
          </cell>
          <cell r="AQ545">
            <v>9447.58</v>
          </cell>
          <cell r="AR545">
            <v>10052.76</v>
          </cell>
          <cell r="AS545">
            <v>6630.91</v>
          </cell>
          <cell r="AT545">
            <v>13566.77</v>
          </cell>
          <cell r="AU545">
            <v>3522.21</v>
          </cell>
          <cell r="AV545">
            <v>12236.2</v>
          </cell>
          <cell r="AW545">
            <v>379869.6100000001</v>
          </cell>
          <cell r="AX545">
            <v>379869.6100000001</v>
          </cell>
          <cell r="AY545">
            <v>9242.7383333333346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正常供货</v>
          </cell>
          <cell r="F546">
            <v>90</v>
          </cell>
          <cell r="G546" t="str">
            <v>否</v>
          </cell>
          <cell r="H546">
            <v>90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60107.89</v>
          </cell>
          <cell r="AW546">
            <v>60107.89</v>
          </cell>
          <cell r="AX546">
            <v>0</v>
          </cell>
          <cell r="AY546">
            <v>10017.981666666667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正常供货</v>
          </cell>
          <cell r="F547">
            <v>90</v>
          </cell>
          <cell r="G547" t="str">
            <v>否</v>
          </cell>
          <cell r="H547">
            <v>90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W547">
            <v>0</v>
          </cell>
          <cell r="AX547">
            <v>0</v>
          </cell>
          <cell r="AY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正常供货</v>
          </cell>
          <cell r="F548">
            <v>30</v>
          </cell>
          <cell r="G548" t="str">
            <v>否</v>
          </cell>
          <cell r="H548">
            <v>30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40239.08</v>
          </cell>
          <cell r="AS548">
            <v>0</v>
          </cell>
          <cell r="AT548">
            <v>0</v>
          </cell>
          <cell r="AU548">
            <v>0</v>
          </cell>
          <cell r="AW548">
            <v>40239.08</v>
          </cell>
          <cell r="AX548">
            <v>40239.08</v>
          </cell>
          <cell r="AY548">
            <v>6706.5133333333333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正常供货</v>
          </cell>
          <cell r="F549">
            <v>90</v>
          </cell>
          <cell r="G549" t="str">
            <v>否</v>
          </cell>
          <cell r="H549">
            <v>90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4446</v>
          </cell>
          <cell r="AP549">
            <v>0</v>
          </cell>
          <cell r="AQ549">
            <v>0</v>
          </cell>
          <cell r="AR549">
            <v>216290.58</v>
          </cell>
          <cell r="AS549">
            <v>50133.7</v>
          </cell>
          <cell r="AT549">
            <v>215688.75</v>
          </cell>
          <cell r="AU549">
            <v>0</v>
          </cell>
          <cell r="AV549">
            <v>71489.45</v>
          </cell>
          <cell r="AW549">
            <v>558048.48</v>
          </cell>
          <cell r="AX549">
            <v>270870.27999999997</v>
          </cell>
          <cell r="AY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正常供货</v>
          </cell>
          <cell r="F550">
            <v>60</v>
          </cell>
          <cell r="G550" t="str">
            <v>否</v>
          </cell>
          <cell r="H550">
            <v>60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31488.22</v>
          </cell>
          <cell r="AT550">
            <v>206015.95</v>
          </cell>
          <cell r="AU550">
            <v>92519.32</v>
          </cell>
          <cell r="AV550">
            <v>183851.58</v>
          </cell>
          <cell r="AW550">
            <v>513875.06999999995</v>
          </cell>
          <cell r="AX550">
            <v>237504.16999999998</v>
          </cell>
          <cell r="AY550">
            <v>85645.844999999987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正常供货（李尔）</v>
          </cell>
          <cell r="F551">
            <v>30</v>
          </cell>
          <cell r="G551" t="str">
            <v>否</v>
          </cell>
          <cell r="H551">
            <v>30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W551">
            <v>0</v>
          </cell>
          <cell r="AX551">
            <v>0</v>
          </cell>
          <cell r="AY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F552">
            <v>30</v>
          </cell>
          <cell r="G552" t="str">
            <v>否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13953.24</v>
          </cell>
          <cell r="AW552">
            <v>13953.24</v>
          </cell>
          <cell r="AX552">
            <v>27906.48</v>
          </cell>
          <cell r="AY552">
            <v>2325.54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正常供货（李尔）</v>
          </cell>
          <cell r="F553">
            <v>90</v>
          </cell>
          <cell r="G553" t="str">
            <v>是</v>
          </cell>
          <cell r="H553">
            <v>90</v>
          </cell>
          <cell r="AJ553">
            <v>83950.98000000001</v>
          </cell>
          <cell r="AK553">
            <v>0</v>
          </cell>
          <cell r="AL553">
            <v>66514.740000000005</v>
          </cell>
          <cell r="AM553">
            <v>0</v>
          </cell>
          <cell r="AN553">
            <v>369701.79</v>
          </cell>
          <cell r="AO553">
            <v>232200</v>
          </cell>
          <cell r="AP553">
            <v>156400</v>
          </cell>
          <cell r="AQ553">
            <v>191406.93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W553">
            <v>1100174.44</v>
          </cell>
          <cell r="AX553">
            <v>1100174.44</v>
          </cell>
          <cell r="AY553">
            <v>31901.154999999999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正常供货（李尔）</v>
          </cell>
          <cell r="F554">
            <v>60</v>
          </cell>
          <cell r="G554" t="str">
            <v>否</v>
          </cell>
          <cell r="H554">
            <v>60</v>
          </cell>
          <cell r="AJ554">
            <v>0</v>
          </cell>
          <cell r="AK554">
            <v>0</v>
          </cell>
          <cell r="AM554">
            <v>0</v>
          </cell>
          <cell r="AN554">
            <v>0</v>
          </cell>
          <cell r="AO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107302.99</v>
          </cell>
          <cell r="AW554">
            <v>107302.99</v>
          </cell>
          <cell r="AX554">
            <v>0</v>
          </cell>
          <cell r="AY554">
            <v>17883.831666666669</v>
          </cell>
        </row>
        <row r="555">
          <cell r="B555" t="str">
            <v>S413197</v>
          </cell>
          <cell r="C555" t="str">
            <v>保定市宏腾科技有限公司</v>
          </cell>
          <cell r="E555" t="str">
            <v>零采</v>
          </cell>
          <cell r="F555">
            <v>30</v>
          </cell>
          <cell r="G555" t="str">
            <v>否</v>
          </cell>
          <cell r="H555">
            <v>30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W555">
            <v>0</v>
          </cell>
          <cell r="AX555">
            <v>0</v>
          </cell>
          <cell r="AY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 t="str">
            <v>大宗物料</v>
          </cell>
          <cell r="F556">
            <v>30</v>
          </cell>
          <cell r="G556" t="str">
            <v>否</v>
          </cell>
          <cell r="H556">
            <v>30</v>
          </cell>
          <cell r="AJ556">
            <v>0</v>
          </cell>
          <cell r="AK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U556">
            <v>210900</v>
          </cell>
          <cell r="AV556">
            <v>97000</v>
          </cell>
          <cell r="AW556">
            <v>307900</v>
          </cell>
          <cell r="AX556">
            <v>404900</v>
          </cell>
          <cell r="AY556">
            <v>51316.666666666664</v>
          </cell>
        </row>
        <row r="557">
          <cell r="B557" t="str">
            <v>S444015</v>
          </cell>
          <cell r="C557" t="str">
            <v>欣瑞联电子（肇庆）有限公司</v>
          </cell>
          <cell r="E557" t="str">
            <v>正常供货</v>
          </cell>
          <cell r="F557">
            <v>90</v>
          </cell>
          <cell r="G557" t="str">
            <v>否</v>
          </cell>
          <cell r="H557">
            <v>90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W557">
            <v>0</v>
          </cell>
          <cell r="AX557">
            <v>0</v>
          </cell>
          <cell r="AY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F558">
            <v>60</v>
          </cell>
          <cell r="G558" t="str">
            <v>是</v>
          </cell>
          <cell r="AL558">
            <v>0</v>
          </cell>
          <cell r="AM558">
            <v>0</v>
          </cell>
          <cell r="AN558">
            <v>6000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W558">
            <v>6000</v>
          </cell>
          <cell r="AX558">
            <v>6000</v>
          </cell>
          <cell r="AY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 t="str">
            <v>零采</v>
          </cell>
          <cell r="F559" t="str">
            <v>预付</v>
          </cell>
          <cell r="G559" t="str">
            <v>是</v>
          </cell>
          <cell r="AJ559">
            <v>0</v>
          </cell>
          <cell r="AK559">
            <v>0</v>
          </cell>
          <cell r="AL559">
            <v>0</v>
          </cell>
          <cell r="AM559">
            <v>1750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W559">
            <v>1750</v>
          </cell>
          <cell r="AX559">
            <v>1750</v>
          </cell>
          <cell r="AY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 t="str">
            <v>固定资产-要诉讼</v>
          </cell>
          <cell r="F560" t="str">
            <v>预付</v>
          </cell>
          <cell r="G560" t="str">
            <v>否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W560">
            <v>0</v>
          </cell>
          <cell r="AX560">
            <v>0</v>
          </cell>
          <cell r="AY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 t="str">
            <v>管理</v>
          </cell>
          <cell r="F561">
            <v>0</v>
          </cell>
          <cell r="G561" t="str">
            <v>是</v>
          </cell>
          <cell r="AI561">
            <v>1663.7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W561">
            <v>1663.7</v>
          </cell>
          <cell r="AX561">
            <v>1663.7</v>
          </cell>
          <cell r="AY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 t="str">
            <v>管理</v>
          </cell>
          <cell r="F562">
            <v>0</v>
          </cell>
          <cell r="G562" t="str">
            <v>否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W562">
            <v>0</v>
          </cell>
          <cell r="AX562">
            <v>0</v>
          </cell>
          <cell r="AY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F563">
            <v>0</v>
          </cell>
          <cell r="G563" t="str">
            <v>否</v>
          </cell>
          <cell r="AG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W563">
            <v>0</v>
          </cell>
          <cell r="AX563">
            <v>0</v>
          </cell>
          <cell r="AY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 t="str">
            <v>管理</v>
          </cell>
          <cell r="F564">
            <v>0</v>
          </cell>
          <cell r="G564" t="str">
            <v>否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W564">
            <v>0</v>
          </cell>
          <cell r="AX564">
            <v>0</v>
          </cell>
          <cell r="AY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F565">
            <v>0</v>
          </cell>
          <cell r="G565" t="str">
            <v>否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W565">
            <v>0</v>
          </cell>
          <cell r="AX565">
            <v>0</v>
          </cell>
          <cell r="AY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 t="str">
            <v>大宗物料</v>
          </cell>
          <cell r="F566">
            <v>30</v>
          </cell>
          <cell r="G566" t="str">
            <v>否</v>
          </cell>
          <cell r="H566">
            <v>30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36233.1</v>
          </cell>
          <cell r="AU566">
            <v>0</v>
          </cell>
          <cell r="AW566">
            <v>36233.1</v>
          </cell>
          <cell r="AX566">
            <v>36233.1</v>
          </cell>
          <cell r="AY566">
            <v>6038.8499999999995</v>
          </cell>
        </row>
        <row r="567">
          <cell r="B567" t="str">
            <v>S412044</v>
          </cell>
          <cell r="C567" t="str">
            <v>天津沛衡五金弹簧有限公司</v>
          </cell>
          <cell r="D567" t="str">
            <v>座椅</v>
          </cell>
          <cell r="E567" t="str">
            <v>正常供货</v>
          </cell>
          <cell r="F567">
            <v>90</v>
          </cell>
          <cell r="G567" t="str">
            <v>否</v>
          </cell>
          <cell r="H567">
            <v>90</v>
          </cell>
          <cell r="AL567">
            <v>0</v>
          </cell>
          <cell r="AM567">
            <v>0</v>
          </cell>
          <cell r="AN567">
            <v>0</v>
          </cell>
          <cell r="AO567">
            <v>22012.28</v>
          </cell>
          <cell r="AP567">
            <v>19900</v>
          </cell>
          <cell r="AQ567">
            <v>0</v>
          </cell>
          <cell r="AR567">
            <v>0</v>
          </cell>
          <cell r="AS567">
            <v>39233.599999999999</v>
          </cell>
          <cell r="AT567">
            <v>22068.9</v>
          </cell>
          <cell r="AU567">
            <v>13609.16</v>
          </cell>
          <cell r="AW567">
            <v>116823.94</v>
          </cell>
          <cell r="AX567">
            <v>81145.88</v>
          </cell>
          <cell r="AY567">
            <v>12485.276666666667</v>
          </cell>
        </row>
        <row r="568">
          <cell r="B568" t="str">
            <v>S413139</v>
          </cell>
          <cell r="C568" t="str">
            <v>河北定国紧固件制造有限公司</v>
          </cell>
          <cell r="E568" t="str">
            <v>正常供货</v>
          </cell>
          <cell r="F568">
            <v>90</v>
          </cell>
          <cell r="G568" t="str">
            <v>否</v>
          </cell>
          <cell r="H568">
            <v>90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W568">
            <v>0</v>
          </cell>
          <cell r="AX568">
            <v>0</v>
          </cell>
          <cell r="AY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D569" t="str">
            <v>金属件</v>
          </cell>
          <cell r="E569" t="str">
            <v>大宗物料</v>
          </cell>
          <cell r="F569">
            <v>0</v>
          </cell>
          <cell r="G569" t="str">
            <v>否</v>
          </cell>
          <cell r="H569">
            <v>30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W569">
            <v>0</v>
          </cell>
          <cell r="AX569">
            <v>0</v>
          </cell>
          <cell r="AY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正常供货（李尔）</v>
          </cell>
          <cell r="F570">
            <v>60</v>
          </cell>
          <cell r="G570" t="str">
            <v>否</v>
          </cell>
          <cell r="H570">
            <v>60</v>
          </cell>
          <cell r="AK570">
            <v>0</v>
          </cell>
          <cell r="AL570">
            <v>0</v>
          </cell>
          <cell r="AO570">
            <v>0</v>
          </cell>
          <cell r="AQ570">
            <v>59180.25</v>
          </cell>
          <cell r="AR570">
            <v>33075.550000000003</v>
          </cell>
          <cell r="AS570">
            <v>0</v>
          </cell>
          <cell r="AT570">
            <v>77603.199999999997</v>
          </cell>
          <cell r="AU570">
            <v>40457.279999999999</v>
          </cell>
          <cell r="AW570">
            <v>210316.28</v>
          </cell>
          <cell r="AX570">
            <v>169859</v>
          </cell>
          <cell r="AY570">
            <v>35052.713333333333</v>
          </cell>
        </row>
        <row r="571">
          <cell r="B571" t="str">
            <v>S432002</v>
          </cell>
          <cell r="C571" t="str">
            <v>江苏全盛座舱技术股份有限公司</v>
          </cell>
          <cell r="D571" t="str">
            <v>金属件</v>
          </cell>
          <cell r="E571" t="str">
            <v>正常供货</v>
          </cell>
          <cell r="F571">
            <v>90</v>
          </cell>
          <cell r="G571" t="str">
            <v>否</v>
          </cell>
          <cell r="H571">
            <v>90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83711.34</v>
          </cell>
          <cell r="AQ571">
            <v>263482.89</v>
          </cell>
          <cell r="AR571">
            <v>133331.68</v>
          </cell>
          <cell r="AS571">
            <v>248116.29</v>
          </cell>
          <cell r="AT571">
            <v>0</v>
          </cell>
          <cell r="AU571">
            <v>1082349.1399999999</v>
          </cell>
          <cell r="AV571">
            <v>957756.32</v>
          </cell>
          <cell r="AW571">
            <v>2768747.6599999997</v>
          </cell>
          <cell r="AX571">
            <v>728642.2</v>
          </cell>
          <cell r="AY571">
            <v>447506.05333333329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正常供货</v>
          </cell>
          <cell r="F572">
            <v>30</v>
          </cell>
          <cell r="G572" t="str">
            <v>否</v>
          </cell>
          <cell r="H572">
            <v>30</v>
          </cell>
          <cell r="AK572">
            <v>0</v>
          </cell>
          <cell r="AL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71354.42</v>
          </cell>
          <cell r="AW572">
            <v>71354.42</v>
          </cell>
          <cell r="AX572">
            <v>142708.84</v>
          </cell>
          <cell r="AY572">
            <v>11892.403333333334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销售（三方库）</v>
          </cell>
          <cell r="F573">
            <v>0</v>
          </cell>
          <cell r="G573" t="str">
            <v>是</v>
          </cell>
          <cell r="AK573">
            <v>0</v>
          </cell>
          <cell r="AL573">
            <v>0</v>
          </cell>
          <cell r="AM573">
            <v>0</v>
          </cell>
          <cell r="AN573">
            <v>65660.55</v>
          </cell>
          <cell r="AO573">
            <v>45000</v>
          </cell>
          <cell r="AP573">
            <v>49600</v>
          </cell>
          <cell r="AQ573">
            <v>55732.5</v>
          </cell>
          <cell r="AR573">
            <v>77666.92</v>
          </cell>
          <cell r="AS573">
            <v>47524.57</v>
          </cell>
          <cell r="AT573">
            <v>53552.79</v>
          </cell>
          <cell r="AU573">
            <v>2398.73</v>
          </cell>
          <cell r="AV573">
            <v>59659.45</v>
          </cell>
          <cell r="AW573">
            <v>456795.50999999995</v>
          </cell>
          <cell r="AX573">
            <v>456795.50999999995</v>
          </cell>
          <cell r="AY573">
            <v>49422.493333333339</v>
          </cell>
        </row>
        <row r="574">
          <cell r="B574" t="str">
            <v>S512020</v>
          </cell>
          <cell r="C574" t="str">
            <v>天津中骏机械技术有限公司</v>
          </cell>
          <cell r="E574" t="str">
            <v>老账</v>
          </cell>
          <cell r="F574">
            <v>0</v>
          </cell>
          <cell r="G574" t="str">
            <v>否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W574">
            <v>0</v>
          </cell>
          <cell r="AX574">
            <v>0</v>
          </cell>
          <cell r="AY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D575" t="str">
            <v>金属件</v>
          </cell>
          <cell r="F575">
            <v>0</v>
          </cell>
          <cell r="G575" t="str">
            <v>否</v>
          </cell>
          <cell r="H575">
            <v>30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676359.39999999991</v>
          </cell>
          <cell r="AV575">
            <v>81205.679999999993</v>
          </cell>
          <cell r="AW575">
            <v>757565.07999999984</v>
          </cell>
          <cell r="AX575">
            <v>757565.07999999984</v>
          </cell>
          <cell r="AY575">
            <v>126260.84666666664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 t="str">
            <v>正常供货</v>
          </cell>
          <cell r="F576">
            <v>45</v>
          </cell>
          <cell r="G576" t="str">
            <v>否</v>
          </cell>
          <cell r="H576">
            <v>45</v>
          </cell>
          <cell r="AL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54373.280000000006</v>
          </cell>
          <cell r="AR576">
            <v>3400.73</v>
          </cell>
          <cell r="AS576">
            <v>107295.76</v>
          </cell>
          <cell r="AT576">
            <v>73519.5</v>
          </cell>
          <cell r="AU576">
            <v>0</v>
          </cell>
          <cell r="AV576">
            <v>235386.92</v>
          </cell>
          <cell r="AW576">
            <v>473976.19000000006</v>
          </cell>
          <cell r="AX576">
            <v>238589.27000000005</v>
          </cell>
          <cell r="AY576">
            <v>78996.031666666677</v>
          </cell>
        </row>
        <row r="577">
          <cell r="B577" t="str">
            <v>S413011</v>
          </cell>
          <cell r="C577" t="str">
            <v>沧州梦依恋商贸有限公司</v>
          </cell>
          <cell r="D577" t="str">
            <v>座椅</v>
          </cell>
          <cell r="F577">
            <v>0</v>
          </cell>
          <cell r="G577" t="str">
            <v>否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1274</v>
          </cell>
          <cell r="AW577">
            <v>1274</v>
          </cell>
          <cell r="AX577">
            <v>1274</v>
          </cell>
          <cell r="AY577">
            <v>212.33333333333334</v>
          </cell>
        </row>
        <row r="578">
          <cell r="B578" t="str">
            <v>S413122</v>
          </cell>
          <cell r="C578" t="str">
            <v>河北亿泽汽车零部件科技有限公司</v>
          </cell>
          <cell r="D578" t="str">
            <v>金属件</v>
          </cell>
          <cell r="E578" t="str">
            <v>正常供货</v>
          </cell>
          <cell r="F578">
            <v>90</v>
          </cell>
          <cell r="G578" t="str">
            <v>否</v>
          </cell>
          <cell r="H578">
            <v>90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9241.48</v>
          </cell>
          <cell r="AT578">
            <v>0</v>
          </cell>
          <cell r="AU578">
            <v>0</v>
          </cell>
          <cell r="AW578">
            <v>9241.48</v>
          </cell>
          <cell r="AX578">
            <v>9241.48</v>
          </cell>
          <cell r="AY578">
            <v>1540.2466666666667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 t="str">
            <v>李尔转移物料</v>
          </cell>
          <cell r="F579">
            <v>30</v>
          </cell>
          <cell r="G579" t="str">
            <v>否</v>
          </cell>
          <cell r="H579">
            <v>30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W579">
            <v>0</v>
          </cell>
          <cell r="AX579">
            <v>0</v>
          </cell>
          <cell r="AY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D580" t="str">
            <v>座椅</v>
          </cell>
          <cell r="E580" t="str">
            <v>老账</v>
          </cell>
          <cell r="F580">
            <v>90</v>
          </cell>
          <cell r="G580" t="str">
            <v>否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R580">
            <v>16697.330000000002</v>
          </cell>
          <cell r="AS580">
            <v>4949.3999999999996</v>
          </cell>
          <cell r="AT580">
            <v>59313.7</v>
          </cell>
          <cell r="AU580">
            <v>24865.65</v>
          </cell>
          <cell r="AV580">
            <v>26396.799999999999</v>
          </cell>
          <cell r="AW580">
            <v>132222.87999999998</v>
          </cell>
          <cell r="AX580">
            <v>21646.729999999967</v>
          </cell>
          <cell r="AY580">
            <v>22037.146666666664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销售（三方库）</v>
          </cell>
          <cell r="F581">
            <v>0</v>
          </cell>
          <cell r="G581" t="str">
            <v>否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88044</v>
          </cell>
          <cell r="AR581">
            <v>326896</v>
          </cell>
          <cell r="AS581">
            <v>173806.4</v>
          </cell>
          <cell r="AT581">
            <v>338859.2</v>
          </cell>
          <cell r="AU581">
            <v>179776</v>
          </cell>
          <cell r="AV581">
            <v>296086.8</v>
          </cell>
          <cell r="AW581">
            <v>1403468.4000000001</v>
          </cell>
          <cell r="AX581">
            <v>1403468.4000000001</v>
          </cell>
          <cell r="AY581">
            <v>233911.40000000002</v>
          </cell>
        </row>
        <row r="582">
          <cell r="B582" t="str">
            <v>S411047</v>
          </cell>
          <cell r="C582" t="str">
            <v>大连吉田拉链有限公司北京分公司</v>
          </cell>
          <cell r="D582" t="str">
            <v>座椅</v>
          </cell>
          <cell r="F582">
            <v>60</v>
          </cell>
          <cell r="G582" t="str">
            <v>否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17552.399999999998</v>
          </cell>
          <cell r="AS582">
            <v>25255.5</v>
          </cell>
          <cell r="AT582">
            <v>0</v>
          </cell>
          <cell r="AU582">
            <v>0</v>
          </cell>
          <cell r="AW582">
            <v>42807.899999999994</v>
          </cell>
          <cell r="AX582">
            <v>42807.899999999994</v>
          </cell>
          <cell r="AY582">
            <v>7134.6499999999987</v>
          </cell>
        </row>
        <row r="583">
          <cell r="B583" t="str">
            <v>S411048</v>
          </cell>
          <cell r="C583" t="str">
            <v>致冠沧州汽车部件有限公司</v>
          </cell>
          <cell r="D583" t="str">
            <v>座椅</v>
          </cell>
          <cell r="F583">
            <v>60</v>
          </cell>
          <cell r="G583" t="str">
            <v>否</v>
          </cell>
          <cell r="AM583">
            <v>0</v>
          </cell>
          <cell r="AN583">
            <v>0</v>
          </cell>
          <cell r="AO583">
            <v>0</v>
          </cell>
          <cell r="AP583">
            <v>46511.12</v>
          </cell>
          <cell r="AQ583">
            <v>140346</v>
          </cell>
          <cell r="AR583">
            <v>0</v>
          </cell>
          <cell r="AS583">
            <v>243474.32</v>
          </cell>
          <cell r="AT583">
            <v>205476.94</v>
          </cell>
          <cell r="AU583">
            <v>37425.599999999999</v>
          </cell>
          <cell r="AV583">
            <v>105883.26</v>
          </cell>
          <cell r="AW583">
            <v>779117.24</v>
          </cell>
          <cell r="AX583">
            <v>635808.38</v>
          </cell>
          <cell r="AY583">
            <v>122101.02</v>
          </cell>
        </row>
        <row r="584">
          <cell r="B584" t="str">
            <v>S431012</v>
          </cell>
          <cell r="C584" t="str">
            <v>上海明芳汽车零件有限公司</v>
          </cell>
          <cell r="D584" t="str">
            <v>金属件</v>
          </cell>
          <cell r="F584">
            <v>90</v>
          </cell>
          <cell r="G584" t="str">
            <v>否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W584">
            <v>0</v>
          </cell>
          <cell r="AX584">
            <v>0</v>
          </cell>
          <cell r="AY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D585" t="str">
            <v>金属件</v>
          </cell>
          <cell r="F585">
            <v>90</v>
          </cell>
          <cell r="G585" t="str">
            <v>是</v>
          </cell>
          <cell r="AM585">
            <v>1626.2799999999997</v>
          </cell>
          <cell r="AN585">
            <v>1068.98</v>
          </cell>
          <cell r="AO585">
            <v>2000</v>
          </cell>
          <cell r="AP585">
            <v>0</v>
          </cell>
          <cell r="AQ585">
            <v>4822.6099999999997</v>
          </cell>
          <cell r="AR585">
            <v>2142.48</v>
          </cell>
          <cell r="AS585">
            <v>0</v>
          </cell>
          <cell r="AT585">
            <v>0</v>
          </cell>
          <cell r="AU585">
            <v>0</v>
          </cell>
          <cell r="AW585">
            <v>11660.349999999999</v>
          </cell>
          <cell r="AX585">
            <v>11660.349999999999</v>
          </cell>
          <cell r="AY585">
            <v>1160.8483333333334</v>
          </cell>
        </row>
        <row r="586">
          <cell r="B586" t="str">
            <v>S431198</v>
          </cell>
          <cell r="C586" t="str">
            <v>霸州市鑫锐亿科金属制品有限公司</v>
          </cell>
          <cell r="F586">
            <v>90</v>
          </cell>
          <cell r="G586" t="str">
            <v>否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W586">
            <v>0</v>
          </cell>
          <cell r="AX586">
            <v>0</v>
          </cell>
          <cell r="AY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F587">
            <v>0</v>
          </cell>
          <cell r="G587" t="str">
            <v>是</v>
          </cell>
          <cell r="AM587">
            <v>7730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W587">
            <v>7730</v>
          </cell>
          <cell r="AX587">
            <v>7730</v>
          </cell>
          <cell r="AY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F588">
            <v>0</v>
          </cell>
          <cell r="G588" t="str">
            <v>是</v>
          </cell>
          <cell r="AM588">
            <v>732.5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W588">
            <v>732.5</v>
          </cell>
          <cell r="AX588">
            <v>732.5</v>
          </cell>
          <cell r="AY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D589" t="str">
            <v>座椅/金属件</v>
          </cell>
          <cell r="F589">
            <v>90</v>
          </cell>
          <cell r="G589" t="str">
            <v>否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S589">
            <v>0.41</v>
          </cell>
          <cell r="AT589">
            <v>68209.06</v>
          </cell>
          <cell r="AU589">
            <v>16113.8</v>
          </cell>
          <cell r="AV589">
            <v>98886.3</v>
          </cell>
          <cell r="AW589">
            <v>183209.57</v>
          </cell>
          <cell r="AX589">
            <v>84323.27</v>
          </cell>
          <cell r="AY589">
            <v>30534.928333333333</v>
          </cell>
        </row>
        <row r="590">
          <cell r="B590" t="str">
            <v>S431036</v>
          </cell>
          <cell r="C590" t="str">
            <v>上海尖美贸易发展有限公司</v>
          </cell>
          <cell r="F590">
            <v>0</v>
          </cell>
          <cell r="G590" t="str">
            <v>否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19237.12</v>
          </cell>
          <cell r="AS590">
            <v>58920.91</v>
          </cell>
          <cell r="AT590">
            <v>68555.75</v>
          </cell>
          <cell r="AU590">
            <v>0</v>
          </cell>
          <cell r="AV590">
            <v>42374.2</v>
          </cell>
          <cell r="AW590">
            <v>189087.97999999998</v>
          </cell>
          <cell r="AX590">
            <v>189087.97999999998</v>
          </cell>
          <cell r="AY590">
            <v>31514.66333333333</v>
          </cell>
        </row>
        <row r="591">
          <cell r="B591" t="str">
            <v>S433030</v>
          </cell>
          <cell r="C591" t="str">
            <v>宁波华腾首研新材料有限公司</v>
          </cell>
          <cell r="F591">
            <v>0</v>
          </cell>
          <cell r="G591" t="str">
            <v>否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W591">
            <v>0</v>
          </cell>
          <cell r="AX591">
            <v>0</v>
          </cell>
          <cell r="AY591">
            <v>0</v>
          </cell>
        </row>
        <row r="592">
          <cell r="B592" t="str">
            <v>S437057</v>
          </cell>
          <cell r="C592" t="str">
            <v>青岛柏利美新材料有限公司</v>
          </cell>
          <cell r="F592">
            <v>0</v>
          </cell>
          <cell r="G592" t="str">
            <v>否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149095</v>
          </cell>
          <cell r="AV592">
            <v>119630</v>
          </cell>
          <cell r="AW592">
            <v>268725</v>
          </cell>
          <cell r="AX592">
            <v>268725</v>
          </cell>
          <cell r="AY592">
            <v>44787.5</v>
          </cell>
        </row>
        <row r="593">
          <cell r="B593" t="str">
            <v>S437058</v>
          </cell>
          <cell r="C593" t="str">
            <v>济南方正物流有限公司</v>
          </cell>
          <cell r="F593">
            <v>30</v>
          </cell>
          <cell r="G593" t="str">
            <v>否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W593">
            <v>0</v>
          </cell>
          <cell r="AX593">
            <v>0</v>
          </cell>
          <cell r="AY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F594">
            <v>60</v>
          </cell>
          <cell r="G594" t="str">
            <v>否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W594">
            <v>0</v>
          </cell>
          <cell r="AX594">
            <v>0</v>
          </cell>
          <cell r="AY594">
            <v>0</v>
          </cell>
        </row>
        <row r="595">
          <cell r="B595" t="str">
            <v>S513215</v>
          </cell>
          <cell r="C595" t="str">
            <v>黄骅市金诚模具厂</v>
          </cell>
          <cell r="F595">
            <v>0</v>
          </cell>
          <cell r="G595" t="str">
            <v>否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D596" t="str">
            <v>金属件</v>
          </cell>
          <cell r="F596">
            <v>90</v>
          </cell>
          <cell r="G596" t="str">
            <v>否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11610.75</v>
          </cell>
          <cell r="AW596">
            <v>11610.75</v>
          </cell>
          <cell r="AX596">
            <v>0</v>
          </cell>
          <cell r="AY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D597" t="str">
            <v>金属件</v>
          </cell>
          <cell r="E597" t="str">
            <v>临采</v>
          </cell>
          <cell r="F597">
            <v>90</v>
          </cell>
          <cell r="G597" t="str">
            <v>否</v>
          </cell>
          <cell r="AN597">
            <v>0</v>
          </cell>
          <cell r="AO597">
            <v>7280</v>
          </cell>
          <cell r="AP597">
            <v>0</v>
          </cell>
          <cell r="AQ597">
            <v>0</v>
          </cell>
          <cell r="AR597">
            <v>0</v>
          </cell>
          <cell r="AS597">
            <v>17400</v>
          </cell>
          <cell r="AT597">
            <v>0</v>
          </cell>
          <cell r="AU597">
            <v>23200</v>
          </cell>
          <cell r="AW597">
            <v>47880</v>
          </cell>
          <cell r="AX597">
            <v>24680</v>
          </cell>
          <cell r="AY597">
            <v>6766.666666666667</v>
          </cell>
        </row>
        <row r="598">
          <cell r="B598" t="str">
            <v>S411044</v>
          </cell>
          <cell r="C598" t="str">
            <v>北京兴盛华丰包装制品有限公司</v>
          </cell>
          <cell r="F598">
            <v>30</v>
          </cell>
          <cell r="G598" t="str">
            <v>是</v>
          </cell>
          <cell r="AN598">
            <v>20100</v>
          </cell>
          <cell r="AO598">
            <v>0</v>
          </cell>
          <cell r="AP598">
            <v>0</v>
          </cell>
          <cell r="AQ598">
            <v>5360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W598">
            <v>25460</v>
          </cell>
          <cell r="AX598">
            <v>25460</v>
          </cell>
          <cell r="AY598">
            <v>893.33333333333337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F601" t="str">
            <v>预付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F603">
            <v>60</v>
          </cell>
          <cell r="AO603">
            <v>0</v>
          </cell>
          <cell r="AP603">
            <v>0</v>
          </cell>
          <cell r="AQ603">
            <v>0</v>
          </cell>
          <cell r="AR603">
            <v>131875.02000000002</v>
          </cell>
          <cell r="AS603">
            <v>95087.99</v>
          </cell>
          <cell r="AT603">
            <v>100270.38</v>
          </cell>
          <cell r="AU603">
            <v>60975.79</v>
          </cell>
          <cell r="AV603">
            <v>118932.63</v>
          </cell>
          <cell r="AW603">
            <v>507141.81</v>
          </cell>
          <cell r="AX603">
            <v>327233.39</v>
          </cell>
          <cell r="AY603">
            <v>84523.634999999995</v>
          </cell>
        </row>
        <row r="604">
          <cell r="B604" t="str">
            <v>S444016</v>
          </cell>
          <cell r="C604" t="str">
            <v>东莞市元将五金有限公司</v>
          </cell>
          <cell r="D604" t="str">
            <v>座椅</v>
          </cell>
          <cell r="F604">
            <v>90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94072.5</v>
          </cell>
          <cell r="AU604">
            <v>244588.5</v>
          </cell>
          <cell r="AW604">
            <v>338661</v>
          </cell>
          <cell r="AX604">
            <v>0</v>
          </cell>
          <cell r="AY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AO605">
            <v>0</v>
          </cell>
          <cell r="AP605">
            <v>0</v>
          </cell>
          <cell r="AQ605">
            <v>8500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W605">
            <v>8500</v>
          </cell>
          <cell r="AX605">
            <v>8500</v>
          </cell>
          <cell r="AY605">
            <v>1416.6666666666667</v>
          </cell>
        </row>
        <row r="606">
          <cell r="B606" t="str">
            <v>S412043</v>
          </cell>
          <cell r="C606" t="str">
            <v>天津新起点模具有限公司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W607">
            <v>0</v>
          </cell>
          <cell r="AX607">
            <v>0</v>
          </cell>
          <cell r="AY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W608">
            <v>0</v>
          </cell>
          <cell r="AX608">
            <v>0</v>
          </cell>
          <cell r="AY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D609" t="str">
            <v>金属件</v>
          </cell>
          <cell r="F609">
            <v>90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4641.96</v>
          </cell>
          <cell r="AU609">
            <v>0</v>
          </cell>
          <cell r="AW609">
            <v>4641.96</v>
          </cell>
          <cell r="AX609">
            <v>0</v>
          </cell>
          <cell r="AY609">
            <v>773.66</v>
          </cell>
        </row>
        <row r="610">
          <cell r="B610" t="str">
            <v>S433029</v>
          </cell>
          <cell r="C610" t="str">
            <v>温州华创汽车电器有限公司</v>
          </cell>
          <cell r="D610" t="str">
            <v>座椅</v>
          </cell>
          <cell r="F610">
            <v>90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W610">
            <v>0</v>
          </cell>
          <cell r="AX610">
            <v>0</v>
          </cell>
          <cell r="AY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W611">
            <v>0</v>
          </cell>
          <cell r="AX611">
            <v>0</v>
          </cell>
          <cell r="AY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F612" t="str">
            <v>预付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34977.599999999999</v>
          </cell>
          <cell r="AU612">
            <v>0</v>
          </cell>
          <cell r="AV612">
            <v>38400</v>
          </cell>
          <cell r="AW612">
            <v>73377.600000000006</v>
          </cell>
          <cell r="AX612">
            <v>73377.600000000006</v>
          </cell>
          <cell r="AY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W613">
            <v>0</v>
          </cell>
          <cell r="AX613">
            <v>0</v>
          </cell>
          <cell r="AY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F614" t="str">
            <v>预付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W614">
            <v>0</v>
          </cell>
          <cell r="AX614">
            <v>0</v>
          </cell>
          <cell r="AY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W615">
            <v>0</v>
          </cell>
          <cell r="AX615">
            <v>0</v>
          </cell>
          <cell r="AY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W616">
            <v>0</v>
          </cell>
          <cell r="AX616">
            <v>0</v>
          </cell>
          <cell r="AY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F617">
            <v>30</v>
          </cell>
          <cell r="AQ617">
            <v>0</v>
          </cell>
          <cell r="AT617">
            <v>0</v>
          </cell>
          <cell r="AU617">
            <v>0</v>
          </cell>
          <cell r="AV617">
            <v>14652.94</v>
          </cell>
          <cell r="AW617">
            <v>14652.94</v>
          </cell>
          <cell r="AX617">
            <v>29305.88</v>
          </cell>
          <cell r="AY617">
            <v>2442.1566666666668</v>
          </cell>
        </row>
        <row r="618">
          <cell r="B618" t="str">
            <v>S412048</v>
          </cell>
          <cell r="C618" t="str">
            <v>天津艾尔特精密机械有限公司</v>
          </cell>
          <cell r="AQ618">
            <v>0</v>
          </cell>
          <cell r="AR618">
            <v>0</v>
          </cell>
          <cell r="AS618">
            <v>0</v>
          </cell>
          <cell r="AT618">
            <v>57100</v>
          </cell>
          <cell r="AU618">
            <v>0</v>
          </cell>
          <cell r="AW618">
            <v>57100</v>
          </cell>
          <cell r="AX618">
            <v>57100</v>
          </cell>
          <cell r="AY618">
            <v>9516.6666666666661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F619">
            <v>60</v>
          </cell>
          <cell r="AQ619">
            <v>74777.38</v>
          </cell>
          <cell r="AR619">
            <v>6320.64</v>
          </cell>
          <cell r="AS619">
            <v>2810.48</v>
          </cell>
          <cell r="AT619">
            <v>0</v>
          </cell>
          <cell r="AU619">
            <v>13478.49</v>
          </cell>
          <cell r="AV619">
            <v>11663.25</v>
          </cell>
          <cell r="AW619">
            <v>109050.24000000001</v>
          </cell>
          <cell r="AX619">
            <v>83908.5</v>
          </cell>
          <cell r="AY619">
            <v>18175.04</v>
          </cell>
        </row>
        <row r="620">
          <cell r="B620" t="str">
            <v>S413184</v>
          </cell>
          <cell r="C620" t="str">
            <v>黄骅市宏达五金厂</v>
          </cell>
          <cell r="D620" t="str">
            <v>金属件</v>
          </cell>
          <cell r="F620">
            <v>90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W620">
            <v>0</v>
          </cell>
          <cell r="AX620">
            <v>0</v>
          </cell>
          <cell r="AY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D621" t="str">
            <v>金属件</v>
          </cell>
          <cell r="F621">
            <v>90</v>
          </cell>
          <cell r="AQ621">
            <v>0</v>
          </cell>
          <cell r="AR621">
            <v>0</v>
          </cell>
          <cell r="AS621">
            <v>0</v>
          </cell>
          <cell r="AT621">
            <v>20523.37</v>
          </cell>
          <cell r="AU621">
            <v>0</v>
          </cell>
          <cell r="AW621">
            <v>20523.37</v>
          </cell>
          <cell r="AX621">
            <v>0</v>
          </cell>
          <cell r="AY621">
            <v>3420.5616666666665</v>
          </cell>
        </row>
        <row r="622">
          <cell r="B622" t="str">
            <v>S413202</v>
          </cell>
          <cell r="C622" t="str">
            <v>黄骅市荣昌祥纸制品有限公司</v>
          </cell>
          <cell r="D622" t="str">
            <v>座椅</v>
          </cell>
          <cell r="F622">
            <v>90</v>
          </cell>
          <cell r="AQ622">
            <v>49282.46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14110.11</v>
          </cell>
          <cell r="AW622">
            <v>63392.57</v>
          </cell>
          <cell r="AX622">
            <v>49282.46</v>
          </cell>
          <cell r="AY622">
            <v>10565.428333333333</v>
          </cell>
        </row>
        <row r="623">
          <cell r="B623" t="str">
            <v>S413204</v>
          </cell>
          <cell r="C623" t="str">
            <v>永清永泰汽车部件有限公司</v>
          </cell>
          <cell r="D623" t="str">
            <v>金属件</v>
          </cell>
          <cell r="F623">
            <v>90</v>
          </cell>
          <cell r="AQ623">
            <v>0</v>
          </cell>
          <cell r="AR623">
            <v>0</v>
          </cell>
          <cell r="AS623">
            <v>992.72000000000025</v>
          </cell>
          <cell r="AT623">
            <v>56255.85</v>
          </cell>
          <cell r="AU623">
            <v>25159.47</v>
          </cell>
          <cell r="AV623">
            <v>27150.51</v>
          </cell>
          <cell r="AW623">
            <v>109558.55</v>
          </cell>
          <cell r="AX623">
            <v>992.72000000000844</v>
          </cell>
          <cell r="AY623">
            <v>18259.758333333335</v>
          </cell>
        </row>
        <row r="624">
          <cell r="B624" t="str">
            <v>S431035</v>
          </cell>
          <cell r="C624" t="str">
            <v>上海发之源电气有限公司</v>
          </cell>
          <cell r="F624">
            <v>90</v>
          </cell>
          <cell r="AQ624">
            <v>0</v>
          </cell>
          <cell r="AR624">
            <v>0</v>
          </cell>
          <cell r="AS624">
            <v>97920.6</v>
          </cell>
          <cell r="AT624">
            <v>100728.2</v>
          </cell>
          <cell r="AU624">
            <v>37493.4</v>
          </cell>
          <cell r="AW624">
            <v>236142.19999999998</v>
          </cell>
          <cell r="AX624">
            <v>97920.599999999991</v>
          </cell>
          <cell r="AY624">
            <v>39357.033333333333</v>
          </cell>
        </row>
        <row r="625">
          <cell r="B625" t="str">
            <v>S434011</v>
          </cell>
          <cell r="C625" t="str">
            <v>芜湖金安世腾汽车安全系统有限公司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W625">
            <v>0</v>
          </cell>
          <cell r="AX625">
            <v>0</v>
          </cell>
          <cell r="AY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F626">
            <v>60</v>
          </cell>
          <cell r="AQ626">
            <v>126211.2</v>
          </cell>
          <cell r="AR626">
            <v>93306.36</v>
          </cell>
          <cell r="AS626">
            <v>76152.960000000006</v>
          </cell>
          <cell r="AT626">
            <v>82010.880000000005</v>
          </cell>
          <cell r="AU626">
            <v>26360.639999999999</v>
          </cell>
          <cell r="AV626">
            <v>86404.32</v>
          </cell>
          <cell r="AW626">
            <v>490446.36000000004</v>
          </cell>
          <cell r="AX626">
            <v>377681.4</v>
          </cell>
          <cell r="AY626">
            <v>81741.060000000012</v>
          </cell>
        </row>
        <row r="627">
          <cell r="B627" t="str">
            <v>S437056</v>
          </cell>
          <cell r="C627" t="str">
            <v>日照兴伟橡塑有限公司</v>
          </cell>
          <cell r="D627" t="str">
            <v>座椅/金属件</v>
          </cell>
          <cell r="F627" t="str">
            <v>预付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W627">
            <v>0</v>
          </cell>
          <cell r="AX627">
            <v>0</v>
          </cell>
          <cell r="AY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AQ628">
            <v>1797.76</v>
          </cell>
          <cell r="AR628">
            <v>27473.08</v>
          </cell>
          <cell r="AS628">
            <v>27785.67</v>
          </cell>
          <cell r="AT628">
            <v>44879.87</v>
          </cell>
          <cell r="AU628">
            <v>29881.29</v>
          </cell>
          <cell r="AV628">
            <v>41589.949999999997</v>
          </cell>
          <cell r="AW628">
            <v>173407.62</v>
          </cell>
          <cell r="AX628">
            <v>173407.62</v>
          </cell>
          <cell r="AY628">
            <v>28901.27</v>
          </cell>
        </row>
        <row r="629">
          <cell r="B629" t="str">
            <v>S411042</v>
          </cell>
          <cell r="C629" t="str">
            <v>北京双海包装制品厂</v>
          </cell>
          <cell r="F629">
            <v>90</v>
          </cell>
          <cell r="AR629">
            <v>6500</v>
          </cell>
          <cell r="AS629">
            <v>0</v>
          </cell>
          <cell r="AT629">
            <v>0</v>
          </cell>
          <cell r="AU629">
            <v>1170</v>
          </cell>
          <cell r="AW629">
            <v>7670</v>
          </cell>
          <cell r="AX629">
            <v>6500</v>
          </cell>
          <cell r="AY629">
            <v>1278.3333333333333</v>
          </cell>
        </row>
        <row r="630">
          <cell r="B630" t="str">
            <v>S411050</v>
          </cell>
          <cell r="C630" t="str">
            <v>北京寸金宏德科技发展有限公司</v>
          </cell>
          <cell r="F630">
            <v>90</v>
          </cell>
          <cell r="AR630">
            <v>11361.25</v>
          </cell>
          <cell r="AS630">
            <v>7201.26</v>
          </cell>
          <cell r="AT630">
            <v>0</v>
          </cell>
          <cell r="AU630">
            <v>12529.44</v>
          </cell>
          <cell r="AV630">
            <v>7362.18</v>
          </cell>
          <cell r="AW630">
            <v>38454.130000000005</v>
          </cell>
          <cell r="AX630">
            <v>18562.510000000002</v>
          </cell>
          <cell r="AY630">
            <v>6409.0216666666674</v>
          </cell>
        </row>
        <row r="631">
          <cell r="B631" t="str">
            <v>S412051</v>
          </cell>
          <cell r="C631" t="str">
            <v>天津东凯科技有限公司</v>
          </cell>
          <cell r="F631">
            <v>90</v>
          </cell>
          <cell r="AR631">
            <v>11480.8</v>
          </cell>
          <cell r="AS631">
            <v>12023.2</v>
          </cell>
          <cell r="AT631">
            <v>9040</v>
          </cell>
          <cell r="AU631">
            <v>0</v>
          </cell>
          <cell r="AW631">
            <v>32544</v>
          </cell>
          <cell r="AX631">
            <v>23504</v>
          </cell>
          <cell r="AY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F632" t="str">
            <v>现付</v>
          </cell>
          <cell r="AS632">
            <v>0</v>
          </cell>
          <cell r="AT632">
            <v>0</v>
          </cell>
          <cell r="AU632">
            <v>0</v>
          </cell>
          <cell r="AW632">
            <v>0</v>
          </cell>
          <cell r="AX632">
            <v>0</v>
          </cell>
          <cell r="AY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D633" t="str">
            <v>座椅/金属件</v>
          </cell>
          <cell r="F633">
            <v>60</v>
          </cell>
          <cell r="AR633">
            <v>17764.07</v>
          </cell>
          <cell r="AS633">
            <v>21679.119999999999</v>
          </cell>
          <cell r="AT633">
            <v>52799.74</v>
          </cell>
          <cell r="AU633">
            <v>15950.38</v>
          </cell>
          <cell r="AW633">
            <v>108193.31</v>
          </cell>
          <cell r="AX633">
            <v>92242.93</v>
          </cell>
          <cell r="AY633">
            <v>18032.218333333334</v>
          </cell>
        </row>
        <row r="634">
          <cell r="B634" t="str">
            <v>S432045</v>
          </cell>
          <cell r="C634" t="str">
            <v>苏州宏逸汽车零部件有限公司</v>
          </cell>
          <cell r="D634" t="str">
            <v>座椅</v>
          </cell>
          <cell r="F634" t="str">
            <v>预付</v>
          </cell>
          <cell r="AR634">
            <v>1024</v>
          </cell>
          <cell r="AS634">
            <v>0</v>
          </cell>
          <cell r="AT634">
            <v>72096</v>
          </cell>
          <cell r="AU634">
            <v>50672</v>
          </cell>
          <cell r="AV634">
            <v>120552</v>
          </cell>
          <cell r="AW634">
            <v>244344</v>
          </cell>
          <cell r="AX634">
            <v>244344</v>
          </cell>
          <cell r="AY634">
            <v>40724</v>
          </cell>
        </row>
        <row r="635">
          <cell r="B635" t="str">
            <v>S433031</v>
          </cell>
          <cell r="C635" t="str">
            <v>天台宏泰电子有限公司</v>
          </cell>
          <cell r="F635">
            <v>60</v>
          </cell>
          <cell r="AR635">
            <v>0</v>
          </cell>
          <cell r="AS635">
            <v>0</v>
          </cell>
          <cell r="AT635">
            <v>18088.71</v>
          </cell>
          <cell r="AU635">
            <v>39652.120000000003</v>
          </cell>
          <cell r="AV635">
            <v>28894.91</v>
          </cell>
          <cell r="AW635">
            <v>86635.74</v>
          </cell>
          <cell r="AX635">
            <v>18088.71</v>
          </cell>
          <cell r="AY635">
            <v>14439.29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正常供货</v>
          </cell>
          <cell r="F636">
            <v>60</v>
          </cell>
          <cell r="H636">
            <v>60</v>
          </cell>
          <cell r="AS636">
            <v>840933.79</v>
          </cell>
          <cell r="AT636">
            <v>160784.85</v>
          </cell>
          <cell r="AU636">
            <v>53842.29</v>
          </cell>
          <cell r="AV636">
            <v>152004.79</v>
          </cell>
          <cell r="AW636">
            <v>1207565.72</v>
          </cell>
          <cell r="AX636">
            <v>1001718.6399999999</v>
          </cell>
          <cell r="AY636">
            <v>201260.95333333334</v>
          </cell>
        </row>
        <row r="637">
          <cell r="B637" t="str">
            <v>S450001</v>
          </cell>
          <cell r="C637" t="str">
            <v>重庆光大产业有限公司</v>
          </cell>
          <cell r="F637">
            <v>60</v>
          </cell>
          <cell r="AR637">
            <v>12258.81</v>
          </cell>
          <cell r="AS637">
            <v>0</v>
          </cell>
          <cell r="AT637">
            <v>0</v>
          </cell>
          <cell r="AU637">
            <v>0</v>
          </cell>
          <cell r="AV637">
            <v>62218.15</v>
          </cell>
          <cell r="AW637">
            <v>74476.960000000006</v>
          </cell>
          <cell r="AX637">
            <v>12258.810000000005</v>
          </cell>
          <cell r="AY637">
            <v>12412.826666666668</v>
          </cell>
        </row>
        <row r="638">
          <cell r="B638" t="str">
            <v>S413095</v>
          </cell>
          <cell r="C638" t="str">
            <v>河北岳钢数控设备有限公司</v>
          </cell>
          <cell r="U638">
            <v>0</v>
          </cell>
          <cell r="AT638">
            <v>0</v>
          </cell>
          <cell r="AU638">
            <v>0</v>
          </cell>
          <cell r="AW638">
            <v>0</v>
          </cell>
          <cell r="AX638">
            <v>0</v>
          </cell>
          <cell r="AY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AR639">
            <v>30000</v>
          </cell>
          <cell r="AT639">
            <v>0</v>
          </cell>
          <cell r="AU639">
            <v>0</v>
          </cell>
          <cell r="AW639">
            <v>30000</v>
          </cell>
          <cell r="AX639">
            <v>30000</v>
          </cell>
          <cell r="AY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AR640">
            <v>19500</v>
          </cell>
          <cell r="AT640">
            <v>0</v>
          </cell>
          <cell r="AU640">
            <v>0</v>
          </cell>
          <cell r="AW640">
            <v>19500</v>
          </cell>
          <cell r="AX640">
            <v>19500</v>
          </cell>
          <cell r="AY640">
            <v>3250</v>
          </cell>
        </row>
        <row r="641">
          <cell r="B641" t="str">
            <v>S513152</v>
          </cell>
          <cell r="C641" t="str">
            <v>黄骅市源宏模具厂</v>
          </cell>
          <cell r="D641" t="str">
            <v>金属件</v>
          </cell>
          <cell r="E641" t="str">
            <v>固定资产</v>
          </cell>
          <cell r="F641" t="str">
            <v>预付</v>
          </cell>
          <cell r="AF641">
            <v>0</v>
          </cell>
          <cell r="AT641">
            <v>0</v>
          </cell>
          <cell r="AU641">
            <v>0</v>
          </cell>
          <cell r="AW641">
            <v>0</v>
          </cell>
          <cell r="AX641">
            <v>0</v>
          </cell>
          <cell r="AY641">
            <v>0</v>
          </cell>
        </row>
        <row r="642">
          <cell r="B642" t="str">
            <v>S513222</v>
          </cell>
          <cell r="C642" t="str">
            <v xml:space="preserve">沧州君泰包装制品有限公司 </v>
          </cell>
          <cell r="D642" t="str">
            <v>座椅</v>
          </cell>
          <cell r="F642">
            <v>30</v>
          </cell>
          <cell r="AP642">
            <v>0</v>
          </cell>
          <cell r="AQ642">
            <v>13115.38</v>
          </cell>
          <cell r="AT642">
            <v>0</v>
          </cell>
          <cell r="AU642">
            <v>108897.53</v>
          </cell>
          <cell r="AW642">
            <v>122012.91</v>
          </cell>
          <cell r="AX642">
            <v>122012.91</v>
          </cell>
          <cell r="AY642">
            <v>20335.485000000001</v>
          </cell>
        </row>
        <row r="643">
          <cell r="B643" t="str">
            <v>S513231</v>
          </cell>
          <cell r="C643" t="str">
            <v>沧州渤海新区欣智恒科技有限公司</v>
          </cell>
          <cell r="AR643">
            <v>800</v>
          </cell>
          <cell r="AT643">
            <v>0</v>
          </cell>
          <cell r="AU643">
            <v>0</v>
          </cell>
          <cell r="AW643">
            <v>800</v>
          </cell>
          <cell r="AX643">
            <v>800</v>
          </cell>
          <cell r="AY643">
            <v>133.33333333333334</v>
          </cell>
        </row>
        <row r="644">
          <cell r="B644" t="str">
            <v>S513233</v>
          </cell>
          <cell r="C644" t="str">
            <v>沧州辉骏建筑安装工程有限公司</v>
          </cell>
          <cell r="AR644">
            <v>0</v>
          </cell>
          <cell r="AT644">
            <v>0</v>
          </cell>
          <cell r="AU644">
            <v>0</v>
          </cell>
          <cell r="AV644">
            <v>1095</v>
          </cell>
          <cell r="AW644">
            <v>1095</v>
          </cell>
          <cell r="AX644">
            <v>1095</v>
          </cell>
          <cell r="AY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AR645">
            <v>35000</v>
          </cell>
          <cell r="AT645">
            <v>0</v>
          </cell>
          <cell r="AU645">
            <v>0</v>
          </cell>
          <cell r="AW645">
            <v>35000</v>
          </cell>
          <cell r="AX645">
            <v>35000</v>
          </cell>
          <cell r="AY645">
            <v>5833.333333333333</v>
          </cell>
        </row>
        <row r="646">
          <cell r="B646" t="str">
            <v>S521016</v>
          </cell>
          <cell r="C646" t="str">
            <v>大连安华物流系统有限公司</v>
          </cell>
          <cell r="AR646">
            <v>21057.55</v>
          </cell>
          <cell r="AT646">
            <v>0</v>
          </cell>
          <cell r="AU646">
            <v>0</v>
          </cell>
          <cell r="AW646">
            <v>21057.55</v>
          </cell>
          <cell r="AX646">
            <v>21057.55</v>
          </cell>
          <cell r="AY646">
            <v>3509.5916666666667</v>
          </cell>
        </row>
        <row r="647">
          <cell r="B647" t="str">
            <v>S536001</v>
          </cell>
          <cell r="C647" t="str">
            <v>南昌市瑞庄科技有限公司</v>
          </cell>
          <cell r="AQ647">
            <v>0</v>
          </cell>
          <cell r="AT647">
            <v>0</v>
          </cell>
          <cell r="AU647">
            <v>0</v>
          </cell>
          <cell r="AW647">
            <v>0</v>
          </cell>
          <cell r="AX647">
            <v>0</v>
          </cell>
          <cell r="AY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F648" t="str">
            <v>现付</v>
          </cell>
          <cell r="AO648">
            <v>0</v>
          </cell>
          <cell r="AR648">
            <v>0</v>
          </cell>
          <cell r="AT648">
            <v>0</v>
          </cell>
          <cell r="AU648">
            <v>0</v>
          </cell>
          <cell r="AW648">
            <v>0</v>
          </cell>
          <cell r="AX648">
            <v>0</v>
          </cell>
          <cell r="AY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AT649">
            <v>0</v>
          </cell>
          <cell r="AU649">
            <v>0</v>
          </cell>
          <cell r="AW649">
            <v>0</v>
          </cell>
          <cell r="AX649">
            <v>0</v>
          </cell>
          <cell r="AY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AT650">
            <v>0</v>
          </cell>
          <cell r="AU650">
            <v>0</v>
          </cell>
          <cell r="AW650">
            <v>0</v>
          </cell>
          <cell r="AX650">
            <v>0</v>
          </cell>
          <cell r="AY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D651" t="str">
            <v>金属件</v>
          </cell>
          <cell r="F651" t="str">
            <v>预付</v>
          </cell>
          <cell r="AT651">
            <v>0</v>
          </cell>
          <cell r="AU651">
            <v>0</v>
          </cell>
          <cell r="AW651">
            <v>0</v>
          </cell>
          <cell r="AX651">
            <v>0</v>
          </cell>
          <cell r="AY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AT652">
            <v>0</v>
          </cell>
          <cell r="AU652">
            <v>0</v>
          </cell>
          <cell r="AW652">
            <v>0</v>
          </cell>
          <cell r="AX652">
            <v>0</v>
          </cell>
          <cell r="AY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D653" t="str">
            <v>金属件</v>
          </cell>
          <cell r="F653" t="str">
            <v>现付</v>
          </cell>
          <cell r="AS653">
            <v>0</v>
          </cell>
          <cell r="AT653">
            <v>0</v>
          </cell>
          <cell r="AU653">
            <v>0</v>
          </cell>
          <cell r="AW653">
            <v>0</v>
          </cell>
          <cell r="AX653">
            <v>0</v>
          </cell>
          <cell r="AY653">
            <v>0</v>
          </cell>
        </row>
        <row r="654">
          <cell r="B654" t="str">
            <v>S413213</v>
          </cell>
          <cell r="C654" t="str">
            <v>沧县大河精密铸造厂</v>
          </cell>
          <cell r="D654" t="str">
            <v>座椅</v>
          </cell>
          <cell r="F654" t="str">
            <v>预付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D655" t="str">
            <v>金属件</v>
          </cell>
          <cell r="E655" t="str">
            <v>固定资产</v>
          </cell>
          <cell r="AS655">
            <v>0</v>
          </cell>
          <cell r="AT655">
            <v>0</v>
          </cell>
          <cell r="AU655">
            <v>0</v>
          </cell>
          <cell r="AW655">
            <v>0</v>
          </cell>
          <cell r="AX655">
            <v>0</v>
          </cell>
          <cell r="AY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AT656">
            <v>0</v>
          </cell>
          <cell r="AU656">
            <v>0</v>
          </cell>
          <cell r="AW656">
            <v>0</v>
          </cell>
          <cell r="AX656">
            <v>0</v>
          </cell>
          <cell r="AY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I657">
            <v>430000</v>
          </cell>
          <cell r="AT657">
            <v>0</v>
          </cell>
          <cell r="AU657">
            <v>0</v>
          </cell>
          <cell r="AW657">
            <v>430000</v>
          </cell>
          <cell r="AX657">
            <v>430000</v>
          </cell>
          <cell r="AY657">
            <v>0</v>
          </cell>
        </row>
        <row r="658">
          <cell r="B658" t="str">
            <v>S437048</v>
          </cell>
          <cell r="C658" t="str">
            <v>宁津县永胜胶合板厂</v>
          </cell>
          <cell r="AT658">
            <v>0</v>
          </cell>
          <cell r="AU658">
            <v>0</v>
          </cell>
          <cell r="AW658">
            <v>0</v>
          </cell>
          <cell r="AX658">
            <v>0</v>
          </cell>
          <cell r="AY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AT659">
            <v>0</v>
          </cell>
          <cell r="AU659">
            <v>0</v>
          </cell>
          <cell r="AW659">
            <v>0</v>
          </cell>
          <cell r="AX659">
            <v>0</v>
          </cell>
          <cell r="AY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F660" t="str">
            <v>预付</v>
          </cell>
          <cell r="AS660">
            <v>0</v>
          </cell>
          <cell r="AT660">
            <v>0</v>
          </cell>
          <cell r="AU660">
            <v>0</v>
          </cell>
          <cell r="AW660">
            <v>0</v>
          </cell>
          <cell r="AX660">
            <v>0</v>
          </cell>
          <cell r="AY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F661">
            <v>60</v>
          </cell>
          <cell r="AT661">
            <v>0</v>
          </cell>
          <cell r="AU661">
            <v>0</v>
          </cell>
          <cell r="AW661">
            <v>0</v>
          </cell>
          <cell r="AX661">
            <v>0</v>
          </cell>
          <cell r="AY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T662">
            <v>0</v>
          </cell>
          <cell r="AU662">
            <v>0</v>
          </cell>
          <cell r="AW662">
            <v>0</v>
          </cell>
          <cell r="AX662">
            <v>0</v>
          </cell>
          <cell r="AY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AS663">
            <v>0</v>
          </cell>
          <cell r="AT663">
            <v>0</v>
          </cell>
          <cell r="AU663">
            <v>0</v>
          </cell>
          <cell r="AW663">
            <v>0</v>
          </cell>
          <cell r="AX663">
            <v>0</v>
          </cell>
          <cell r="AY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AS664">
            <v>0</v>
          </cell>
          <cell r="AT664">
            <v>0</v>
          </cell>
          <cell r="AU664">
            <v>0</v>
          </cell>
          <cell r="AW664">
            <v>0</v>
          </cell>
          <cell r="AX664">
            <v>0</v>
          </cell>
          <cell r="AY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AT665">
            <v>0</v>
          </cell>
          <cell r="AU665">
            <v>0</v>
          </cell>
          <cell r="AW665">
            <v>0</v>
          </cell>
          <cell r="AX665">
            <v>0</v>
          </cell>
          <cell r="AY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AT667">
            <v>0</v>
          </cell>
          <cell r="AU667">
            <v>0</v>
          </cell>
          <cell r="AW667">
            <v>0</v>
          </cell>
          <cell r="AX667">
            <v>0</v>
          </cell>
          <cell r="AY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AT668">
            <v>0</v>
          </cell>
          <cell r="AU668">
            <v>0</v>
          </cell>
          <cell r="AW668">
            <v>0</v>
          </cell>
          <cell r="AX668">
            <v>0</v>
          </cell>
          <cell r="AY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AT670">
            <v>0</v>
          </cell>
          <cell r="AU670">
            <v>0</v>
          </cell>
          <cell r="AW670">
            <v>0</v>
          </cell>
          <cell r="AX670">
            <v>0</v>
          </cell>
          <cell r="AY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AS672">
            <v>0</v>
          </cell>
          <cell r="AT672">
            <v>0</v>
          </cell>
          <cell r="AU672">
            <v>0</v>
          </cell>
          <cell r="AW672">
            <v>0</v>
          </cell>
          <cell r="AX672">
            <v>0</v>
          </cell>
          <cell r="AY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AS673">
            <v>0</v>
          </cell>
          <cell r="AT673">
            <v>0</v>
          </cell>
          <cell r="AU673">
            <v>0</v>
          </cell>
          <cell r="AW673">
            <v>0</v>
          </cell>
          <cell r="AX673">
            <v>0</v>
          </cell>
          <cell r="AY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AS674">
            <v>0</v>
          </cell>
          <cell r="AT674">
            <v>0</v>
          </cell>
          <cell r="AU674">
            <v>0</v>
          </cell>
          <cell r="AW674">
            <v>0</v>
          </cell>
          <cell r="AX674">
            <v>0</v>
          </cell>
          <cell r="AY674">
            <v>0</v>
          </cell>
        </row>
        <row r="675">
          <cell r="B675" t="str">
            <v>S537043</v>
          </cell>
          <cell r="C675" t="str">
            <v>中国重汽集团济南动力有限公司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AT676">
            <v>0</v>
          </cell>
          <cell r="AU676">
            <v>0</v>
          </cell>
          <cell r="AW676">
            <v>0</v>
          </cell>
          <cell r="AX676">
            <v>0</v>
          </cell>
          <cell r="AY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AT677">
            <v>0</v>
          </cell>
          <cell r="AU677">
            <v>0</v>
          </cell>
          <cell r="AW677">
            <v>0</v>
          </cell>
          <cell r="AX677">
            <v>0</v>
          </cell>
          <cell r="AY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AS678">
            <v>0</v>
          </cell>
          <cell r="AT678">
            <v>0</v>
          </cell>
          <cell r="AU678">
            <v>0</v>
          </cell>
          <cell r="AW678">
            <v>0</v>
          </cell>
          <cell r="AX678">
            <v>0</v>
          </cell>
          <cell r="AY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AT679">
            <v>0</v>
          </cell>
          <cell r="AU679">
            <v>0</v>
          </cell>
          <cell r="AW679">
            <v>0</v>
          </cell>
          <cell r="AX679">
            <v>0</v>
          </cell>
          <cell r="AY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F680">
            <v>30</v>
          </cell>
          <cell r="H680">
            <v>30</v>
          </cell>
          <cell r="AT680">
            <v>0</v>
          </cell>
          <cell r="AU680">
            <v>63475.21</v>
          </cell>
          <cell r="AW680">
            <v>63475.21</v>
          </cell>
          <cell r="AX680">
            <v>63475.21</v>
          </cell>
          <cell r="AY680">
            <v>10579.201666666666</v>
          </cell>
        </row>
        <row r="681">
          <cell r="B681" t="str">
            <v>S413212</v>
          </cell>
          <cell r="C681" t="str">
            <v>廊坊富杉汽车零部件有限公司</v>
          </cell>
          <cell r="F681">
            <v>60</v>
          </cell>
          <cell r="H681">
            <v>60</v>
          </cell>
          <cell r="AT681">
            <v>59971.360000000001</v>
          </cell>
          <cell r="AU681">
            <v>0</v>
          </cell>
          <cell r="AW681">
            <v>59971.360000000001</v>
          </cell>
          <cell r="AX681">
            <v>59971.360000000001</v>
          </cell>
          <cell r="AY681">
            <v>9995.2266666666674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正常供货</v>
          </cell>
          <cell r="F682">
            <v>90</v>
          </cell>
          <cell r="G682" t="str">
            <v>是</v>
          </cell>
          <cell r="H682">
            <v>90</v>
          </cell>
          <cell r="AT682">
            <v>2486</v>
          </cell>
          <cell r="AU682">
            <v>43086.9</v>
          </cell>
          <cell r="AV682">
            <v>41222.400000000001</v>
          </cell>
          <cell r="AW682">
            <v>86795.3</v>
          </cell>
          <cell r="AX682">
            <v>0</v>
          </cell>
          <cell r="AY682">
            <v>14465.883333333333</v>
          </cell>
        </row>
        <row r="683">
          <cell r="B683" t="str">
            <v>S432046</v>
          </cell>
          <cell r="C683" t="str">
            <v>江苏福美汽车镜有限公司</v>
          </cell>
          <cell r="F683">
            <v>90</v>
          </cell>
          <cell r="H683">
            <v>90</v>
          </cell>
          <cell r="AT683">
            <v>155940</v>
          </cell>
          <cell r="AU683">
            <v>0</v>
          </cell>
          <cell r="AW683">
            <v>155940</v>
          </cell>
          <cell r="AX683">
            <v>0</v>
          </cell>
          <cell r="AY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F684">
            <v>90</v>
          </cell>
          <cell r="H684">
            <v>90</v>
          </cell>
          <cell r="AT684">
            <v>3583</v>
          </cell>
          <cell r="AU684">
            <v>29945</v>
          </cell>
          <cell r="AW684">
            <v>33528</v>
          </cell>
          <cell r="AX684">
            <v>0</v>
          </cell>
          <cell r="AY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F685" t="str">
            <v>预付</v>
          </cell>
          <cell r="AT685">
            <v>0</v>
          </cell>
          <cell r="AU685">
            <v>0</v>
          </cell>
          <cell r="AW685">
            <v>0</v>
          </cell>
          <cell r="AX685">
            <v>0</v>
          </cell>
          <cell r="AY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AT686">
            <v>0</v>
          </cell>
          <cell r="AU686">
            <v>0</v>
          </cell>
          <cell r="AW686">
            <v>0</v>
          </cell>
          <cell r="AX686">
            <v>0</v>
          </cell>
          <cell r="AY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D687" t="str">
            <v>金属件</v>
          </cell>
          <cell r="F687" t="str">
            <v>预付</v>
          </cell>
          <cell r="AT687">
            <v>0</v>
          </cell>
          <cell r="AU687">
            <v>0</v>
          </cell>
          <cell r="AW687">
            <v>0</v>
          </cell>
          <cell r="AX687">
            <v>0</v>
          </cell>
          <cell r="AY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AU688">
            <v>25230.639999999999</v>
          </cell>
          <cell r="AW688">
            <v>25230.639999999999</v>
          </cell>
          <cell r="AX688">
            <v>25230.639999999999</v>
          </cell>
          <cell r="AY688">
            <v>4205.1066666666666</v>
          </cell>
        </row>
        <row r="689">
          <cell r="B689" t="str">
            <v>S432052</v>
          </cell>
          <cell r="C689" t="str">
            <v>昆山圣精特金属制品有限公司</v>
          </cell>
          <cell r="D689" t="str">
            <v>金属件</v>
          </cell>
          <cell r="F689" t="str">
            <v>预付</v>
          </cell>
          <cell r="AW689">
            <v>0</v>
          </cell>
          <cell r="AX689">
            <v>0</v>
          </cell>
          <cell r="AY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AU690">
            <v>128390.94</v>
          </cell>
          <cell r="AW690">
            <v>128390.94</v>
          </cell>
          <cell r="AX690">
            <v>128390.94</v>
          </cell>
          <cell r="AY690">
            <v>21398.49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4"/>
    </sheetNames>
    <sheetDataSet>
      <sheetData sheetId="0"/>
      <sheetData sheetId="1">
        <row r="1">
          <cell r="A1" t="str">
            <v>正常货款类</v>
          </cell>
        </row>
        <row r="2">
          <cell r="A2" t="str">
            <v>供应商代码</v>
          </cell>
          <cell r="B2" t="str">
            <v>供应商名称</v>
          </cell>
          <cell r="C2" t="str">
            <v>模块</v>
          </cell>
          <cell r="D2" t="str">
            <v>供货状态</v>
          </cell>
          <cell r="E2" t="str">
            <v>类别</v>
          </cell>
          <cell r="F2" t="str">
            <v>资金类别区分</v>
          </cell>
          <cell r="G2" t="str">
            <v>2024年1-4月</v>
          </cell>
          <cell r="J2" t="str">
            <v>1月</v>
          </cell>
          <cell r="O2" t="str">
            <v>2月</v>
          </cell>
          <cell r="R2" t="str">
            <v>3月</v>
          </cell>
          <cell r="S2" t="str">
            <v>4月</v>
          </cell>
          <cell r="U2" t="str">
            <v>2024年1-4月</v>
          </cell>
          <cell r="W2" t="str">
            <v>截至4月按原则未付</v>
          </cell>
          <cell r="X2" t="str">
            <v>5月应付</v>
          </cell>
        </row>
        <row r="3">
          <cell r="G3" t="str">
            <v>按半年平均数应付</v>
          </cell>
          <cell r="H3" t="str">
            <v>付款原则比例</v>
          </cell>
          <cell r="I3" t="str">
            <v>按原则应付</v>
          </cell>
          <cell r="J3" t="str">
            <v>1.24支付</v>
          </cell>
          <cell r="K3" t="str">
            <v>1.29支付</v>
          </cell>
          <cell r="L3" t="str">
            <v>1.31支付</v>
          </cell>
          <cell r="M3" t="str">
            <v>2.1支付</v>
          </cell>
          <cell r="N3" t="str">
            <v>2.6支付</v>
          </cell>
          <cell r="O3" t="str">
            <v>2.21支付</v>
          </cell>
          <cell r="P3" t="str">
            <v>2.29支付</v>
          </cell>
          <cell r="Q3" t="str">
            <v>3.1支付</v>
          </cell>
          <cell r="R3" t="str">
            <v>3.14支付</v>
          </cell>
          <cell r="S3" t="str">
            <v>4.27支付</v>
          </cell>
          <cell r="T3" t="str">
            <v>5.23前支付</v>
          </cell>
          <cell r="U3" t="str">
            <v>合计支付</v>
          </cell>
          <cell r="V3" t="str">
            <v>支付比例</v>
          </cell>
          <cell r="X3" t="str">
            <v>4月底到期应付</v>
          </cell>
          <cell r="Y3" t="str">
            <v>按半年平均数应付</v>
          </cell>
          <cell r="Z3" t="str">
            <v>按原则应付</v>
          </cell>
        </row>
        <row r="4">
          <cell r="A4" t="str">
            <v>S413044</v>
          </cell>
          <cell r="B4" t="str">
            <v>黄骅市长生汽车灯镜有限公司</v>
          </cell>
          <cell r="C4" t="str">
            <v>金属件/座椅/后视镜</v>
          </cell>
          <cell r="D4" t="str">
            <v>正常供货</v>
          </cell>
          <cell r="E4" t="str">
            <v>零部件</v>
          </cell>
          <cell r="F4" t="str">
            <v>正常货款类</v>
          </cell>
          <cell r="G4">
            <v>1935311.1546666669</v>
          </cell>
          <cell r="H4">
            <v>0.8</v>
          </cell>
          <cell r="I4">
            <v>1548248.9237333336</v>
          </cell>
          <cell r="M4">
            <v>0</v>
          </cell>
          <cell r="N4">
            <v>90000</v>
          </cell>
          <cell r="P4">
            <v>150000</v>
          </cell>
          <cell r="R4">
            <v>150000</v>
          </cell>
          <cell r="S4">
            <v>120000</v>
          </cell>
          <cell r="U4">
            <v>510000</v>
          </cell>
          <cell r="V4">
            <v>0.32940439497947366</v>
          </cell>
          <cell r="W4">
            <v>1038248.9237333336</v>
          </cell>
          <cell r="X4">
            <v>12809295.779999999</v>
          </cell>
          <cell r="Y4">
            <v>594815.32833333337</v>
          </cell>
          <cell r="Z4">
            <v>475852.26266666671</v>
          </cell>
        </row>
        <row r="5">
          <cell r="A5" t="str">
            <v>S413022</v>
          </cell>
          <cell r="B5" t="str">
            <v>海兴中盛弹簧有限公司</v>
          </cell>
          <cell r="C5" t="str">
            <v>金属件/座椅/后视镜</v>
          </cell>
          <cell r="D5" t="str">
            <v>正常供货</v>
          </cell>
          <cell r="E5" t="str">
            <v>零部件</v>
          </cell>
          <cell r="F5" t="str">
            <v>正常货款类</v>
          </cell>
          <cell r="G5">
            <v>1815941.8960000002</v>
          </cell>
          <cell r="H5">
            <v>0.8</v>
          </cell>
          <cell r="I5">
            <v>1452753.5168000003</v>
          </cell>
          <cell r="J5">
            <v>0</v>
          </cell>
          <cell r="K5">
            <v>0</v>
          </cell>
          <cell r="L5">
            <v>0</v>
          </cell>
          <cell r="M5">
            <v>240000</v>
          </cell>
          <cell r="N5">
            <v>90000</v>
          </cell>
          <cell r="P5">
            <v>150000</v>
          </cell>
          <cell r="Q5">
            <v>100000</v>
          </cell>
          <cell r="R5">
            <v>100000</v>
          </cell>
          <cell r="S5">
            <v>120000</v>
          </cell>
          <cell r="U5">
            <v>800000</v>
          </cell>
          <cell r="V5">
            <v>0.55067841223483716</v>
          </cell>
          <cell r="W5">
            <v>652753.51680000033</v>
          </cell>
          <cell r="X5">
            <v>6928650.6199999992</v>
          </cell>
          <cell r="Y5">
            <v>513637.47666666663</v>
          </cell>
          <cell r="Z5">
            <v>410909.9813333333</v>
          </cell>
        </row>
        <row r="6">
          <cell r="A6" t="str">
            <v>S413034</v>
          </cell>
          <cell r="B6" t="str">
            <v>黄骅市汇铭汽车部件有限公司</v>
          </cell>
          <cell r="C6" t="str">
            <v>金属件/座椅/后视镜</v>
          </cell>
          <cell r="D6" t="str">
            <v>正常供货</v>
          </cell>
          <cell r="E6" t="str">
            <v>零部件</v>
          </cell>
          <cell r="F6" t="str">
            <v>正常货款类</v>
          </cell>
          <cell r="G6">
            <v>560616.22933333344</v>
          </cell>
          <cell r="H6">
            <v>0.8</v>
          </cell>
          <cell r="I6">
            <v>448492.98346666677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100000</v>
          </cell>
          <cell r="P6">
            <v>50000</v>
          </cell>
          <cell r="Q6">
            <v>50000</v>
          </cell>
          <cell r="S6">
            <v>50000</v>
          </cell>
          <cell r="U6">
            <v>250000</v>
          </cell>
          <cell r="V6">
            <v>0.55742232145440174</v>
          </cell>
          <cell r="W6">
            <v>198492.98346666677</v>
          </cell>
          <cell r="X6">
            <v>2367700.7399999998</v>
          </cell>
          <cell r="Y6">
            <v>78182.490000000005</v>
          </cell>
          <cell r="Z6">
            <v>62545.992000000006</v>
          </cell>
        </row>
        <row r="7">
          <cell r="A7" t="str">
            <v>S411007</v>
          </cell>
          <cell r="B7" t="str">
            <v>北京浦东三浦标准件有限公司</v>
          </cell>
          <cell r="C7" t="str">
            <v>金属件/座椅/后视镜</v>
          </cell>
          <cell r="D7" t="str">
            <v>正常供货</v>
          </cell>
          <cell r="E7" t="str">
            <v>零部件</v>
          </cell>
          <cell r="F7" t="str">
            <v>正常货款类</v>
          </cell>
          <cell r="G7">
            <v>370852.93599999999</v>
          </cell>
          <cell r="H7">
            <v>0.8</v>
          </cell>
          <cell r="I7">
            <v>296682.34879999998</v>
          </cell>
          <cell r="J7">
            <v>90000</v>
          </cell>
          <cell r="K7">
            <v>100000</v>
          </cell>
          <cell r="L7">
            <v>0</v>
          </cell>
          <cell r="M7">
            <v>0</v>
          </cell>
          <cell r="N7">
            <v>30000</v>
          </cell>
          <cell r="P7">
            <v>40000</v>
          </cell>
          <cell r="Q7">
            <v>50000</v>
          </cell>
          <cell r="S7">
            <v>100000</v>
          </cell>
          <cell r="T7">
            <v>30000</v>
          </cell>
          <cell r="U7">
            <v>440000</v>
          </cell>
          <cell r="V7">
            <v>1.4830676707922843</v>
          </cell>
          <cell r="W7">
            <v>-143317.65120000002</v>
          </cell>
          <cell r="X7">
            <v>2340890.79</v>
          </cell>
          <cell r="Y7">
            <v>151038.30500000002</v>
          </cell>
          <cell r="Z7">
            <v>120830.64400000003</v>
          </cell>
        </row>
        <row r="8">
          <cell r="A8" t="str">
            <v>S413037</v>
          </cell>
          <cell r="B8" t="str">
            <v>黄骅市雍丰塑料制品有限公司</v>
          </cell>
          <cell r="C8" t="str">
            <v>金属件/座椅/后视镜</v>
          </cell>
          <cell r="D8" t="str">
            <v>正常供货</v>
          </cell>
          <cell r="E8" t="str">
            <v>零部件</v>
          </cell>
          <cell r="F8" t="str">
            <v>正常货款类</v>
          </cell>
          <cell r="G8">
            <v>293072.56266666669</v>
          </cell>
          <cell r="H8">
            <v>0.8</v>
          </cell>
          <cell r="I8">
            <v>234458.05013333337</v>
          </cell>
          <cell r="N8">
            <v>50000</v>
          </cell>
          <cell r="Q8">
            <v>50000</v>
          </cell>
          <cell r="S8">
            <v>70000</v>
          </cell>
          <cell r="U8">
            <v>170000</v>
          </cell>
          <cell r="V8">
            <v>0.72507640451382716</v>
          </cell>
          <cell r="W8">
            <v>64458.050133333367</v>
          </cell>
          <cell r="X8">
            <v>2697239.6100000003</v>
          </cell>
          <cell r="Y8">
            <v>100028.82333333335</v>
          </cell>
          <cell r="Z8">
            <v>80023.058666666679</v>
          </cell>
        </row>
        <row r="9">
          <cell r="A9" t="str">
            <v>S413045</v>
          </cell>
          <cell r="B9" t="str">
            <v>黄骅市鑫祺汽车配件有限公司</v>
          </cell>
          <cell r="C9" t="str">
            <v>金属件/座椅/后视镜</v>
          </cell>
          <cell r="D9" t="str">
            <v>正常供货</v>
          </cell>
          <cell r="E9" t="str">
            <v>零部件</v>
          </cell>
          <cell r="F9" t="str">
            <v>正常货款类</v>
          </cell>
          <cell r="G9">
            <v>269543.96000000002</v>
          </cell>
          <cell r="H9">
            <v>0.8</v>
          </cell>
          <cell r="I9">
            <v>215635.16800000003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30000</v>
          </cell>
          <cell r="Q9">
            <v>50000</v>
          </cell>
          <cell r="S9">
            <v>50000</v>
          </cell>
          <cell r="U9">
            <v>130000</v>
          </cell>
          <cell r="V9">
            <v>0.60287012181612221</v>
          </cell>
          <cell r="W9">
            <v>85635.168000000034</v>
          </cell>
          <cell r="X9">
            <v>1786303.3900000004</v>
          </cell>
          <cell r="Y9">
            <v>90099.955000000002</v>
          </cell>
          <cell r="Z9">
            <v>72079.964000000007</v>
          </cell>
        </row>
        <row r="10">
          <cell r="A10" t="str">
            <v>S413033</v>
          </cell>
          <cell r="B10" t="str">
            <v>黄骅市再兴汽车配件有限公司</v>
          </cell>
          <cell r="C10" t="str">
            <v>金属件/后视镜</v>
          </cell>
          <cell r="D10" t="str">
            <v>正常供货</v>
          </cell>
          <cell r="E10" t="str">
            <v>零部件</v>
          </cell>
          <cell r="F10" t="str">
            <v>正常货款类</v>
          </cell>
          <cell r="G10">
            <v>461680.78533333336</v>
          </cell>
          <cell r="H10">
            <v>0.8</v>
          </cell>
          <cell r="I10">
            <v>369344.62826666672</v>
          </cell>
          <cell r="J10">
            <v>0</v>
          </cell>
          <cell r="K10">
            <v>0</v>
          </cell>
          <cell r="L10">
            <v>60000</v>
          </cell>
          <cell r="M10">
            <v>60000</v>
          </cell>
          <cell r="P10">
            <v>40000</v>
          </cell>
          <cell r="Q10">
            <v>30000</v>
          </cell>
          <cell r="R10">
            <v>30000</v>
          </cell>
          <cell r="S10">
            <v>50000</v>
          </cell>
          <cell r="U10">
            <v>270000</v>
          </cell>
          <cell r="V10">
            <v>0.73102457525132891</v>
          </cell>
          <cell r="W10">
            <v>99344.628266666725</v>
          </cell>
          <cell r="X10">
            <v>2096938.3399999996</v>
          </cell>
          <cell r="Y10">
            <v>153253.92500000002</v>
          </cell>
          <cell r="Z10">
            <v>122603.14000000001</v>
          </cell>
        </row>
        <row r="11">
          <cell r="A11" t="str">
            <v>S413047</v>
          </cell>
          <cell r="B11" t="str">
            <v>黄骅市正大纺织机械配件厂</v>
          </cell>
          <cell r="C11" t="str">
            <v>金属件/座椅/后视镜</v>
          </cell>
          <cell r="D11" t="str">
            <v>正常供货</v>
          </cell>
          <cell r="E11" t="str">
            <v>零部件</v>
          </cell>
          <cell r="F11" t="str">
            <v>正常货款类</v>
          </cell>
          <cell r="G11">
            <v>530885.304</v>
          </cell>
          <cell r="H11">
            <v>0.8</v>
          </cell>
          <cell r="I11">
            <v>424708.24320000003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50000</v>
          </cell>
          <cell r="S11">
            <v>20000</v>
          </cell>
          <cell r="U11">
            <v>70000</v>
          </cell>
          <cell r="V11">
            <v>0.16481902840542748</v>
          </cell>
          <cell r="W11">
            <v>354708.24320000003</v>
          </cell>
          <cell r="X11">
            <v>1855793.4</v>
          </cell>
          <cell r="Y11">
            <v>60125.968333333331</v>
          </cell>
          <cell r="Z11">
            <v>48100.774666666664</v>
          </cell>
        </row>
        <row r="12">
          <cell r="A12" t="str">
            <v>S413084</v>
          </cell>
          <cell r="B12" t="str">
            <v>黄骅市常郭镇街西纸箱厂</v>
          </cell>
          <cell r="C12" t="str">
            <v>金属件/座椅/后视镜</v>
          </cell>
          <cell r="D12" t="str">
            <v>正常供货</v>
          </cell>
          <cell r="E12" t="str">
            <v>零部件</v>
          </cell>
          <cell r="F12" t="str">
            <v>正常货款类</v>
          </cell>
          <cell r="G12">
            <v>121606.07066666667</v>
          </cell>
          <cell r="H12">
            <v>0.8</v>
          </cell>
          <cell r="I12">
            <v>97284.856533333339</v>
          </cell>
          <cell r="J12">
            <v>0</v>
          </cell>
          <cell r="K12">
            <v>30000</v>
          </cell>
          <cell r="L12">
            <v>0</v>
          </cell>
          <cell r="M12">
            <v>0</v>
          </cell>
          <cell r="S12">
            <v>10000</v>
          </cell>
          <cell r="U12">
            <v>40000</v>
          </cell>
          <cell r="V12">
            <v>0.41116368390073682</v>
          </cell>
          <cell r="W12">
            <v>57284.856533333339</v>
          </cell>
          <cell r="X12">
            <v>1566156.5299999998</v>
          </cell>
          <cell r="Y12">
            <v>45150.234999999993</v>
          </cell>
          <cell r="Z12">
            <v>36120.187999999995</v>
          </cell>
        </row>
        <row r="13">
          <cell r="A13" t="str">
            <v>S413078</v>
          </cell>
          <cell r="B13" t="str">
            <v>文安县德实汽车配件有限公司</v>
          </cell>
          <cell r="C13" t="str">
            <v>金属件/座椅</v>
          </cell>
          <cell r="D13" t="str">
            <v>正常供货</v>
          </cell>
          <cell r="E13" t="str">
            <v>零部件</v>
          </cell>
          <cell r="F13" t="str">
            <v>正常货款类</v>
          </cell>
          <cell r="G13">
            <v>1124762.9693333334</v>
          </cell>
          <cell r="H13">
            <v>0.8</v>
          </cell>
          <cell r="I13">
            <v>899810.37546666677</v>
          </cell>
          <cell r="J13">
            <v>0</v>
          </cell>
          <cell r="K13">
            <v>0</v>
          </cell>
          <cell r="L13">
            <v>0</v>
          </cell>
          <cell r="M13">
            <v>200000</v>
          </cell>
          <cell r="P13">
            <v>150000</v>
          </cell>
          <cell r="Q13">
            <v>150000</v>
          </cell>
          <cell r="S13">
            <v>100000</v>
          </cell>
          <cell r="U13">
            <v>600000</v>
          </cell>
          <cell r="V13">
            <v>0.66680715888480757</v>
          </cell>
          <cell r="W13">
            <v>299810.37546666677</v>
          </cell>
          <cell r="X13">
            <v>2763365.91</v>
          </cell>
          <cell r="Y13">
            <v>345202.09333333332</v>
          </cell>
          <cell r="Z13">
            <v>276161.67466666666</v>
          </cell>
        </row>
        <row r="14">
          <cell r="A14" t="str">
            <v>S413066</v>
          </cell>
          <cell r="B14" t="str">
            <v>河北新强力机械制造有限公司</v>
          </cell>
          <cell r="C14" t="str">
            <v>金属件/座椅</v>
          </cell>
          <cell r="D14" t="str">
            <v>正常供货</v>
          </cell>
          <cell r="E14" t="str">
            <v>零部件</v>
          </cell>
          <cell r="F14" t="str">
            <v>正常货款类</v>
          </cell>
          <cell r="G14">
            <v>204383.98</v>
          </cell>
          <cell r="H14">
            <v>0.8</v>
          </cell>
          <cell r="I14">
            <v>163507.18400000001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50000</v>
          </cell>
          <cell r="Q14">
            <v>30000</v>
          </cell>
          <cell r="R14">
            <v>20000</v>
          </cell>
          <cell r="S14">
            <v>40000</v>
          </cell>
          <cell r="U14">
            <v>140000</v>
          </cell>
          <cell r="V14">
            <v>0.85623149133312693</v>
          </cell>
          <cell r="W14">
            <v>23507.184000000008</v>
          </cell>
          <cell r="X14">
            <v>1078234.0999999999</v>
          </cell>
          <cell r="Y14">
            <v>82380.246666666659</v>
          </cell>
          <cell r="Z14">
            <v>65904.19733333333</v>
          </cell>
        </row>
        <row r="15">
          <cell r="A15" t="str">
            <v>S437019</v>
          </cell>
          <cell r="B15" t="str">
            <v>日照浩利橡塑有限公司</v>
          </cell>
          <cell r="C15" t="str">
            <v>金属件/座椅</v>
          </cell>
          <cell r="D15" t="str">
            <v>正常供货</v>
          </cell>
          <cell r="E15" t="str">
            <v>零部件</v>
          </cell>
          <cell r="F15" t="str">
            <v>正常货款类</v>
          </cell>
          <cell r="G15">
            <v>571537.52133333334</v>
          </cell>
          <cell r="H15">
            <v>0.8</v>
          </cell>
          <cell r="I15">
            <v>457230.01706666668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150000</v>
          </cell>
          <cell r="P15">
            <v>100000</v>
          </cell>
          <cell r="S15">
            <v>50000</v>
          </cell>
          <cell r="U15">
            <v>300000</v>
          </cell>
          <cell r="V15">
            <v>0.6561249016952847</v>
          </cell>
          <cell r="W15">
            <v>157230.01706666668</v>
          </cell>
          <cell r="X15">
            <v>1743173.6100000003</v>
          </cell>
          <cell r="Y15">
            <v>309071.26333333337</v>
          </cell>
          <cell r="Z15">
            <v>247257.0106666667</v>
          </cell>
        </row>
        <row r="16">
          <cell r="A16" t="str">
            <v>S413056</v>
          </cell>
          <cell r="B16" t="str">
            <v>黄骅市瑞丰五金制品有限公司</v>
          </cell>
          <cell r="C16" t="str">
            <v>金属件/后视镜</v>
          </cell>
          <cell r="D16" t="str">
            <v>正常供货</v>
          </cell>
          <cell r="E16" t="str">
            <v>零部件</v>
          </cell>
          <cell r="F16" t="str">
            <v>正常货款类</v>
          </cell>
          <cell r="G16">
            <v>173358.22400000005</v>
          </cell>
          <cell r="H16">
            <v>0.8</v>
          </cell>
          <cell r="I16">
            <v>138686.57920000004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U16">
            <v>0</v>
          </cell>
          <cell r="V16">
            <v>0</v>
          </cell>
          <cell r="W16">
            <v>138686.57920000004</v>
          </cell>
          <cell r="X16">
            <v>762247.38000000012</v>
          </cell>
          <cell r="Y16">
            <v>44722.131666666661</v>
          </cell>
          <cell r="Z16">
            <v>35777.705333333332</v>
          </cell>
        </row>
        <row r="17">
          <cell r="A17" t="str">
            <v>S413071</v>
          </cell>
          <cell r="B17" t="str">
            <v>黄骅市顺亿汽车部件有限公司</v>
          </cell>
          <cell r="C17" t="str">
            <v>金属件/座椅/后视镜</v>
          </cell>
          <cell r="D17" t="str">
            <v>正常供货</v>
          </cell>
          <cell r="E17" t="str">
            <v>零部件</v>
          </cell>
          <cell r="F17" t="str">
            <v>正常货款类</v>
          </cell>
          <cell r="G17">
            <v>108126.55466666668</v>
          </cell>
          <cell r="H17">
            <v>0.8</v>
          </cell>
          <cell r="I17">
            <v>86501.243733333351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U17">
            <v>0</v>
          </cell>
          <cell r="V17">
            <v>0</v>
          </cell>
          <cell r="W17">
            <v>86501.243733333351</v>
          </cell>
          <cell r="X17">
            <v>723710.1</v>
          </cell>
          <cell r="Y17">
            <v>33646.770000000004</v>
          </cell>
          <cell r="Z17">
            <v>26917.416000000005</v>
          </cell>
        </row>
        <row r="18">
          <cell r="A18" t="str">
            <v>S432037</v>
          </cell>
          <cell r="B18" t="str">
            <v>苏世博(南京)减振系统有限公司</v>
          </cell>
          <cell r="C18" t="str">
            <v>金属件</v>
          </cell>
          <cell r="D18" t="str">
            <v>正常供货</v>
          </cell>
          <cell r="E18" t="str">
            <v>零部件</v>
          </cell>
          <cell r="F18" t="str">
            <v>正常货款类</v>
          </cell>
          <cell r="G18">
            <v>298331.86933333334</v>
          </cell>
          <cell r="H18">
            <v>0.8</v>
          </cell>
          <cell r="I18">
            <v>238665.49546666667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150000</v>
          </cell>
          <cell r="U18">
            <v>150000</v>
          </cell>
          <cell r="V18">
            <v>0.62849470430026955</v>
          </cell>
          <cell r="W18">
            <v>88665.495466666674</v>
          </cell>
          <cell r="X18">
            <v>339822.23</v>
          </cell>
          <cell r="Y18">
            <v>291213.05499999999</v>
          </cell>
          <cell r="Z18">
            <v>232970.44400000002</v>
          </cell>
        </row>
        <row r="19">
          <cell r="A19" t="str">
            <v>S413021</v>
          </cell>
          <cell r="B19" t="str">
            <v>河北锐翰汽车零部件有限公司</v>
          </cell>
          <cell r="C19" t="str">
            <v>金属件</v>
          </cell>
          <cell r="D19" t="str">
            <v>正常供货</v>
          </cell>
          <cell r="E19" t="str">
            <v>零部件</v>
          </cell>
          <cell r="F19" t="str">
            <v>正常货款类</v>
          </cell>
          <cell r="G19">
            <v>115846.78933333333</v>
          </cell>
          <cell r="H19">
            <v>0.8</v>
          </cell>
          <cell r="I19">
            <v>92677.431466666676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40000</v>
          </cell>
          <cell r="S19">
            <v>20000</v>
          </cell>
          <cell r="U19">
            <v>60000</v>
          </cell>
          <cell r="V19">
            <v>0.64740680714247267</v>
          </cell>
          <cell r="W19">
            <v>32677.431466666676</v>
          </cell>
          <cell r="X19">
            <v>582605.46000000008</v>
          </cell>
          <cell r="Y19">
            <v>34919.938333333332</v>
          </cell>
          <cell r="Z19">
            <v>27935.950666666668</v>
          </cell>
        </row>
        <row r="20">
          <cell r="A20" t="str">
            <v>S413007</v>
          </cell>
          <cell r="B20" t="str">
            <v>雄县华增汽车饰件有限公司</v>
          </cell>
          <cell r="C20" t="str">
            <v>金属件/座椅</v>
          </cell>
          <cell r="D20" t="str">
            <v>正常供货</v>
          </cell>
          <cell r="E20" t="str">
            <v>零部件</v>
          </cell>
          <cell r="F20" t="str">
            <v>正常货款类</v>
          </cell>
          <cell r="G20">
            <v>58009.42533333334</v>
          </cell>
          <cell r="H20">
            <v>0.8</v>
          </cell>
          <cell r="I20">
            <v>46407.540266666678</v>
          </cell>
          <cell r="U20">
            <v>0</v>
          </cell>
          <cell r="V20">
            <v>0</v>
          </cell>
          <cell r="W20">
            <v>46407.540266666678</v>
          </cell>
          <cell r="X20">
            <v>381845.7</v>
          </cell>
          <cell r="Y20">
            <v>18150.213333333333</v>
          </cell>
          <cell r="Z20">
            <v>14520.170666666667</v>
          </cell>
        </row>
        <row r="21">
          <cell r="A21" t="str">
            <v>S413073</v>
          </cell>
          <cell r="B21" t="str">
            <v>黄骅市兴岳金属制品有限公司</v>
          </cell>
          <cell r="C21" t="str">
            <v>金属件</v>
          </cell>
          <cell r="D21" t="str">
            <v>正常供货</v>
          </cell>
          <cell r="E21" t="str">
            <v>零部件</v>
          </cell>
          <cell r="F21" t="str">
            <v>正常货款类</v>
          </cell>
          <cell r="G21">
            <v>276831.98800000001</v>
          </cell>
          <cell r="H21">
            <v>0.8</v>
          </cell>
          <cell r="I21">
            <v>221465.59040000002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</v>
          </cell>
          <cell r="R21">
            <v>40000</v>
          </cell>
          <cell r="S21">
            <v>20000</v>
          </cell>
          <cell r="U21">
            <v>110000</v>
          </cell>
          <cell r="V21">
            <v>0.49669115550331555</v>
          </cell>
          <cell r="W21">
            <v>111465.59040000002</v>
          </cell>
          <cell r="X21">
            <v>590578.23</v>
          </cell>
          <cell r="Y21">
            <v>103784.87999999999</v>
          </cell>
          <cell r="Z21">
            <v>83027.903999999995</v>
          </cell>
        </row>
        <row r="22">
          <cell r="A22" t="str">
            <v>S413058</v>
          </cell>
          <cell r="B22" t="str">
            <v>黄骅市俊隆五金包装有限公司</v>
          </cell>
          <cell r="C22" t="str">
            <v>金属件/后视镜</v>
          </cell>
          <cell r="D22" t="str">
            <v>正常供货</v>
          </cell>
          <cell r="E22" t="str">
            <v>零部件</v>
          </cell>
          <cell r="F22" t="str">
            <v>正常货款类</v>
          </cell>
          <cell r="G22">
            <v>47921.054666666671</v>
          </cell>
          <cell r="H22">
            <v>0.8</v>
          </cell>
          <cell r="I22">
            <v>38336.843733333335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U22">
            <v>0</v>
          </cell>
          <cell r="V22">
            <v>0</v>
          </cell>
          <cell r="W22">
            <v>38336.843733333335</v>
          </cell>
          <cell r="X22">
            <v>196098.35</v>
          </cell>
          <cell r="Y22">
            <v>16237.721666666666</v>
          </cell>
          <cell r="Z22">
            <v>12990.177333333333</v>
          </cell>
        </row>
        <row r="23">
          <cell r="A23" t="str">
            <v>S413026</v>
          </cell>
          <cell r="B23" t="str">
            <v>沧州临港明康汽车配件有限公司</v>
          </cell>
          <cell r="C23" t="str">
            <v>金属件</v>
          </cell>
          <cell r="D23" t="str">
            <v>正常供货</v>
          </cell>
          <cell r="E23" t="str">
            <v>零部件</v>
          </cell>
          <cell r="F23" t="str">
            <v>正常货款类</v>
          </cell>
          <cell r="G23">
            <v>51167.608000000007</v>
          </cell>
          <cell r="H23">
            <v>0.8</v>
          </cell>
          <cell r="I23">
            <v>40934.086400000007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24000</v>
          </cell>
          <cell r="U23">
            <v>24000</v>
          </cell>
          <cell r="V23">
            <v>0.58630843169373859</v>
          </cell>
          <cell r="W23">
            <v>16934.086400000007</v>
          </cell>
          <cell r="X23">
            <v>111565.37</v>
          </cell>
          <cell r="Y23">
            <v>21720.74666666667</v>
          </cell>
          <cell r="Z23">
            <v>17376.597333333335</v>
          </cell>
        </row>
        <row r="24">
          <cell r="A24" t="str">
            <v>S413054</v>
          </cell>
          <cell r="B24" t="str">
            <v>黄骅市保俊成复合彩印厂</v>
          </cell>
          <cell r="C24" t="str">
            <v>金属件/后视镜</v>
          </cell>
          <cell r="D24" t="str">
            <v>正常供货</v>
          </cell>
          <cell r="E24" t="str">
            <v>零部件</v>
          </cell>
          <cell r="F24" t="str">
            <v>正常货款类</v>
          </cell>
          <cell r="G24">
            <v>47978.198666666671</v>
          </cell>
          <cell r="H24">
            <v>0.8</v>
          </cell>
          <cell r="I24">
            <v>38382.558933333341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U24">
            <v>0</v>
          </cell>
          <cell r="V24">
            <v>0</v>
          </cell>
          <cell r="W24">
            <v>38382.558933333341</v>
          </cell>
          <cell r="X24">
            <v>107441.7</v>
          </cell>
          <cell r="Y24">
            <v>20573.50333333333</v>
          </cell>
          <cell r="Z24">
            <v>16458.802666666666</v>
          </cell>
        </row>
        <row r="25">
          <cell r="A25" t="str">
            <v>S413070</v>
          </cell>
          <cell r="B25" t="str">
            <v>黄骅市创合五金制品有限公司</v>
          </cell>
          <cell r="C25" t="str">
            <v>金属件/座椅</v>
          </cell>
          <cell r="D25" t="str">
            <v>正常供货</v>
          </cell>
          <cell r="E25" t="str">
            <v>零部件</v>
          </cell>
          <cell r="F25" t="str">
            <v>正常货款类</v>
          </cell>
          <cell r="G25">
            <v>1192043.5933333333</v>
          </cell>
          <cell r="H25">
            <v>0.8</v>
          </cell>
          <cell r="I25">
            <v>953634.87466666661</v>
          </cell>
          <cell r="J25">
            <v>200000</v>
          </cell>
          <cell r="K25">
            <v>0</v>
          </cell>
          <cell r="L25">
            <v>0</v>
          </cell>
          <cell r="M25">
            <v>0</v>
          </cell>
          <cell r="N25">
            <v>200000</v>
          </cell>
          <cell r="Q25">
            <v>80000</v>
          </cell>
          <cell r="R25">
            <v>120000</v>
          </cell>
          <cell r="S25">
            <v>100000</v>
          </cell>
          <cell r="U25">
            <v>700000</v>
          </cell>
          <cell r="V25">
            <v>0.73403355791143643</v>
          </cell>
          <cell r="W25">
            <v>253634.87466666661</v>
          </cell>
          <cell r="X25">
            <v>2259727.06</v>
          </cell>
          <cell r="Y25">
            <v>364431.48333333334</v>
          </cell>
          <cell r="Z25">
            <v>291545.1866666667</v>
          </cell>
        </row>
        <row r="26">
          <cell r="A26" t="str">
            <v>S413039</v>
          </cell>
          <cell r="B26" t="str">
            <v>黄骅市佳祥五金制品有限公司</v>
          </cell>
          <cell r="C26" t="str">
            <v>金属件/后视镜</v>
          </cell>
          <cell r="D26" t="str">
            <v>正常供货</v>
          </cell>
          <cell r="E26" t="str">
            <v>零部件</v>
          </cell>
          <cell r="F26" t="str">
            <v>正常货款类</v>
          </cell>
          <cell r="G26">
            <v>45425.513333333336</v>
          </cell>
          <cell r="H26">
            <v>0.8</v>
          </cell>
          <cell r="I26">
            <v>36340.41066666667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</v>
          </cell>
          <cell r="P26">
            <v>10000</v>
          </cell>
          <cell r="S26">
            <v>10000</v>
          </cell>
          <cell r="U26">
            <v>30000</v>
          </cell>
          <cell r="V26">
            <v>0.82552726977071755</v>
          </cell>
          <cell r="W26">
            <v>6340.4106666666703</v>
          </cell>
          <cell r="X26">
            <v>135347.68</v>
          </cell>
          <cell r="Y26">
            <v>14652.426666666666</v>
          </cell>
          <cell r="Z26">
            <v>11721.941333333334</v>
          </cell>
        </row>
        <row r="27">
          <cell r="A27" t="str">
            <v>S413023</v>
          </cell>
          <cell r="B27" t="str">
            <v>南皮县利辉五金接插件厂</v>
          </cell>
          <cell r="C27" t="str">
            <v>金属件</v>
          </cell>
          <cell r="D27" t="str">
            <v>正常供货</v>
          </cell>
          <cell r="E27" t="str">
            <v>零部件</v>
          </cell>
          <cell r="F27" t="str">
            <v>正常货款类</v>
          </cell>
          <cell r="G27">
            <v>27651.093333333338</v>
          </cell>
          <cell r="H27">
            <v>0.8</v>
          </cell>
          <cell r="I27">
            <v>22120.87466666667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8635.1893333333301</v>
          </cell>
          <cell r="Q27">
            <v>9000</v>
          </cell>
          <cell r="U27">
            <v>17635.189333333328</v>
          </cell>
          <cell r="V27">
            <v>0.79721935045847458</v>
          </cell>
          <cell r="W27">
            <v>4485.685333333342</v>
          </cell>
          <cell r="X27">
            <v>40334.490000000005</v>
          </cell>
          <cell r="Y27">
            <v>19324.363333333335</v>
          </cell>
          <cell r="Z27">
            <v>15459.490666666668</v>
          </cell>
        </row>
        <row r="28">
          <cell r="A28" t="str">
            <v>S413025</v>
          </cell>
          <cell r="B28" t="str">
            <v>沧州宇诺五金制造有限公司</v>
          </cell>
          <cell r="C28" t="str">
            <v>金属件</v>
          </cell>
          <cell r="D28" t="str">
            <v>正常供货</v>
          </cell>
          <cell r="E28" t="str">
            <v>零部件</v>
          </cell>
          <cell r="F28" t="str">
            <v>正常货款类</v>
          </cell>
          <cell r="G28">
            <v>462914.21200000006</v>
          </cell>
          <cell r="H28">
            <v>0.8</v>
          </cell>
          <cell r="I28">
            <v>370331.36960000009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130000</v>
          </cell>
          <cell r="Q28">
            <v>50000</v>
          </cell>
          <cell r="S28">
            <v>80000</v>
          </cell>
          <cell r="U28">
            <v>260000</v>
          </cell>
          <cell r="V28">
            <v>0.70207392984512629</v>
          </cell>
          <cell r="W28">
            <v>110331.36960000009</v>
          </cell>
          <cell r="X28">
            <v>1202416.78</v>
          </cell>
          <cell r="Y28">
            <v>164414.34999999998</v>
          </cell>
          <cell r="Z28">
            <v>131531.47999999998</v>
          </cell>
        </row>
        <row r="29">
          <cell r="A29" t="str">
            <v>S413125</v>
          </cell>
          <cell r="B29" t="str">
            <v>沧州智凯金属制品有限公司</v>
          </cell>
          <cell r="C29" t="str">
            <v>金属件</v>
          </cell>
          <cell r="D29" t="str">
            <v>正常供货</v>
          </cell>
          <cell r="E29" t="str">
            <v>零部件</v>
          </cell>
          <cell r="F29" t="str">
            <v>正常货款类</v>
          </cell>
          <cell r="G29">
            <v>387105.94400000002</v>
          </cell>
          <cell r="H29">
            <v>0.8</v>
          </cell>
          <cell r="I29">
            <v>309684.75520000001</v>
          </cell>
          <cell r="J29">
            <v>100000</v>
          </cell>
          <cell r="K29">
            <v>0</v>
          </cell>
          <cell r="L29">
            <v>0</v>
          </cell>
          <cell r="M29">
            <v>0</v>
          </cell>
          <cell r="R29">
            <v>100000</v>
          </cell>
          <cell r="S29">
            <v>100000</v>
          </cell>
          <cell r="U29">
            <v>300000</v>
          </cell>
          <cell r="V29">
            <v>0.96872705214777066</v>
          </cell>
          <cell r="W29">
            <v>9684.7552000000142</v>
          </cell>
          <cell r="X29">
            <v>806167.35999999975</v>
          </cell>
          <cell r="Y29">
            <v>134913.28</v>
          </cell>
          <cell r="Z29">
            <v>107930.62400000001</v>
          </cell>
        </row>
        <row r="30">
          <cell r="A30" t="str">
            <v>S413081</v>
          </cell>
          <cell r="B30" t="str">
            <v>河北宏广橡塑金属制品有限公司</v>
          </cell>
          <cell r="C30" t="str">
            <v>金属件</v>
          </cell>
          <cell r="D30" t="str">
            <v>正常供货</v>
          </cell>
          <cell r="E30" t="str">
            <v>零部件</v>
          </cell>
          <cell r="F30" t="str">
            <v>正常货款类</v>
          </cell>
          <cell r="G30">
            <v>0</v>
          </cell>
          <cell r="H30">
            <v>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</v>
          </cell>
          <cell r="U30">
            <v>10000</v>
          </cell>
          <cell r="V30" t="str">
            <v>100%</v>
          </cell>
          <cell r="W30">
            <v>-10000</v>
          </cell>
          <cell r="X30">
            <v>18066.190000000002</v>
          </cell>
          <cell r="Y30">
            <v>0</v>
          </cell>
          <cell r="Z30">
            <v>0</v>
          </cell>
        </row>
        <row r="31">
          <cell r="A31" t="str">
            <v>S413167</v>
          </cell>
          <cell r="B31" t="str">
            <v>航天宏达（泊头）机械科技有限公司</v>
          </cell>
          <cell r="C31" t="str">
            <v>金属件</v>
          </cell>
          <cell r="D31" t="str">
            <v>正常供货</v>
          </cell>
          <cell r="E31" t="str">
            <v>零部件</v>
          </cell>
          <cell r="F31" t="str">
            <v>正常货款类</v>
          </cell>
          <cell r="G31">
            <v>209588.93733333334</v>
          </cell>
          <cell r="H31">
            <v>0.8</v>
          </cell>
          <cell r="I31">
            <v>167671.14986666667</v>
          </cell>
          <cell r="J31">
            <v>0</v>
          </cell>
          <cell r="K31">
            <v>0</v>
          </cell>
          <cell r="L31">
            <v>0</v>
          </cell>
          <cell r="M31">
            <v>80000</v>
          </cell>
          <cell r="Q31">
            <v>20000</v>
          </cell>
          <cell r="R31">
            <v>62000</v>
          </cell>
          <cell r="U31">
            <v>162000</v>
          </cell>
          <cell r="V31">
            <v>0.96617694891949857</v>
          </cell>
          <cell r="W31">
            <v>5671.1498666666739</v>
          </cell>
          <cell r="X31">
            <v>429590.06</v>
          </cell>
          <cell r="Y31">
            <v>57061.758333333339</v>
          </cell>
          <cell r="Z31">
            <v>45649.406666666677</v>
          </cell>
        </row>
        <row r="32">
          <cell r="A32" t="str">
            <v>S413105</v>
          </cell>
          <cell r="B32" t="str">
            <v>沧州斯克艾商贸有限公司</v>
          </cell>
          <cell r="C32" t="str">
            <v>金属件/后视镜</v>
          </cell>
          <cell r="D32" t="str">
            <v>正常供货</v>
          </cell>
          <cell r="E32" t="str">
            <v>零部件</v>
          </cell>
          <cell r="F32" t="str">
            <v>正常货款类</v>
          </cell>
          <cell r="G32">
            <v>0</v>
          </cell>
          <cell r="H32">
            <v>0.8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U32">
            <v>0</v>
          </cell>
          <cell r="V32" t="str">
            <v>100%</v>
          </cell>
          <cell r="W32">
            <v>0</v>
          </cell>
          <cell r="X32">
            <v>99687.679999999993</v>
          </cell>
          <cell r="Y32">
            <v>0</v>
          </cell>
          <cell r="Z32">
            <v>0</v>
          </cell>
        </row>
        <row r="33">
          <cell r="A33" t="str">
            <v>S434006</v>
          </cell>
          <cell r="B33" t="str">
            <v>安徽汉升工业部件股份有限公司</v>
          </cell>
          <cell r="C33" t="str">
            <v>金属件</v>
          </cell>
          <cell r="D33" t="str">
            <v>正常供货</v>
          </cell>
          <cell r="E33" t="str">
            <v>零部件</v>
          </cell>
          <cell r="F33" t="str">
            <v>正常货款类</v>
          </cell>
          <cell r="G33">
            <v>6591.9899999999989</v>
          </cell>
          <cell r="H33">
            <v>0.8</v>
          </cell>
          <cell r="I33">
            <v>5273.5919999999996</v>
          </cell>
          <cell r="Q33">
            <v>6947.92</v>
          </cell>
          <cell r="U33">
            <v>6947.92</v>
          </cell>
          <cell r="V33">
            <v>1.3174928966821855</v>
          </cell>
          <cell r="W33">
            <v>-1674.3280000000004</v>
          </cell>
          <cell r="X33">
            <v>19775.329999999998</v>
          </cell>
          <cell r="Y33">
            <v>3295.8883333333329</v>
          </cell>
          <cell r="Z33">
            <v>2636.7106666666664</v>
          </cell>
        </row>
        <row r="34">
          <cell r="A34" t="str">
            <v>S413020</v>
          </cell>
          <cell r="B34" t="str">
            <v>沧州旭兴五金制品有限公司</v>
          </cell>
          <cell r="C34" t="str">
            <v>金属件/后视镜</v>
          </cell>
          <cell r="D34" t="str">
            <v>正常供货</v>
          </cell>
          <cell r="E34" t="str">
            <v>零部件</v>
          </cell>
          <cell r="F34" t="str">
            <v>正常货款类</v>
          </cell>
          <cell r="G34">
            <v>136539.13733333335</v>
          </cell>
          <cell r="H34">
            <v>0.8</v>
          </cell>
          <cell r="I34">
            <v>109231.30986666668</v>
          </cell>
          <cell r="J34">
            <v>0</v>
          </cell>
          <cell r="K34">
            <v>20000</v>
          </cell>
          <cell r="L34">
            <v>10000</v>
          </cell>
          <cell r="M34">
            <v>0</v>
          </cell>
          <cell r="Q34">
            <v>30000</v>
          </cell>
          <cell r="S34">
            <v>30000</v>
          </cell>
          <cell r="U34">
            <v>90000</v>
          </cell>
          <cell r="V34">
            <v>0.82393958389639932</v>
          </cell>
          <cell r="W34">
            <v>19231.309866666677</v>
          </cell>
          <cell r="X34">
            <v>283466.93000000005</v>
          </cell>
          <cell r="Y34">
            <v>40562.04</v>
          </cell>
          <cell r="Z34">
            <v>32449.632000000001</v>
          </cell>
        </row>
        <row r="35">
          <cell r="A35" t="str">
            <v>S411018</v>
          </cell>
          <cell r="B35" t="str">
            <v>北京三浦易购科技有限公司</v>
          </cell>
          <cell r="C35" t="str">
            <v>金属件</v>
          </cell>
          <cell r="D35" t="str">
            <v>正常供货</v>
          </cell>
          <cell r="E35" t="str">
            <v>零部件</v>
          </cell>
          <cell r="F35" t="str">
            <v>正常货款类</v>
          </cell>
          <cell r="G35">
            <v>12161.904</v>
          </cell>
          <cell r="H35">
            <v>0.8</v>
          </cell>
          <cell r="I35">
            <v>9729.5232000000015</v>
          </cell>
          <cell r="J35">
            <v>10000</v>
          </cell>
          <cell r="K35">
            <v>0</v>
          </cell>
          <cell r="L35">
            <v>0</v>
          </cell>
          <cell r="M35">
            <v>0</v>
          </cell>
          <cell r="Q35">
            <v>5000</v>
          </cell>
          <cell r="R35">
            <v>4683.8599999999997</v>
          </cell>
          <cell r="S35">
            <v>5547</v>
          </cell>
          <cell r="T35">
            <v>10000</v>
          </cell>
          <cell r="U35">
            <v>35230.86</v>
          </cell>
          <cell r="V35">
            <v>3.6210263623195837</v>
          </cell>
          <cell r="W35">
            <v>-25501.336799999997</v>
          </cell>
          <cell r="X35">
            <v>20445.089999999997</v>
          </cell>
          <cell r="Y35">
            <v>10507.681666666665</v>
          </cell>
          <cell r="Z35">
            <v>8406.145333333332</v>
          </cell>
        </row>
        <row r="36">
          <cell r="A36" t="str">
            <v>S442002</v>
          </cell>
          <cell r="B36" t="str">
            <v>湖北伟士通汽车零件有限公司</v>
          </cell>
          <cell r="C36" t="str">
            <v>金属件</v>
          </cell>
          <cell r="D36" t="str">
            <v>正常供货</v>
          </cell>
          <cell r="E36" t="str">
            <v>零部件</v>
          </cell>
          <cell r="F36" t="str">
            <v>正常货款类</v>
          </cell>
          <cell r="G36">
            <v>14012.549333333336</v>
          </cell>
          <cell r="H36">
            <v>0.8</v>
          </cell>
          <cell r="I36">
            <v>11210.039466666669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U36">
            <v>0</v>
          </cell>
          <cell r="V36">
            <v>0</v>
          </cell>
          <cell r="W36">
            <v>11210.039466666669</v>
          </cell>
          <cell r="X36">
            <v>15982.390000000012</v>
          </cell>
          <cell r="Y36">
            <v>11572.351666666669</v>
          </cell>
          <cell r="Z36">
            <v>9257.8813333333364</v>
          </cell>
        </row>
        <row r="37">
          <cell r="A37" t="str">
            <v>S432005</v>
          </cell>
          <cell r="B37" t="str">
            <v>佛吉亚（无锡）座椅部件有限公司</v>
          </cell>
          <cell r="C37" t="str">
            <v>金属件</v>
          </cell>
          <cell r="D37" t="str">
            <v>正常供货</v>
          </cell>
          <cell r="E37" t="str">
            <v>零部件</v>
          </cell>
          <cell r="F37" t="str">
            <v>正常货款类</v>
          </cell>
          <cell r="G37">
            <v>283862.81599999999</v>
          </cell>
          <cell r="H37">
            <v>0.8</v>
          </cell>
          <cell r="I37">
            <v>227090.25280000002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U37">
            <v>0</v>
          </cell>
          <cell r="V37">
            <v>0</v>
          </cell>
          <cell r="W37">
            <v>227090.25280000002</v>
          </cell>
          <cell r="X37">
            <v>360107.61999999988</v>
          </cell>
          <cell r="Y37">
            <v>412186.20333333331</v>
          </cell>
          <cell r="Z37">
            <v>329748.96266666666</v>
          </cell>
        </row>
        <row r="38">
          <cell r="A38" t="str">
            <v>S411041</v>
          </cell>
          <cell r="B38" t="str">
            <v>北京嘉度科贸有限公司</v>
          </cell>
          <cell r="C38" t="str">
            <v>金属件/座椅</v>
          </cell>
          <cell r="D38" t="str">
            <v>正常供货</v>
          </cell>
          <cell r="E38" t="str">
            <v>零部件</v>
          </cell>
          <cell r="F38" t="str">
            <v>正常货款类</v>
          </cell>
          <cell r="G38">
            <v>0</v>
          </cell>
          <cell r="H38">
            <v>0.8</v>
          </cell>
          <cell r="I38">
            <v>0</v>
          </cell>
          <cell r="U38">
            <v>0</v>
          </cell>
          <cell r="V38" t="str">
            <v>100%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 t="str">
            <v>S413122</v>
          </cell>
          <cell r="B39" t="str">
            <v>河北亿泽汽车零部件科技有限公司</v>
          </cell>
          <cell r="C39" t="str">
            <v>金属件</v>
          </cell>
          <cell r="D39" t="str">
            <v>正常供货</v>
          </cell>
          <cell r="E39" t="str">
            <v>零部件</v>
          </cell>
          <cell r="F39" t="str">
            <v>正常货款类</v>
          </cell>
          <cell r="G39">
            <v>4620.74</v>
          </cell>
          <cell r="H39">
            <v>0.8</v>
          </cell>
          <cell r="I39">
            <v>3696.5920000000001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15197.286</v>
          </cell>
          <cell r="U39">
            <v>15197.286</v>
          </cell>
          <cell r="V39">
            <v>4.1111613074962019</v>
          </cell>
          <cell r="W39">
            <v>-11500.694</v>
          </cell>
          <cell r="X39">
            <v>9241.48</v>
          </cell>
          <cell r="Y39">
            <v>1540.2466666666667</v>
          </cell>
          <cell r="Z39">
            <v>1232.1973333333335</v>
          </cell>
        </row>
        <row r="40">
          <cell r="A40" t="str">
            <v>S431012</v>
          </cell>
          <cell r="B40" t="str">
            <v>上海明芳汽车零件有限公司</v>
          </cell>
          <cell r="C40" t="str">
            <v>金属件</v>
          </cell>
          <cell r="D40" t="str">
            <v>正常供货</v>
          </cell>
          <cell r="E40" t="str">
            <v>零部件</v>
          </cell>
          <cell r="F40" t="str">
            <v>正常货款类</v>
          </cell>
          <cell r="G40">
            <v>0</v>
          </cell>
          <cell r="H40">
            <v>0.8</v>
          </cell>
          <cell r="I40">
            <v>0</v>
          </cell>
          <cell r="U40">
            <v>0</v>
          </cell>
          <cell r="V40" t="str">
            <v>100%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S431033</v>
          </cell>
          <cell r="B41" t="str">
            <v>上海纳特汽车标准件有限公司</v>
          </cell>
          <cell r="C41" t="str">
            <v>金属件</v>
          </cell>
          <cell r="D41" t="str">
            <v>正常供货</v>
          </cell>
          <cell r="E41" t="str">
            <v>零部件</v>
          </cell>
          <cell r="F41" t="str">
            <v>正常货款类</v>
          </cell>
          <cell r="G41">
            <v>6270.7666666666664</v>
          </cell>
          <cell r="H41">
            <v>0.8</v>
          </cell>
          <cell r="I41">
            <v>5016.6133333333337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U41">
            <v>0</v>
          </cell>
          <cell r="V41">
            <v>0</v>
          </cell>
          <cell r="W41">
            <v>5016.6133333333337</v>
          </cell>
          <cell r="X41">
            <v>11660.349999999999</v>
          </cell>
          <cell r="Y41">
            <v>1160.8483333333334</v>
          </cell>
          <cell r="Z41">
            <v>928.67866666666669</v>
          </cell>
        </row>
        <row r="42">
          <cell r="A42" t="str">
            <v>S413201</v>
          </cell>
          <cell r="B42" t="str">
            <v>清河县沁园汽车零部件有限公司</v>
          </cell>
          <cell r="C42" t="str">
            <v>座椅/金属件</v>
          </cell>
          <cell r="D42" t="str">
            <v>正常供货</v>
          </cell>
          <cell r="E42" t="str">
            <v>零部件</v>
          </cell>
          <cell r="F42" t="str">
            <v>正常货款类</v>
          </cell>
          <cell r="G42">
            <v>25422.191666666666</v>
          </cell>
          <cell r="H42">
            <v>0.8</v>
          </cell>
          <cell r="I42">
            <v>20337.753333333334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90000</v>
          </cell>
          <cell r="T42">
            <v>84000</v>
          </cell>
          <cell r="U42">
            <v>174000</v>
          </cell>
          <cell r="V42">
            <v>8.5555172760806411</v>
          </cell>
          <cell r="W42">
            <v>-153662.24666666667</v>
          </cell>
          <cell r="X42">
            <v>84323.27</v>
          </cell>
          <cell r="Y42">
            <v>30534.928333333333</v>
          </cell>
          <cell r="Z42">
            <v>24427.94266666667</v>
          </cell>
        </row>
        <row r="43">
          <cell r="A43" t="str">
            <v>S413174</v>
          </cell>
          <cell r="B43" t="str">
            <v>沧州美凯精冲产品有限公司</v>
          </cell>
          <cell r="C43" t="str">
            <v>金属件</v>
          </cell>
          <cell r="D43" t="str">
            <v>正常供货</v>
          </cell>
          <cell r="E43" t="str">
            <v>零部件</v>
          </cell>
          <cell r="F43" t="str">
            <v>正常货款类</v>
          </cell>
          <cell r="G43">
            <v>1237.856</v>
          </cell>
          <cell r="H43">
            <v>0.8</v>
          </cell>
          <cell r="I43">
            <v>990.28480000000002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20000</v>
          </cell>
          <cell r="U43">
            <v>20000</v>
          </cell>
          <cell r="V43">
            <v>20.196210221544348</v>
          </cell>
          <cell r="W43">
            <v>-19009.715199999999</v>
          </cell>
          <cell r="X43">
            <v>0</v>
          </cell>
          <cell r="Y43">
            <v>773.66</v>
          </cell>
          <cell r="Z43">
            <v>618.928</v>
          </cell>
        </row>
        <row r="44">
          <cell r="A44" t="str">
            <v>S413184</v>
          </cell>
          <cell r="B44" t="str">
            <v>黄骅市宏达五金厂</v>
          </cell>
          <cell r="C44" t="str">
            <v>金属件</v>
          </cell>
          <cell r="D44" t="str">
            <v>正常供货</v>
          </cell>
          <cell r="E44" t="str">
            <v>零部件</v>
          </cell>
          <cell r="F44" t="str">
            <v>正常货款类</v>
          </cell>
          <cell r="G44">
            <v>0</v>
          </cell>
          <cell r="H44">
            <v>0.8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20000</v>
          </cell>
          <cell r="U44">
            <v>20000</v>
          </cell>
          <cell r="V44" t="str">
            <v>100%</v>
          </cell>
          <cell r="W44">
            <v>-20000</v>
          </cell>
          <cell r="X44">
            <v>0</v>
          </cell>
          <cell r="Y44">
            <v>0</v>
          </cell>
          <cell r="Z44">
            <v>0</v>
          </cell>
        </row>
        <row r="45">
          <cell r="A45" t="str">
            <v>S413186</v>
          </cell>
          <cell r="B45" t="str">
            <v>黄骅市富邑金属制品有限公司</v>
          </cell>
          <cell r="C45" t="str">
            <v>金属件</v>
          </cell>
          <cell r="D45" t="str">
            <v>正常供货</v>
          </cell>
          <cell r="E45" t="str">
            <v>零部件</v>
          </cell>
          <cell r="F45" t="str">
            <v>正常货款类</v>
          </cell>
          <cell r="G45">
            <v>5472.8986666666669</v>
          </cell>
          <cell r="H45">
            <v>0.8</v>
          </cell>
          <cell r="I45">
            <v>4378.3189333333339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10000</v>
          </cell>
          <cell r="U45">
            <v>10000</v>
          </cell>
          <cell r="V45">
            <v>2.2839816267991071</v>
          </cell>
          <cell r="W45">
            <v>-5621.6810666666661</v>
          </cell>
          <cell r="X45">
            <v>0</v>
          </cell>
          <cell r="Y45">
            <v>3420.5616666666665</v>
          </cell>
          <cell r="Z45">
            <v>2736.4493333333335</v>
          </cell>
        </row>
        <row r="46">
          <cell r="A46" t="str">
            <v>S432042</v>
          </cell>
          <cell r="B46" t="str">
            <v>江苏凌派通信科技有限公司</v>
          </cell>
          <cell r="C46" t="str">
            <v>座椅/金属件</v>
          </cell>
          <cell r="D46" t="str">
            <v>正常供货</v>
          </cell>
          <cell r="E46" t="str">
            <v>零部件</v>
          </cell>
          <cell r="F46" t="str">
            <v>正常货款类</v>
          </cell>
          <cell r="G46">
            <v>34352.466666666667</v>
          </cell>
          <cell r="H46">
            <v>0.8</v>
          </cell>
          <cell r="I46">
            <v>27481.973333333335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U46">
            <v>0</v>
          </cell>
          <cell r="V46">
            <v>0</v>
          </cell>
          <cell r="W46">
            <v>27481.973333333335</v>
          </cell>
          <cell r="X46">
            <v>92242.93</v>
          </cell>
          <cell r="Y46">
            <v>18032.218333333334</v>
          </cell>
          <cell r="Z46">
            <v>14425.774666666668</v>
          </cell>
        </row>
        <row r="47">
          <cell r="A47" t="str">
            <v>S432003</v>
          </cell>
          <cell r="B47" t="str">
            <v>无锡市汇源机械科技有限公司</v>
          </cell>
          <cell r="C47" t="str">
            <v>金属件/座椅/后视镜</v>
          </cell>
          <cell r="D47" t="str">
            <v>正常供货</v>
          </cell>
          <cell r="E47" t="str">
            <v>零部件</v>
          </cell>
          <cell r="F47" t="str">
            <v>正常货款类</v>
          </cell>
          <cell r="G47">
            <v>45998.766666666663</v>
          </cell>
          <cell r="H47">
            <v>0.8</v>
          </cell>
          <cell r="I47">
            <v>36799.013333333329</v>
          </cell>
          <cell r="P47">
            <v>20000</v>
          </cell>
          <cell r="U47">
            <v>20000</v>
          </cell>
          <cell r="V47">
            <v>0.54349283277884997</v>
          </cell>
          <cell r="W47">
            <v>16799.013333333329</v>
          </cell>
          <cell r="X47">
            <v>168329.63999999998</v>
          </cell>
          <cell r="Y47">
            <v>15846.863333333333</v>
          </cell>
          <cell r="Z47">
            <v>12677.490666666667</v>
          </cell>
        </row>
        <row r="48">
          <cell r="A48" t="str">
            <v>S513222</v>
          </cell>
          <cell r="B48" t="str">
            <v>沧州君泰包装制品有限公司</v>
          </cell>
          <cell r="C48" t="str">
            <v>座椅</v>
          </cell>
          <cell r="D48" t="str">
            <v>正常供货</v>
          </cell>
          <cell r="E48" t="str">
            <v>零部件</v>
          </cell>
          <cell r="F48" t="str">
            <v>正常货款类</v>
          </cell>
          <cell r="G48">
            <v>21514.54</v>
          </cell>
          <cell r="H48">
            <v>0.8</v>
          </cell>
          <cell r="I48">
            <v>17211.632000000001</v>
          </cell>
          <cell r="R48">
            <v>54448.77</v>
          </cell>
          <cell r="S48">
            <v>50000</v>
          </cell>
          <cell r="U48">
            <v>104448.76999999999</v>
          </cell>
          <cell r="V48">
            <v>6.0684989081802341</v>
          </cell>
          <cell r="W48">
            <v>-87237.137999999992</v>
          </cell>
          <cell r="X48">
            <v>122012.91</v>
          </cell>
          <cell r="Y48">
            <v>20335.485000000001</v>
          </cell>
          <cell r="Z48">
            <v>16268.388000000001</v>
          </cell>
        </row>
        <row r="49">
          <cell r="A49" t="str">
            <v>S413108</v>
          </cell>
          <cell r="B49" t="str">
            <v>黄骅市泰行汽车配件有限公司</v>
          </cell>
          <cell r="C49" t="str">
            <v>座椅</v>
          </cell>
          <cell r="D49" t="str">
            <v>正常供货</v>
          </cell>
          <cell r="E49" t="str">
            <v>零部件</v>
          </cell>
          <cell r="F49" t="str">
            <v>正常货款类</v>
          </cell>
          <cell r="G49">
            <v>815762.11999999988</v>
          </cell>
          <cell r="H49">
            <v>0.8</v>
          </cell>
          <cell r="I49">
            <v>652609.696</v>
          </cell>
          <cell r="N49">
            <v>200000</v>
          </cell>
          <cell r="R49">
            <v>100000</v>
          </cell>
          <cell r="T49">
            <v>50000</v>
          </cell>
          <cell r="U49">
            <v>350000</v>
          </cell>
          <cell r="V49">
            <v>0.53630830517112027</v>
          </cell>
          <cell r="W49">
            <v>302609.696</v>
          </cell>
          <cell r="X49">
            <v>4427323.54</v>
          </cell>
          <cell r="Y49">
            <v>207341.81666666668</v>
          </cell>
          <cell r="Z49">
            <v>165873.45333333337</v>
          </cell>
        </row>
        <row r="50">
          <cell r="A50" t="str">
            <v>S413053</v>
          </cell>
          <cell r="B50" t="str">
            <v>黄骅市益海五金制造有限公司</v>
          </cell>
          <cell r="C50" t="str">
            <v>座椅</v>
          </cell>
          <cell r="D50" t="str">
            <v>正常供货</v>
          </cell>
          <cell r="E50" t="str">
            <v>零部件</v>
          </cell>
          <cell r="F50" t="str">
            <v>正常货款类</v>
          </cell>
          <cell r="G50">
            <v>89065.656000000003</v>
          </cell>
          <cell r="H50">
            <v>0.8</v>
          </cell>
          <cell r="I50">
            <v>71252.524799999999</v>
          </cell>
          <cell r="N50">
            <v>30000</v>
          </cell>
          <cell r="R50">
            <v>40000</v>
          </cell>
          <cell r="S50">
            <v>30000</v>
          </cell>
          <cell r="U50">
            <v>100000</v>
          </cell>
          <cell r="V50">
            <v>1.4034590392507746</v>
          </cell>
          <cell r="W50">
            <v>-28747.475200000001</v>
          </cell>
          <cell r="X50">
            <v>286522.40000000002</v>
          </cell>
          <cell r="Y50">
            <v>28411.758333333331</v>
          </cell>
          <cell r="Z50">
            <v>22729.406666666666</v>
          </cell>
        </row>
        <row r="51">
          <cell r="A51" t="str">
            <v>S422005</v>
          </cell>
          <cell r="B51" t="str">
            <v>吉林省德邦汽车电子有限公司</v>
          </cell>
          <cell r="C51" t="str">
            <v>座椅</v>
          </cell>
          <cell r="D51" t="str">
            <v>正常供货</v>
          </cell>
          <cell r="E51" t="str">
            <v>零部件</v>
          </cell>
          <cell r="F51" t="str">
            <v>正常货款类</v>
          </cell>
          <cell r="G51">
            <v>860256.92133333324</v>
          </cell>
          <cell r="H51">
            <v>0.8</v>
          </cell>
          <cell r="I51">
            <v>688205.53706666664</v>
          </cell>
          <cell r="Q51">
            <v>100000</v>
          </cell>
          <cell r="R51">
            <v>100000</v>
          </cell>
          <cell r="S51">
            <v>100000</v>
          </cell>
          <cell r="T51">
            <v>84000</v>
          </cell>
          <cell r="U51">
            <v>384000</v>
          </cell>
          <cell r="V51">
            <v>0.55797284287586579</v>
          </cell>
          <cell r="W51">
            <v>304205.53706666664</v>
          </cell>
          <cell r="X51">
            <v>2886378.84</v>
          </cell>
          <cell r="Y51">
            <v>230325.21666666665</v>
          </cell>
          <cell r="Z51">
            <v>184260.17333333334</v>
          </cell>
        </row>
        <row r="52">
          <cell r="A52" t="str">
            <v>S413035</v>
          </cell>
          <cell r="B52" t="str">
            <v>黄骅市建昌塑料制品有限公司</v>
          </cell>
          <cell r="C52" t="str">
            <v>座椅</v>
          </cell>
          <cell r="D52" t="str">
            <v>正常供货</v>
          </cell>
          <cell r="E52" t="str">
            <v>零部件</v>
          </cell>
          <cell r="F52" t="str">
            <v>正常货款类</v>
          </cell>
          <cell r="G52">
            <v>344639.51600000006</v>
          </cell>
          <cell r="H52">
            <v>0.8</v>
          </cell>
          <cell r="I52">
            <v>275711.61280000006</v>
          </cell>
          <cell r="N52">
            <v>90000</v>
          </cell>
          <cell r="R52">
            <v>50000</v>
          </cell>
          <cell r="S52">
            <v>50000</v>
          </cell>
          <cell r="U52">
            <v>190000</v>
          </cell>
          <cell r="V52">
            <v>0.68912585172038121</v>
          </cell>
          <cell r="W52">
            <v>85711.612800000061</v>
          </cell>
          <cell r="X52">
            <v>2747472.29</v>
          </cell>
          <cell r="Y52">
            <v>116348.83000000002</v>
          </cell>
          <cell r="Z52">
            <v>93079.064000000013</v>
          </cell>
        </row>
        <row r="53">
          <cell r="A53" t="str">
            <v>S435003</v>
          </cell>
          <cell r="B53" t="str">
            <v>泉州市福兴塑料五金有限公司</v>
          </cell>
          <cell r="C53" t="str">
            <v>座椅</v>
          </cell>
          <cell r="D53" t="str">
            <v>正常供货</v>
          </cell>
          <cell r="E53" t="str">
            <v>零部件</v>
          </cell>
          <cell r="F53" t="str">
            <v>正常货款类</v>
          </cell>
          <cell r="G53">
            <v>0</v>
          </cell>
          <cell r="H53">
            <v>0.8</v>
          </cell>
          <cell r="I53">
            <v>0</v>
          </cell>
          <cell r="R53">
            <v>198654</v>
          </cell>
          <cell r="U53">
            <v>198654</v>
          </cell>
          <cell r="V53" t="str">
            <v>100%</v>
          </cell>
          <cell r="W53">
            <v>-198654</v>
          </cell>
          <cell r="X53">
            <v>0</v>
          </cell>
          <cell r="Y53">
            <v>20161.083333333332</v>
          </cell>
          <cell r="Z53">
            <v>16128.866666666667</v>
          </cell>
        </row>
        <row r="54">
          <cell r="A54" t="str">
            <v>S437016</v>
          </cell>
          <cell r="B54" t="str">
            <v>曲阜陆航座椅辅料有限公司</v>
          </cell>
          <cell r="C54" t="str">
            <v>座椅</v>
          </cell>
          <cell r="D54" t="str">
            <v>正常供货</v>
          </cell>
          <cell r="E54" t="str">
            <v>零部件</v>
          </cell>
          <cell r="F54" t="str">
            <v>正常货款类</v>
          </cell>
          <cell r="G54">
            <v>45680.138666666666</v>
          </cell>
          <cell r="H54">
            <v>0.8</v>
          </cell>
          <cell r="I54">
            <v>36544.110933333337</v>
          </cell>
          <cell r="R54">
            <v>50000</v>
          </cell>
          <cell r="U54">
            <v>50000</v>
          </cell>
          <cell r="V54">
            <v>1.3682095068946667</v>
          </cell>
          <cell r="W54">
            <v>-13455.889066666663</v>
          </cell>
          <cell r="X54">
            <v>135519.07</v>
          </cell>
          <cell r="Y54">
            <v>12530.813333333334</v>
          </cell>
          <cell r="Z54">
            <v>10024.650666666668</v>
          </cell>
        </row>
        <row r="55">
          <cell r="A55" t="str">
            <v>S444002</v>
          </cell>
          <cell r="B55" t="str">
            <v>广东盟力纺织科技有限公司</v>
          </cell>
          <cell r="C55" t="str">
            <v>座椅</v>
          </cell>
          <cell r="D55" t="str">
            <v>正常供货</v>
          </cell>
          <cell r="E55" t="str">
            <v>零部件</v>
          </cell>
          <cell r="F55" t="str">
            <v>正常货款类</v>
          </cell>
          <cell r="G55">
            <v>2709.04</v>
          </cell>
          <cell r="H55">
            <v>0.8</v>
          </cell>
          <cell r="I55">
            <v>2167.232</v>
          </cell>
          <cell r="R55">
            <v>13991</v>
          </cell>
          <cell r="U55">
            <v>13991</v>
          </cell>
          <cell r="V55">
            <v>6.4557001742314624</v>
          </cell>
          <cell r="W55">
            <v>-11823.768</v>
          </cell>
          <cell r="X55">
            <v>28504.760000000002</v>
          </cell>
          <cell r="Y55">
            <v>3221.9716666666668</v>
          </cell>
          <cell r="Z55">
            <v>2577.5773333333336</v>
          </cell>
        </row>
        <row r="56">
          <cell r="A56" t="str">
            <v>S437015</v>
          </cell>
          <cell r="B56" t="str">
            <v>山东金达汽车部件制造股份有限公司</v>
          </cell>
          <cell r="C56" t="str">
            <v>座椅</v>
          </cell>
          <cell r="D56" t="str">
            <v>正常供货</v>
          </cell>
          <cell r="E56" t="str">
            <v>零部件</v>
          </cell>
          <cell r="F56" t="str">
            <v>正常货款类</v>
          </cell>
          <cell r="G56">
            <v>730346.14400000009</v>
          </cell>
          <cell r="H56">
            <v>0.8</v>
          </cell>
          <cell r="I56">
            <v>584276.91520000005</v>
          </cell>
          <cell r="R56">
            <v>290000</v>
          </cell>
          <cell r="S56">
            <v>150000</v>
          </cell>
          <cell r="U56">
            <v>440000</v>
          </cell>
          <cell r="V56">
            <v>0.7530675755850913</v>
          </cell>
          <cell r="W56">
            <v>144276.91520000005</v>
          </cell>
          <cell r="X56">
            <v>1868241.73</v>
          </cell>
          <cell r="Y56">
            <v>474865.6983333333</v>
          </cell>
          <cell r="Z56">
            <v>379892.55866666668</v>
          </cell>
        </row>
        <row r="57">
          <cell r="A57" t="str">
            <v>S432011</v>
          </cell>
          <cell r="B57" t="str">
            <v>旷达汽车饰件系统有限公司</v>
          </cell>
          <cell r="C57" t="str">
            <v>座椅</v>
          </cell>
          <cell r="D57" t="str">
            <v>正常供货</v>
          </cell>
          <cell r="E57" t="str">
            <v>零部件</v>
          </cell>
          <cell r="F57" t="str">
            <v>正常货款类</v>
          </cell>
          <cell r="G57">
            <v>318695.9266666667</v>
          </cell>
          <cell r="H57">
            <v>0.8</v>
          </cell>
          <cell r="I57">
            <v>254956.74133333337</v>
          </cell>
          <cell r="N57">
            <v>50000</v>
          </cell>
          <cell r="Q57">
            <v>100000</v>
          </cell>
          <cell r="R57">
            <v>100000</v>
          </cell>
          <cell r="S57">
            <v>100000</v>
          </cell>
          <cell r="T57">
            <v>100000</v>
          </cell>
          <cell r="U57">
            <v>450000</v>
          </cell>
          <cell r="V57">
            <v>1.7650053010822917</v>
          </cell>
          <cell r="W57">
            <v>-195043.25866666663</v>
          </cell>
          <cell r="X57">
            <v>671484.10000000009</v>
          </cell>
          <cell r="Y57">
            <v>143555.96</v>
          </cell>
          <cell r="Z57">
            <v>114844.768</v>
          </cell>
        </row>
        <row r="58">
          <cell r="A58" t="str">
            <v>S411046</v>
          </cell>
          <cell r="B58" t="str">
            <v>北京宇喆科技有限公司</v>
          </cell>
          <cell r="C58" t="str">
            <v>座椅</v>
          </cell>
          <cell r="D58" t="str">
            <v>正常供货</v>
          </cell>
          <cell r="E58" t="str">
            <v>零部件</v>
          </cell>
          <cell r="F58" t="str">
            <v>正常货款类</v>
          </cell>
          <cell r="G58">
            <v>79868.784000000014</v>
          </cell>
          <cell r="H58">
            <v>0.8</v>
          </cell>
          <cell r="I58">
            <v>63895.027200000011</v>
          </cell>
          <cell r="N58">
            <v>250000</v>
          </cell>
          <cell r="R58">
            <v>200000</v>
          </cell>
          <cell r="S58">
            <v>200000</v>
          </cell>
          <cell r="U58">
            <v>650000</v>
          </cell>
          <cell r="V58">
            <v>10.172935649051572</v>
          </cell>
          <cell r="W58">
            <v>-586104.97279999999</v>
          </cell>
          <cell r="X58">
            <v>237504.16999999998</v>
          </cell>
          <cell r="Y58">
            <v>85645.844999999987</v>
          </cell>
          <cell r="Z58">
            <v>68516.675999999992</v>
          </cell>
        </row>
        <row r="59">
          <cell r="A59" t="str">
            <v>S412020</v>
          </cell>
          <cell r="B59" t="str">
            <v>天津市鹏升汽车部件有限公司</v>
          </cell>
          <cell r="C59" t="str">
            <v>座椅</v>
          </cell>
          <cell r="D59" t="str">
            <v>正常供货</v>
          </cell>
          <cell r="E59" t="str">
            <v>零部件</v>
          </cell>
          <cell r="F59" t="str">
            <v>正常货款类</v>
          </cell>
          <cell r="G59">
            <v>1233276.2093333334</v>
          </cell>
          <cell r="H59">
            <v>0.8</v>
          </cell>
          <cell r="I59">
            <v>986620.96746666683</v>
          </cell>
          <cell r="N59">
            <v>450000</v>
          </cell>
          <cell r="S59">
            <v>100000</v>
          </cell>
          <cell r="U59">
            <v>550000</v>
          </cell>
          <cell r="V59">
            <v>0.55745825209069644</v>
          </cell>
          <cell r="W59">
            <v>436620.96746666683</v>
          </cell>
          <cell r="X59">
            <v>7230577.7299999995</v>
          </cell>
          <cell r="Y59">
            <v>327250.98166666669</v>
          </cell>
          <cell r="Z59">
            <v>261800.78533333336</v>
          </cell>
        </row>
        <row r="60">
          <cell r="A60" t="str">
            <v>S413064</v>
          </cell>
          <cell r="B60" t="str">
            <v>黄骅市恒伟五金制品有限公司</v>
          </cell>
          <cell r="C60" t="str">
            <v>座椅/后视镜</v>
          </cell>
          <cell r="D60" t="str">
            <v>正常供货</v>
          </cell>
          <cell r="E60" t="str">
            <v>零部件</v>
          </cell>
          <cell r="F60" t="str">
            <v>正常货款类</v>
          </cell>
          <cell r="G60">
            <v>559699.65333333332</v>
          </cell>
          <cell r="H60">
            <v>0.8</v>
          </cell>
          <cell r="I60">
            <v>447759.72266666667</v>
          </cell>
          <cell r="S60">
            <v>30000</v>
          </cell>
          <cell r="U60">
            <v>30000</v>
          </cell>
          <cell r="V60">
            <v>6.7000220165701257E-2</v>
          </cell>
          <cell r="W60">
            <v>417759.72266666667</v>
          </cell>
          <cell r="X60">
            <v>1718854.47</v>
          </cell>
          <cell r="Y60">
            <v>125422.32833333332</v>
          </cell>
          <cell r="Z60">
            <v>100337.86266666667</v>
          </cell>
        </row>
        <row r="61">
          <cell r="A61" t="str">
            <v>S413055</v>
          </cell>
          <cell r="B61" t="str">
            <v>黄骅市广亿汽车部件有限公司</v>
          </cell>
          <cell r="C61" t="str">
            <v>座椅</v>
          </cell>
          <cell r="D61" t="str">
            <v>正常供货</v>
          </cell>
          <cell r="E61" t="str">
            <v>零部件</v>
          </cell>
          <cell r="F61" t="str">
            <v>正常货款类</v>
          </cell>
          <cell r="G61">
            <v>444541.76533333334</v>
          </cell>
          <cell r="H61">
            <v>0.8</v>
          </cell>
          <cell r="I61">
            <v>355633.41226666671</v>
          </cell>
          <cell r="N61">
            <v>100000</v>
          </cell>
          <cell r="Q61">
            <v>110000</v>
          </cell>
          <cell r="S61">
            <v>60000</v>
          </cell>
          <cell r="U61">
            <v>270000</v>
          </cell>
          <cell r="V61">
            <v>0.75920875454060066</v>
          </cell>
          <cell r="W61">
            <v>85633.41226666671</v>
          </cell>
          <cell r="X61">
            <v>2189892.64</v>
          </cell>
          <cell r="Y61">
            <v>138663.45499999999</v>
          </cell>
          <cell r="Z61">
            <v>110930.764</v>
          </cell>
        </row>
        <row r="62">
          <cell r="A62" t="str">
            <v>S443004</v>
          </cell>
          <cell r="B62" t="str">
            <v>湘乡简美新材料科技有限公司</v>
          </cell>
          <cell r="C62" t="str">
            <v>座椅</v>
          </cell>
          <cell r="D62" t="str">
            <v>正常供货</v>
          </cell>
          <cell r="E62" t="str">
            <v>零部件</v>
          </cell>
          <cell r="F62" t="str">
            <v>正常货款类</v>
          </cell>
          <cell r="G62">
            <v>1328000.5533333332</v>
          </cell>
          <cell r="H62">
            <v>0.8</v>
          </cell>
          <cell r="I62">
            <v>1062400.4426666666</v>
          </cell>
          <cell r="N62">
            <v>100000</v>
          </cell>
          <cell r="Q62">
            <v>100000</v>
          </cell>
          <cell r="S62">
            <v>150000</v>
          </cell>
          <cell r="U62">
            <v>350000</v>
          </cell>
          <cell r="V62">
            <v>0.32944263381657329</v>
          </cell>
          <cell r="W62">
            <v>712400.44266666658</v>
          </cell>
          <cell r="X62">
            <v>2892878.9299999997</v>
          </cell>
          <cell r="Y62">
            <v>445457.97333333333</v>
          </cell>
          <cell r="Z62">
            <v>356366.37866666669</v>
          </cell>
        </row>
        <row r="63">
          <cell r="A63" t="str">
            <v>S433003</v>
          </cell>
          <cell r="B63" t="str">
            <v>浙江松原汽车安全系统股份有限公司</v>
          </cell>
          <cell r="C63" t="str">
            <v>座椅</v>
          </cell>
          <cell r="D63" t="str">
            <v>正常供货</v>
          </cell>
          <cell r="E63" t="str">
            <v>零部件</v>
          </cell>
          <cell r="F63" t="str">
            <v>正常货款类</v>
          </cell>
          <cell r="G63">
            <v>946378.48166666669</v>
          </cell>
          <cell r="H63">
            <v>1</v>
          </cell>
          <cell r="I63">
            <v>946378.48166666669</v>
          </cell>
          <cell r="U63">
            <v>0</v>
          </cell>
          <cell r="V63">
            <v>0</v>
          </cell>
          <cell r="W63">
            <v>946378.48166666669</v>
          </cell>
          <cell r="X63">
            <v>1458346.2199999997</v>
          </cell>
          <cell r="Y63">
            <v>222925.95000000004</v>
          </cell>
          <cell r="Z63">
            <v>222925.95000000004</v>
          </cell>
        </row>
        <row r="64">
          <cell r="A64" t="str">
            <v>S413051</v>
          </cell>
          <cell r="B64" t="str">
            <v>黄骅市京港机电设备有限公司</v>
          </cell>
          <cell r="C64" t="str">
            <v>座椅/后视镜</v>
          </cell>
          <cell r="D64" t="str">
            <v>正常供货</v>
          </cell>
          <cell r="E64" t="str">
            <v>零部件</v>
          </cell>
          <cell r="F64" t="str">
            <v>正常货款类</v>
          </cell>
          <cell r="G64">
            <v>16170.977333333334</v>
          </cell>
          <cell r="H64">
            <v>0.8</v>
          </cell>
          <cell r="I64">
            <v>12936.781866666668</v>
          </cell>
          <cell r="U64">
            <v>0</v>
          </cell>
          <cell r="V64">
            <v>0</v>
          </cell>
          <cell r="W64">
            <v>12936.781866666668</v>
          </cell>
          <cell r="X64">
            <v>604732.59</v>
          </cell>
          <cell r="Y64">
            <v>0</v>
          </cell>
          <cell r="Z64">
            <v>0</v>
          </cell>
        </row>
        <row r="65">
          <cell r="A65" t="str">
            <v>S412012</v>
          </cell>
          <cell r="B65" t="str">
            <v>天津琪安科技有限公司</v>
          </cell>
          <cell r="C65" t="str">
            <v>座椅</v>
          </cell>
          <cell r="D65" t="str">
            <v>正常供货</v>
          </cell>
          <cell r="E65" t="str">
            <v>零部件</v>
          </cell>
          <cell r="F65" t="str">
            <v>正常货款类</v>
          </cell>
          <cell r="G65">
            <v>191396.32666666669</v>
          </cell>
          <cell r="H65">
            <v>0.8</v>
          </cell>
          <cell r="I65">
            <v>153117.06133333335</v>
          </cell>
          <cell r="N65">
            <v>50000</v>
          </cell>
          <cell r="U65">
            <v>50000</v>
          </cell>
          <cell r="V65">
            <v>0.32654754189117313</v>
          </cell>
          <cell r="W65">
            <v>103117.06133333335</v>
          </cell>
          <cell r="X65">
            <v>1129522.9099999999</v>
          </cell>
          <cell r="Y65">
            <v>91156.033333333326</v>
          </cell>
          <cell r="Z65">
            <v>72924.82666666666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 t="str">
            <v>零部件</v>
          </cell>
          <cell r="F66" t="str">
            <v>正常货款类</v>
          </cell>
          <cell r="G66">
            <v>57194.600000000006</v>
          </cell>
          <cell r="H66">
            <v>0.8</v>
          </cell>
          <cell r="I66">
            <v>45755.680000000008</v>
          </cell>
          <cell r="S66">
            <v>20000</v>
          </cell>
          <cell r="U66">
            <v>20000</v>
          </cell>
          <cell r="V66">
            <v>0.43710420214495765</v>
          </cell>
          <cell r="W66">
            <v>25755.680000000008</v>
          </cell>
          <cell r="X66">
            <v>145079.75</v>
          </cell>
          <cell r="Y66">
            <v>43371.333333333336</v>
          </cell>
          <cell r="Z66">
            <v>34697.066666666673</v>
          </cell>
        </row>
        <row r="67">
          <cell r="A67" t="str">
            <v>S413067</v>
          </cell>
          <cell r="B67" t="str">
            <v>沧州庆方汽车部件有限公司</v>
          </cell>
          <cell r="C67" t="str">
            <v>座椅</v>
          </cell>
          <cell r="D67" t="str">
            <v>正常供货</v>
          </cell>
          <cell r="E67" t="str">
            <v>零部件</v>
          </cell>
          <cell r="F67" t="str">
            <v>正常货款类</v>
          </cell>
          <cell r="G67">
            <v>90405.618666666662</v>
          </cell>
          <cell r="H67">
            <v>0.8</v>
          </cell>
          <cell r="I67">
            <v>72324.494933333335</v>
          </cell>
          <cell r="N67">
            <v>30000</v>
          </cell>
          <cell r="U67">
            <v>30000</v>
          </cell>
          <cell r="V67">
            <v>0.41479722779472084</v>
          </cell>
          <cell r="W67">
            <v>42324.494933333335</v>
          </cell>
          <cell r="X67">
            <v>215718.74999999997</v>
          </cell>
          <cell r="Y67">
            <v>28867.323333333334</v>
          </cell>
          <cell r="Z67">
            <v>23093.858666666667</v>
          </cell>
        </row>
        <row r="68">
          <cell r="A68" t="str">
            <v>S413001</v>
          </cell>
          <cell r="B68" t="str">
            <v>北京吉信气弹簧制品有限公司</v>
          </cell>
          <cell r="C68" t="str">
            <v>座椅</v>
          </cell>
          <cell r="D68" t="str">
            <v>正常供货</v>
          </cell>
          <cell r="E68" t="str">
            <v>零部件</v>
          </cell>
          <cell r="F68" t="str">
            <v>正常货款类</v>
          </cell>
          <cell r="G68">
            <v>210443.97600000002</v>
          </cell>
          <cell r="H68">
            <v>0.8</v>
          </cell>
          <cell r="I68">
            <v>168355.18080000003</v>
          </cell>
          <cell r="U68">
            <v>0</v>
          </cell>
          <cell r="V68">
            <v>0</v>
          </cell>
          <cell r="W68">
            <v>168355.18080000003</v>
          </cell>
          <cell r="X68">
            <v>607677.43999999994</v>
          </cell>
          <cell r="Y68">
            <v>57162.593333333331</v>
          </cell>
          <cell r="Z68">
            <v>45730.074666666667</v>
          </cell>
        </row>
        <row r="69">
          <cell r="A69" t="str">
            <v>S437031</v>
          </cell>
          <cell r="B69" t="str">
            <v>山东万澳汽车附件科技有限公司</v>
          </cell>
          <cell r="C69" t="str">
            <v>座椅</v>
          </cell>
          <cell r="D69" t="str">
            <v>正常供货</v>
          </cell>
          <cell r="E69" t="str">
            <v>零部件</v>
          </cell>
          <cell r="F69" t="str">
            <v>正常货款类</v>
          </cell>
          <cell r="G69">
            <v>26342.074666666667</v>
          </cell>
          <cell r="H69">
            <v>0.8</v>
          </cell>
          <cell r="I69">
            <v>21073.659733333334</v>
          </cell>
          <cell r="N69">
            <v>40000</v>
          </cell>
          <cell r="U69">
            <v>40000</v>
          </cell>
          <cell r="V69">
            <v>1.8981041027596104</v>
          </cell>
          <cell r="W69">
            <v>-18926.340266666666</v>
          </cell>
          <cell r="X69">
            <v>82788.03</v>
          </cell>
          <cell r="Y69">
            <v>6303.8066666666664</v>
          </cell>
          <cell r="Z69">
            <v>5043.0453333333335</v>
          </cell>
        </row>
        <row r="70">
          <cell r="A70" t="str">
            <v>S413031</v>
          </cell>
          <cell r="B70" t="str">
            <v>黄骅市致远摩托车配件有限公司</v>
          </cell>
          <cell r="C70" t="str">
            <v>座椅/金属件</v>
          </cell>
          <cell r="D70" t="str">
            <v>正常供货</v>
          </cell>
          <cell r="E70" t="str">
            <v>零部件</v>
          </cell>
          <cell r="F70" t="str">
            <v>正常货款类</v>
          </cell>
          <cell r="G70">
            <v>40725.781333333332</v>
          </cell>
          <cell r="H70">
            <v>0.8</v>
          </cell>
          <cell r="I70">
            <v>32580.625066666667</v>
          </cell>
          <cell r="T70">
            <v>26022</v>
          </cell>
          <cell r="U70">
            <v>26022</v>
          </cell>
          <cell r="V70">
            <v>0.79869554211294691</v>
          </cell>
          <cell r="W70">
            <v>6558.6250666666674</v>
          </cell>
          <cell r="X70">
            <v>148912.54</v>
          </cell>
          <cell r="Y70">
            <v>13231.766666666668</v>
          </cell>
          <cell r="Z70">
            <v>10585.413333333336</v>
          </cell>
        </row>
        <row r="71">
          <cell r="A71" t="str">
            <v>S433021</v>
          </cell>
          <cell r="B71" t="str">
            <v>慈溪市维克多自控元件有限公司</v>
          </cell>
          <cell r="C71" t="str">
            <v>座椅</v>
          </cell>
          <cell r="D71" t="str">
            <v>正常供货</v>
          </cell>
          <cell r="E71" t="str">
            <v>零部件</v>
          </cell>
          <cell r="F71" t="str">
            <v>正常货款类</v>
          </cell>
          <cell r="G71">
            <v>253262.57866666664</v>
          </cell>
          <cell r="H71">
            <v>0.8</v>
          </cell>
          <cell r="I71">
            <v>202610.06293333333</v>
          </cell>
          <cell r="U71">
            <v>0</v>
          </cell>
          <cell r="V71">
            <v>0</v>
          </cell>
          <cell r="W71">
            <v>202610.06293333333</v>
          </cell>
          <cell r="X71">
            <v>508630.26</v>
          </cell>
          <cell r="Y71">
            <v>62267.519999999997</v>
          </cell>
          <cell r="Z71">
            <v>49814.016000000003</v>
          </cell>
        </row>
        <row r="72">
          <cell r="A72" t="str">
            <v>S431004</v>
          </cell>
          <cell r="B72" t="str">
            <v>新梦顶（上海）贸易有限公司</v>
          </cell>
          <cell r="C72" t="str">
            <v>座椅</v>
          </cell>
          <cell r="D72" t="str">
            <v>正常供货</v>
          </cell>
          <cell r="E72" t="str">
            <v>零部件</v>
          </cell>
          <cell r="F72" t="str">
            <v>正常货款类</v>
          </cell>
          <cell r="G72">
            <v>40798.526666666672</v>
          </cell>
          <cell r="H72">
            <v>0.8</v>
          </cell>
          <cell r="I72">
            <v>32638.821333333341</v>
          </cell>
          <cell r="U72">
            <v>0</v>
          </cell>
          <cell r="V72">
            <v>0</v>
          </cell>
          <cell r="W72">
            <v>32638.821333333341</v>
          </cell>
          <cell r="X72">
            <v>94252.030000000013</v>
          </cell>
          <cell r="Y72">
            <v>14557.800000000001</v>
          </cell>
          <cell r="Z72">
            <v>11646.240000000002</v>
          </cell>
        </row>
        <row r="73">
          <cell r="A73" t="str">
            <v>S413009</v>
          </cell>
          <cell r="B73" t="str">
            <v>高碑店京华橡胶制品有限责任公司</v>
          </cell>
          <cell r="C73" t="str">
            <v>座椅</v>
          </cell>
          <cell r="D73" t="str">
            <v>正常供货</v>
          </cell>
          <cell r="E73" t="str">
            <v>零部件</v>
          </cell>
          <cell r="F73" t="str">
            <v>正常货款类</v>
          </cell>
          <cell r="G73">
            <v>8471.1253333333334</v>
          </cell>
          <cell r="H73">
            <v>0.8</v>
          </cell>
          <cell r="I73">
            <v>6776.9002666666674</v>
          </cell>
          <cell r="N73">
            <v>5000</v>
          </cell>
          <cell r="U73">
            <v>5000</v>
          </cell>
          <cell r="V73">
            <v>0.73780044020912439</v>
          </cell>
          <cell r="W73">
            <v>1776.9002666666674</v>
          </cell>
          <cell r="X73">
            <v>21776.590000000004</v>
          </cell>
          <cell r="Y73">
            <v>3616.2649999999999</v>
          </cell>
          <cell r="Z73">
            <v>2893.0120000000002</v>
          </cell>
        </row>
        <row r="74">
          <cell r="A74" t="str">
            <v>S431010</v>
          </cell>
          <cell r="B74" t="str">
            <v>上海绽奇汽车部件有限公司</v>
          </cell>
          <cell r="C74" t="str">
            <v>座椅</v>
          </cell>
          <cell r="D74" t="str">
            <v>正常供货</v>
          </cell>
          <cell r="E74" t="str">
            <v>零部件</v>
          </cell>
          <cell r="F74" t="str">
            <v>正常货款类</v>
          </cell>
          <cell r="G74">
            <v>295645.69200000004</v>
          </cell>
          <cell r="H74">
            <v>0.8</v>
          </cell>
          <cell r="I74">
            <v>236516.55360000004</v>
          </cell>
          <cell r="N74">
            <v>80000</v>
          </cell>
          <cell r="Q74">
            <v>30000</v>
          </cell>
          <cell r="S74">
            <v>50000</v>
          </cell>
          <cell r="U74">
            <v>160000</v>
          </cell>
          <cell r="V74">
            <v>0.67648541958121944</v>
          </cell>
          <cell r="W74">
            <v>76516.553600000043</v>
          </cell>
          <cell r="X74">
            <v>652726.79</v>
          </cell>
          <cell r="Y74">
            <v>101896.59333333334</v>
          </cell>
          <cell r="Z74">
            <v>81517.274666666679</v>
          </cell>
        </row>
        <row r="75">
          <cell r="A75" t="str">
            <v>S413018</v>
          </cell>
          <cell r="B75" t="str">
            <v>沧州崇文晟源机械制造有限公司</v>
          </cell>
          <cell r="C75" t="str">
            <v>座椅</v>
          </cell>
          <cell r="D75" t="str">
            <v>正常供货</v>
          </cell>
          <cell r="E75" t="str">
            <v>零部件</v>
          </cell>
          <cell r="F75" t="str">
            <v>正常货款类</v>
          </cell>
          <cell r="G75">
            <v>5464.7986666666675</v>
          </cell>
          <cell r="H75">
            <v>0.8</v>
          </cell>
          <cell r="I75">
            <v>4371.8389333333344</v>
          </cell>
          <cell r="U75">
            <v>0</v>
          </cell>
          <cell r="V75">
            <v>0</v>
          </cell>
          <cell r="W75">
            <v>4371.8389333333344</v>
          </cell>
          <cell r="X75">
            <v>10230.409999999998</v>
          </cell>
          <cell r="Y75">
            <v>5136.6549999999997</v>
          </cell>
          <cell r="Z75">
            <v>4109.3239999999996</v>
          </cell>
        </row>
        <row r="76">
          <cell r="A76" t="str">
            <v>S437008</v>
          </cell>
          <cell r="B76" t="str">
            <v>烟台青沪纸业有限公司</v>
          </cell>
          <cell r="C76" t="str">
            <v>座椅</v>
          </cell>
          <cell r="D76" t="str">
            <v>正常供货</v>
          </cell>
          <cell r="E76" t="str">
            <v>零部件</v>
          </cell>
          <cell r="F76" t="str">
            <v>正常货款类</v>
          </cell>
          <cell r="G76">
            <v>7349.2373333333335</v>
          </cell>
          <cell r="H76">
            <v>0.8</v>
          </cell>
          <cell r="I76">
            <v>5879.3898666666673</v>
          </cell>
          <cell r="U76">
            <v>0</v>
          </cell>
          <cell r="V76">
            <v>0</v>
          </cell>
          <cell r="W76">
            <v>5879.3898666666673</v>
          </cell>
          <cell r="X76">
            <v>21121.07</v>
          </cell>
          <cell r="Y76">
            <v>3520.1783333333333</v>
          </cell>
          <cell r="Z76">
            <v>2816.1426666666666</v>
          </cell>
        </row>
        <row r="77">
          <cell r="A77" t="str">
            <v>S411020</v>
          </cell>
          <cell r="B77" t="str">
            <v>北京和昌明汽车内饰件有限公司</v>
          </cell>
          <cell r="C77" t="str">
            <v>座椅</v>
          </cell>
          <cell r="D77" t="str">
            <v>正常供货</v>
          </cell>
          <cell r="E77" t="str">
            <v>零部件</v>
          </cell>
          <cell r="F77" t="str">
            <v>正常货款类</v>
          </cell>
          <cell r="G77">
            <v>397.76</v>
          </cell>
          <cell r="H77">
            <v>0.8</v>
          </cell>
          <cell r="I77">
            <v>318.20800000000003</v>
          </cell>
          <cell r="U77">
            <v>0</v>
          </cell>
          <cell r="V77">
            <v>0</v>
          </cell>
          <cell r="W77">
            <v>318.20800000000003</v>
          </cell>
          <cell r="X77">
            <v>1525.47</v>
          </cell>
          <cell r="Y77">
            <v>3.7766666666666668</v>
          </cell>
          <cell r="Z77">
            <v>3.0213333333333336</v>
          </cell>
        </row>
        <row r="78">
          <cell r="A78" t="str">
            <v>S432008</v>
          </cell>
          <cell r="B78" t="str">
            <v>徐州华夏电子有限公司</v>
          </cell>
          <cell r="C78" t="str">
            <v>座椅/后视镜</v>
          </cell>
          <cell r="D78" t="str">
            <v>正常供货</v>
          </cell>
          <cell r="E78" t="str">
            <v>零部件</v>
          </cell>
          <cell r="F78" t="str">
            <v>正常货款类</v>
          </cell>
          <cell r="G78">
            <v>231412.04800000001</v>
          </cell>
          <cell r="H78">
            <v>0.8</v>
          </cell>
          <cell r="I78">
            <v>185129.63840000003</v>
          </cell>
          <cell r="U78">
            <v>0</v>
          </cell>
          <cell r="V78">
            <v>0</v>
          </cell>
          <cell r="W78">
            <v>185129.63840000003</v>
          </cell>
          <cell r="X78">
            <v>484242</v>
          </cell>
          <cell r="Y78">
            <v>71298.856666666674</v>
          </cell>
          <cell r="Z78">
            <v>57039.085333333343</v>
          </cell>
        </row>
        <row r="79">
          <cell r="A79" t="str">
            <v>S433019</v>
          </cell>
          <cell r="B79" t="str">
            <v>杭州阳晨聚氨酯制品有限公司</v>
          </cell>
          <cell r="C79" t="str">
            <v>座椅</v>
          </cell>
          <cell r="D79" t="str">
            <v>正常供货</v>
          </cell>
          <cell r="E79" t="str">
            <v>零部件</v>
          </cell>
          <cell r="F79" t="str">
            <v>正常货款类</v>
          </cell>
          <cell r="G79">
            <v>109369.08933333335</v>
          </cell>
          <cell r="H79">
            <v>0.8</v>
          </cell>
          <cell r="I79">
            <v>87495.271466666687</v>
          </cell>
          <cell r="U79">
            <v>0</v>
          </cell>
          <cell r="V79">
            <v>0</v>
          </cell>
          <cell r="W79">
            <v>87495.271466666687</v>
          </cell>
          <cell r="X79">
            <v>243822.61000000002</v>
          </cell>
          <cell r="Y79">
            <v>37616.826666666668</v>
          </cell>
          <cell r="Z79">
            <v>30093.461333333336</v>
          </cell>
        </row>
        <row r="80">
          <cell r="A80" t="str">
            <v>S411036</v>
          </cell>
          <cell r="B80" t="str">
            <v>北京美好生活家居用品有限公司</v>
          </cell>
          <cell r="C80" t="str">
            <v>座椅</v>
          </cell>
          <cell r="D80" t="str">
            <v>正常供货</v>
          </cell>
          <cell r="E80" t="str">
            <v>零部件</v>
          </cell>
          <cell r="F80" t="str">
            <v>正常货款类</v>
          </cell>
          <cell r="G80">
            <v>919473.56266666669</v>
          </cell>
          <cell r="H80">
            <v>0.8</v>
          </cell>
          <cell r="I80">
            <v>735578.85013333336</v>
          </cell>
          <cell r="N80">
            <v>50000</v>
          </cell>
          <cell r="U80">
            <v>50000</v>
          </cell>
          <cell r="V80">
            <v>6.7973678132448812E-2</v>
          </cell>
          <cell r="W80">
            <v>685578.85013333336</v>
          </cell>
          <cell r="X80">
            <v>1637523.15</v>
          </cell>
          <cell r="Y80">
            <v>296871.56833333336</v>
          </cell>
          <cell r="Z80">
            <v>237497.2546666667</v>
          </cell>
        </row>
        <row r="81">
          <cell r="A81" t="str">
            <v>S413145</v>
          </cell>
          <cell r="B81" t="str">
            <v>霸州市霸州镇鑫创五金塑料厂</v>
          </cell>
          <cell r="C81" t="str">
            <v>座椅</v>
          </cell>
          <cell r="D81" t="str">
            <v>正常供货</v>
          </cell>
          <cell r="E81" t="str">
            <v>零部件</v>
          </cell>
          <cell r="F81" t="str">
            <v>正常货款类</v>
          </cell>
          <cell r="G81">
            <v>70204.420000000013</v>
          </cell>
          <cell r="H81">
            <v>0.8</v>
          </cell>
          <cell r="I81">
            <v>56163.536000000015</v>
          </cell>
          <cell r="U81">
            <v>0</v>
          </cell>
          <cell r="V81">
            <v>0</v>
          </cell>
          <cell r="W81">
            <v>56163.536000000015</v>
          </cell>
          <cell r="X81">
            <v>155223.44999999998</v>
          </cell>
          <cell r="Y81">
            <v>26736.466666666664</v>
          </cell>
          <cell r="Z81">
            <v>21389.173333333332</v>
          </cell>
        </row>
        <row r="82">
          <cell r="A82" t="str">
            <v>S432001</v>
          </cell>
          <cell r="B82" t="str">
            <v>南京奥托立夫汽车安全系统有限公司</v>
          </cell>
          <cell r="C82" t="str">
            <v>座椅</v>
          </cell>
          <cell r="D82" t="str">
            <v>正常供货</v>
          </cell>
          <cell r="E82" t="str">
            <v>零部件</v>
          </cell>
          <cell r="F82" t="str">
            <v>正常货款类</v>
          </cell>
          <cell r="G82">
            <v>480872.09499999997</v>
          </cell>
          <cell r="H82">
            <v>1</v>
          </cell>
          <cell r="I82">
            <v>480872.09499999997</v>
          </cell>
          <cell r="U82">
            <v>0</v>
          </cell>
          <cell r="V82">
            <v>0</v>
          </cell>
          <cell r="W82">
            <v>480872.09499999997</v>
          </cell>
          <cell r="X82">
            <v>912503.79</v>
          </cell>
          <cell r="Y82">
            <v>152083.965</v>
          </cell>
          <cell r="Z82">
            <v>152083.965</v>
          </cell>
        </row>
        <row r="83">
          <cell r="A83" t="str">
            <v>S413076</v>
          </cell>
          <cell r="B83" t="str">
            <v>埃意(廊坊)电子工程有限公司</v>
          </cell>
          <cell r="C83" t="str">
            <v>座椅</v>
          </cell>
          <cell r="D83" t="str">
            <v>正常供货</v>
          </cell>
          <cell r="E83" t="str">
            <v>零部件</v>
          </cell>
          <cell r="F83" t="str">
            <v>正常货款类</v>
          </cell>
          <cell r="G83">
            <v>8574.0516666666663</v>
          </cell>
          <cell r="H83">
            <v>1</v>
          </cell>
          <cell r="I83">
            <v>8574.0516666666663</v>
          </cell>
          <cell r="N83">
            <v>64000</v>
          </cell>
          <cell r="U83">
            <v>64000</v>
          </cell>
          <cell r="V83">
            <v>7.4643823583210667</v>
          </cell>
          <cell r="W83">
            <v>-55425.948333333334</v>
          </cell>
          <cell r="X83">
            <v>169.59999999999854</v>
          </cell>
          <cell r="Y83">
            <v>8489.251666666667</v>
          </cell>
          <cell r="Z83">
            <v>8489.251666666667</v>
          </cell>
        </row>
        <row r="84">
          <cell r="A84" t="str">
            <v>S413156</v>
          </cell>
          <cell r="B84" t="str">
            <v>黄骅市天硕汽车部件有限公司</v>
          </cell>
          <cell r="C84" t="str">
            <v>座椅</v>
          </cell>
          <cell r="D84" t="str">
            <v>正常供货</v>
          </cell>
          <cell r="E84" t="str">
            <v>零部件</v>
          </cell>
          <cell r="F84" t="str">
            <v>正常货款类</v>
          </cell>
          <cell r="G84">
            <v>21460.842666666667</v>
          </cell>
          <cell r="H84">
            <v>0.8</v>
          </cell>
          <cell r="I84">
            <v>17168.674133333334</v>
          </cell>
          <cell r="Q84">
            <v>10000</v>
          </cell>
          <cell r="S84">
            <v>30000</v>
          </cell>
          <cell r="U84">
            <v>40000</v>
          </cell>
          <cell r="V84">
            <v>2.32982463813785</v>
          </cell>
          <cell r="W84">
            <v>-22831.325866666666</v>
          </cell>
          <cell r="X84">
            <v>40239.08</v>
          </cell>
          <cell r="Y84">
            <v>6706.5133333333333</v>
          </cell>
          <cell r="Z84">
            <v>5365.2106666666668</v>
          </cell>
        </row>
        <row r="85">
          <cell r="A85" t="str">
            <v>S413175</v>
          </cell>
          <cell r="B85" t="str">
            <v>河北莫特美橡塑科技有限公司</v>
          </cell>
          <cell r="C85" t="str">
            <v>座椅/后视镜</v>
          </cell>
          <cell r="D85" t="str">
            <v>正常供货</v>
          </cell>
          <cell r="E85" t="str">
            <v>零部件</v>
          </cell>
          <cell r="F85" t="str">
            <v>正常货款类</v>
          </cell>
          <cell r="G85">
            <v>194703.856</v>
          </cell>
          <cell r="H85">
            <v>0.8</v>
          </cell>
          <cell r="I85">
            <v>155763.08480000001</v>
          </cell>
          <cell r="N85">
            <v>50000</v>
          </cell>
          <cell r="S85">
            <v>60000</v>
          </cell>
          <cell r="U85">
            <v>110000</v>
          </cell>
          <cell r="V85">
            <v>0.70620070308212068</v>
          </cell>
          <cell r="W85">
            <v>45763.084800000011</v>
          </cell>
          <cell r="X85">
            <v>270870.27999999997</v>
          </cell>
          <cell r="Y85">
            <v>92267.08</v>
          </cell>
          <cell r="Z85">
            <v>73813.664000000004</v>
          </cell>
        </row>
        <row r="86">
          <cell r="A86" t="str">
            <v>S412044</v>
          </cell>
          <cell r="B86" t="str">
            <v>天津沛衡五金弹簧有限公司</v>
          </cell>
          <cell r="C86" t="str">
            <v>座椅</v>
          </cell>
          <cell r="D86" t="str">
            <v>正常供货</v>
          </cell>
          <cell r="E86" t="str">
            <v>零部件</v>
          </cell>
          <cell r="F86" t="str">
            <v>正常货款类</v>
          </cell>
          <cell r="G86">
            <v>42811.280000000006</v>
          </cell>
          <cell r="H86">
            <v>0.8</v>
          </cell>
          <cell r="I86">
            <v>34249.024000000005</v>
          </cell>
          <cell r="U86">
            <v>0</v>
          </cell>
          <cell r="V86">
            <v>0</v>
          </cell>
          <cell r="W86">
            <v>34249.024000000005</v>
          </cell>
          <cell r="X86">
            <v>81145.88</v>
          </cell>
          <cell r="Y86">
            <v>12485.276666666667</v>
          </cell>
          <cell r="Z86">
            <v>9988.2213333333348</v>
          </cell>
        </row>
        <row r="87">
          <cell r="A87" t="str">
            <v>S413011</v>
          </cell>
          <cell r="B87" t="str">
            <v>沧州梦依恋商贸有限公司</v>
          </cell>
          <cell r="C87" t="str">
            <v>座椅</v>
          </cell>
          <cell r="D87" t="str">
            <v>正常供货</v>
          </cell>
          <cell r="E87" t="str">
            <v>零部件</v>
          </cell>
          <cell r="F87" t="str">
            <v>正常货款类</v>
          </cell>
          <cell r="G87">
            <v>0</v>
          </cell>
          <cell r="H87">
            <v>0.8</v>
          </cell>
          <cell r="I87">
            <v>0</v>
          </cell>
          <cell r="Q87">
            <v>325</v>
          </cell>
          <cell r="S87">
            <v>2996.5</v>
          </cell>
          <cell r="U87">
            <v>3321.5</v>
          </cell>
          <cell r="V87" t="str">
            <v>100%</v>
          </cell>
          <cell r="W87">
            <v>-3321.5</v>
          </cell>
          <cell r="X87">
            <v>1274</v>
          </cell>
          <cell r="Y87">
            <v>212.33333333333334</v>
          </cell>
          <cell r="Z87">
            <v>169.86666666666667</v>
          </cell>
        </row>
        <row r="88">
          <cell r="A88" t="str">
            <v>S433028</v>
          </cell>
          <cell r="B88" t="str">
            <v>温州鑫锐电器有限公司</v>
          </cell>
          <cell r="C88" t="str">
            <v>座椅</v>
          </cell>
          <cell r="D88" t="str">
            <v>正常供货</v>
          </cell>
          <cell r="E88" t="str">
            <v>零部件</v>
          </cell>
          <cell r="F88" t="str">
            <v>正常货款类</v>
          </cell>
          <cell r="G88">
            <v>30017.409333333333</v>
          </cell>
          <cell r="H88">
            <v>0.8</v>
          </cell>
          <cell r="I88">
            <v>24013.927466666668</v>
          </cell>
          <cell r="N88">
            <v>20000</v>
          </cell>
          <cell r="U88">
            <v>20000</v>
          </cell>
          <cell r="V88">
            <v>0.83285002121213481</v>
          </cell>
          <cell r="W88">
            <v>4013.9274666666679</v>
          </cell>
          <cell r="X88">
            <v>21646.729999999967</v>
          </cell>
          <cell r="Y88">
            <v>22037.146666666664</v>
          </cell>
          <cell r="Z88">
            <v>17629.71733333333</v>
          </cell>
        </row>
        <row r="89">
          <cell r="A89" t="str">
            <v>S411048</v>
          </cell>
          <cell r="B89" t="str">
            <v>致冠沧州汽车部件有限公司</v>
          </cell>
          <cell r="C89" t="str">
            <v>座椅</v>
          </cell>
          <cell r="D89" t="str">
            <v>正常供货</v>
          </cell>
          <cell r="E89" t="str">
            <v>零部件</v>
          </cell>
          <cell r="F89" t="str">
            <v>正常货款类</v>
          </cell>
          <cell r="G89">
            <v>321038.48666666669</v>
          </cell>
          <cell r="H89">
            <v>1</v>
          </cell>
          <cell r="I89">
            <v>321038.48666666669</v>
          </cell>
          <cell r="N89">
            <v>100000</v>
          </cell>
          <cell r="S89">
            <v>50000</v>
          </cell>
          <cell r="U89">
            <v>150000</v>
          </cell>
          <cell r="V89">
            <v>0.46723370010071269</v>
          </cell>
          <cell r="W89">
            <v>171038.48666666669</v>
          </cell>
          <cell r="X89">
            <v>635808.38</v>
          </cell>
          <cell r="Y89">
            <v>122101.02</v>
          </cell>
          <cell r="Z89">
            <v>122101.02</v>
          </cell>
        </row>
        <row r="90">
          <cell r="A90" t="str">
            <v>S444016</v>
          </cell>
          <cell r="B90" t="str">
            <v>东莞市元将五金有限公司</v>
          </cell>
          <cell r="C90" t="str">
            <v>座椅</v>
          </cell>
          <cell r="D90" t="str">
            <v>正常供货</v>
          </cell>
          <cell r="E90" t="str">
            <v>零部件</v>
          </cell>
          <cell r="F90" t="str">
            <v>正常货款类</v>
          </cell>
          <cell r="G90">
            <v>57697.8</v>
          </cell>
          <cell r="H90">
            <v>0.8</v>
          </cell>
          <cell r="I90">
            <v>46158.240000000005</v>
          </cell>
          <cell r="U90">
            <v>0</v>
          </cell>
          <cell r="V90">
            <v>0</v>
          </cell>
          <cell r="W90">
            <v>46158.240000000005</v>
          </cell>
          <cell r="X90">
            <v>0</v>
          </cell>
          <cell r="Y90">
            <v>56443.5</v>
          </cell>
          <cell r="Z90">
            <v>45154.8</v>
          </cell>
        </row>
        <row r="91">
          <cell r="A91" t="str">
            <v>S433029</v>
          </cell>
          <cell r="B91" t="str">
            <v>温州华创汽车电器有限公司</v>
          </cell>
          <cell r="C91" t="str">
            <v>座椅</v>
          </cell>
          <cell r="D91" t="str">
            <v>正常供货</v>
          </cell>
          <cell r="E91" t="str">
            <v>零部件</v>
          </cell>
          <cell r="F91" t="str">
            <v>正常货款类</v>
          </cell>
          <cell r="G91">
            <v>0</v>
          </cell>
          <cell r="H91">
            <v>1</v>
          </cell>
          <cell r="I91">
            <v>0</v>
          </cell>
          <cell r="Q91">
            <v>39360</v>
          </cell>
          <cell r="U91">
            <v>39360</v>
          </cell>
          <cell r="V91" t="str">
            <v>100%</v>
          </cell>
          <cell r="W91">
            <v>-39360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S432045</v>
          </cell>
          <cell r="B92" t="str">
            <v>苏州宏逸汽车零部件有限公司</v>
          </cell>
          <cell r="C92" t="str">
            <v>座椅</v>
          </cell>
          <cell r="D92" t="str">
            <v>正常供货</v>
          </cell>
          <cell r="E92" t="str">
            <v>零部件</v>
          </cell>
          <cell r="F92" t="str">
            <v>正常货款类</v>
          </cell>
          <cell r="G92">
            <v>33160</v>
          </cell>
          <cell r="H92">
            <v>1</v>
          </cell>
          <cell r="I92">
            <v>33160</v>
          </cell>
          <cell r="U92">
            <v>0</v>
          </cell>
          <cell r="V92">
            <v>0</v>
          </cell>
          <cell r="W92">
            <v>33160</v>
          </cell>
          <cell r="X92">
            <v>244344</v>
          </cell>
          <cell r="Y92">
            <v>40724</v>
          </cell>
          <cell r="Z92">
            <v>40724</v>
          </cell>
        </row>
        <row r="93">
          <cell r="A93" t="str">
            <v>S437060</v>
          </cell>
          <cell r="B93" t="str">
            <v>日照联成汽车部件有限公司</v>
          </cell>
          <cell r="C93" t="str">
            <v>座椅</v>
          </cell>
          <cell r="D93" t="str">
            <v>正常供货</v>
          </cell>
          <cell r="E93" t="str">
            <v>零部件</v>
          </cell>
          <cell r="F93" t="str">
            <v>正常货款类</v>
          </cell>
          <cell r="G93">
            <v>386428.44800000003</v>
          </cell>
          <cell r="H93">
            <v>0.8</v>
          </cell>
          <cell r="I93">
            <v>309142.75840000005</v>
          </cell>
          <cell r="S93">
            <v>100000</v>
          </cell>
          <cell r="U93">
            <v>100000</v>
          </cell>
          <cell r="V93">
            <v>0.32347514953143403</v>
          </cell>
          <cell r="W93">
            <v>209142.75840000005</v>
          </cell>
          <cell r="X93">
            <v>1001718.6399999999</v>
          </cell>
          <cell r="Y93">
            <v>201260.95333333334</v>
          </cell>
          <cell r="Z93">
            <v>161008.76266666668</v>
          </cell>
        </row>
        <row r="94">
          <cell r="A94" t="str">
            <v>S412022</v>
          </cell>
          <cell r="B94" t="str">
            <v>天津市宝坻区维华五金厂</v>
          </cell>
          <cell r="C94" t="str">
            <v>金属件</v>
          </cell>
          <cell r="D94" t="str">
            <v>正常供货</v>
          </cell>
          <cell r="E94" t="str">
            <v>零部件</v>
          </cell>
          <cell r="F94" t="str">
            <v>正常货款类</v>
          </cell>
          <cell r="G94">
            <v>40270.080000000002</v>
          </cell>
          <cell r="H94">
            <v>0.8</v>
          </cell>
          <cell r="I94">
            <v>32216.064000000002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30000</v>
          </cell>
          <cell r="S94">
            <v>10000</v>
          </cell>
          <cell r="U94">
            <v>40000</v>
          </cell>
          <cell r="V94">
            <v>1.2416166046851658</v>
          </cell>
          <cell r="W94">
            <v>-7783.9359999999979</v>
          </cell>
          <cell r="X94">
            <v>175947.79</v>
          </cell>
          <cell r="Y94">
            <v>20360.34</v>
          </cell>
          <cell r="Z94">
            <v>16288.272000000001</v>
          </cell>
        </row>
        <row r="95">
          <cell r="A95" t="str">
            <v>S437051</v>
          </cell>
          <cell r="B95" t="str">
            <v>诸城恒信新材料科技有限公司</v>
          </cell>
          <cell r="D95" t="str">
            <v>正常供货</v>
          </cell>
          <cell r="E95" t="str">
            <v>零部件</v>
          </cell>
          <cell r="F95" t="str">
            <v>正常货款类</v>
          </cell>
          <cell r="G95">
            <v>11892.403333333334</v>
          </cell>
          <cell r="H95">
            <v>0.8</v>
          </cell>
          <cell r="I95">
            <v>9513.9226666666673</v>
          </cell>
          <cell r="U95">
            <v>0</v>
          </cell>
          <cell r="V95">
            <v>0</v>
          </cell>
          <cell r="W95">
            <v>9513.9226666666673</v>
          </cell>
          <cell r="X95">
            <v>142708.84</v>
          </cell>
          <cell r="Y95">
            <v>11892.403333333334</v>
          </cell>
          <cell r="Z95">
            <v>9513.9226666666673</v>
          </cell>
        </row>
        <row r="96">
          <cell r="A96" t="str">
            <v>S413215</v>
          </cell>
          <cell r="B96" t="str">
            <v>北京吉信气弹簧制品有限公司廊坊分公司</v>
          </cell>
          <cell r="C96" t="str">
            <v>座椅</v>
          </cell>
          <cell r="D96" t="str">
            <v>正常供货</v>
          </cell>
          <cell r="E96" t="str">
            <v>零部件</v>
          </cell>
          <cell r="F96" t="str">
            <v>正常货款类</v>
          </cell>
          <cell r="G96">
            <v>6407.8533333333344</v>
          </cell>
          <cell r="H96">
            <v>0.8</v>
          </cell>
          <cell r="I96">
            <v>5126.2826666666679</v>
          </cell>
          <cell r="U96">
            <v>0</v>
          </cell>
          <cell r="V96">
            <v>0</v>
          </cell>
          <cell r="W96">
            <v>5126.2826666666679</v>
          </cell>
          <cell r="X96">
            <v>0</v>
          </cell>
          <cell r="Y96">
            <v>14465.883333333333</v>
          </cell>
          <cell r="Z96">
            <v>11572.706666666667</v>
          </cell>
        </row>
        <row r="97">
          <cell r="G97">
            <v>24982246.578333341</v>
          </cell>
          <cell r="H97">
            <v>75.599999999999881</v>
          </cell>
          <cell r="I97">
            <v>20343801.885666672</v>
          </cell>
          <cell r="J97">
            <v>400000</v>
          </cell>
          <cell r="K97">
            <v>150000</v>
          </cell>
          <cell r="L97">
            <v>70000</v>
          </cell>
          <cell r="M97">
            <v>690000</v>
          </cell>
          <cell r="N97">
            <v>3176832.4753333335</v>
          </cell>
          <cell r="O97">
            <v>0</v>
          </cell>
          <cell r="P97">
            <v>740000</v>
          </cell>
          <cell r="Q97">
            <v>1200632.92</v>
          </cell>
          <cell r="R97">
            <v>1823777.63</v>
          </cell>
          <cell r="S97">
            <v>2668543.5</v>
          </cell>
          <cell r="T97">
            <v>384022</v>
          </cell>
          <cell r="U97">
            <v>11013808.525333334</v>
          </cell>
          <cell r="V97">
            <v>106.74665582490549</v>
          </cell>
          <cell r="W97">
            <v>8839667.063000001</v>
          </cell>
          <cell r="X97">
            <v>89081966.320000023</v>
          </cell>
          <cell r="Y97">
            <v>8639796.4199999999</v>
          </cell>
          <cell r="Z97">
            <v>7021101.9733333336</v>
          </cell>
        </row>
        <row r="98">
          <cell r="A98" t="str">
            <v>按洽谈方案</v>
          </cell>
        </row>
        <row r="99">
          <cell r="A99" t="str">
            <v>供应商代码</v>
          </cell>
          <cell r="B99" t="str">
            <v>供应商名称</v>
          </cell>
          <cell r="C99" t="str">
            <v>模块</v>
          </cell>
          <cell r="D99" t="str">
            <v>供货状态</v>
          </cell>
          <cell r="E99" t="str">
            <v>类别</v>
          </cell>
          <cell r="F99" t="str">
            <v>资金类别区分</v>
          </cell>
          <cell r="G99" t="str">
            <v>2024年1-4月</v>
          </cell>
          <cell r="J99" t="str">
            <v>1月</v>
          </cell>
          <cell r="O99" t="str">
            <v>2月</v>
          </cell>
          <cell r="R99" t="str">
            <v>3月</v>
          </cell>
          <cell r="S99" t="str">
            <v>4月</v>
          </cell>
          <cell r="U99" t="str">
            <v>2024年1-4月</v>
          </cell>
          <cell r="W99" t="str">
            <v>截至4月按原则未付</v>
          </cell>
          <cell r="X99" t="str">
            <v>5月应付</v>
          </cell>
        </row>
        <row r="100">
          <cell r="G100" t="str">
            <v>按半年平均数应付</v>
          </cell>
          <cell r="H100" t="str">
            <v>付款原则比例</v>
          </cell>
          <cell r="I100" t="str">
            <v>按原则应付</v>
          </cell>
          <cell r="J100" t="str">
            <v>1.24支付</v>
          </cell>
          <cell r="K100" t="str">
            <v>1.29支付</v>
          </cell>
          <cell r="L100" t="str">
            <v>1.31支付</v>
          </cell>
          <cell r="M100" t="str">
            <v>2.1支付</v>
          </cell>
          <cell r="N100" t="str">
            <v>2.6支付</v>
          </cell>
          <cell r="O100" t="str">
            <v>2.21支付</v>
          </cell>
          <cell r="P100" t="str">
            <v>2.29支付</v>
          </cell>
          <cell r="Q100" t="str">
            <v>3.1支付</v>
          </cell>
          <cell r="R100" t="str">
            <v>3.14支付</v>
          </cell>
          <cell r="S100" t="str">
            <v>4.27支付</v>
          </cell>
          <cell r="T100" t="str">
            <v>5.23前支付</v>
          </cell>
          <cell r="U100" t="str">
            <v>合计支付</v>
          </cell>
          <cell r="V100" t="str">
            <v>支付比例</v>
          </cell>
          <cell r="X100" t="str">
            <v>4月底到期应付</v>
          </cell>
          <cell r="Y100" t="str">
            <v>按半年平均数应付</v>
          </cell>
          <cell r="Z100" t="str">
            <v>按原则应付</v>
          </cell>
        </row>
        <row r="101">
          <cell r="A101" t="str">
            <v>S432014</v>
          </cell>
          <cell r="B101" t="str">
            <v>江苏万金汽车零部件制造有限公司</v>
          </cell>
          <cell r="C101" t="str">
            <v>金属件</v>
          </cell>
          <cell r="D101" t="str">
            <v>正常供货</v>
          </cell>
          <cell r="E101" t="str">
            <v>零部件</v>
          </cell>
          <cell r="F101" t="str">
            <v>洽谈方案类</v>
          </cell>
          <cell r="G101">
            <v>238860.9213333333</v>
          </cell>
          <cell r="H101">
            <v>1</v>
          </cell>
          <cell r="I101">
            <v>238860.9213333333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Q101">
            <v>100000</v>
          </cell>
          <cell r="R101">
            <v>100000</v>
          </cell>
          <cell r="S101">
            <v>90000</v>
          </cell>
          <cell r="U101">
            <v>290000</v>
          </cell>
          <cell r="V101">
            <v>1.214095626782338</v>
          </cell>
          <cell r="W101">
            <v>-51139.078666666697</v>
          </cell>
          <cell r="X101">
            <v>1124569.23</v>
          </cell>
          <cell r="Y101">
            <v>123439.50666666665</v>
          </cell>
          <cell r="Z101">
            <v>123439.50666666665</v>
          </cell>
        </row>
        <row r="102">
          <cell r="A102" t="str">
            <v>S413161</v>
          </cell>
          <cell r="B102" t="str">
            <v>河北利达金属制品集团有限公司</v>
          </cell>
          <cell r="C102" t="str">
            <v>金属件</v>
          </cell>
          <cell r="D102" t="str">
            <v>正常供货</v>
          </cell>
          <cell r="E102" t="str">
            <v>零部件</v>
          </cell>
          <cell r="F102" t="str">
            <v>洽谈方案类</v>
          </cell>
          <cell r="G102">
            <v>1923349.5360000001</v>
          </cell>
          <cell r="H102">
            <v>0.8</v>
          </cell>
          <cell r="I102">
            <v>1538679.6288000001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250000</v>
          </cell>
          <cell r="P102">
            <v>150000</v>
          </cell>
          <cell r="R102">
            <v>150000</v>
          </cell>
          <cell r="S102">
            <v>50000</v>
          </cell>
          <cell r="U102">
            <v>600000</v>
          </cell>
          <cell r="V102">
            <v>0.38994472193534768</v>
          </cell>
          <cell r="W102">
            <v>938679.62880000006</v>
          </cell>
          <cell r="X102">
            <v>3201340.91</v>
          </cell>
          <cell r="Y102">
            <v>952490.505</v>
          </cell>
          <cell r="Z102">
            <v>761992.4040000001</v>
          </cell>
        </row>
        <row r="103">
          <cell r="A103" t="str">
            <v>S432020</v>
          </cell>
          <cell r="B103" t="str">
            <v>恺博（常熟）座椅机械部件有限公司</v>
          </cell>
          <cell r="C103" t="str">
            <v>座椅</v>
          </cell>
          <cell r="D103" t="str">
            <v>正常供货</v>
          </cell>
          <cell r="E103" t="str">
            <v>零部件</v>
          </cell>
          <cell r="F103" t="str">
            <v>洽谈方案类</v>
          </cell>
          <cell r="G103">
            <v>235654.72000000003</v>
          </cell>
          <cell r="H103">
            <v>1</v>
          </cell>
          <cell r="I103">
            <v>235654.72000000003</v>
          </cell>
          <cell r="U103">
            <v>0</v>
          </cell>
          <cell r="V103">
            <v>0</v>
          </cell>
          <cell r="W103">
            <v>235654.72000000003</v>
          </cell>
          <cell r="X103">
            <v>1500191.12</v>
          </cell>
          <cell r="Y103">
            <v>33664.959999999999</v>
          </cell>
          <cell r="Z103">
            <v>33664.959999999999</v>
          </cell>
        </row>
        <row r="104">
          <cell r="A104" t="str">
            <v>S422002</v>
          </cell>
          <cell r="B104" t="str">
            <v>长春市天利得科技有限公司</v>
          </cell>
          <cell r="C104" t="str">
            <v>座椅</v>
          </cell>
          <cell r="D104" t="str">
            <v>正常供货</v>
          </cell>
          <cell r="E104" t="str">
            <v>零部件</v>
          </cell>
          <cell r="F104" t="str">
            <v>洽谈方案类</v>
          </cell>
          <cell r="G104">
            <v>559513.57466666668</v>
          </cell>
          <cell r="H104">
            <v>0.8</v>
          </cell>
          <cell r="I104">
            <v>447610.85973333335</v>
          </cell>
          <cell r="N104">
            <v>240000</v>
          </cell>
          <cell r="S104">
            <v>80000</v>
          </cell>
          <cell r="U104">
            <v>320000</v>
          </cell>
          <cell r="V104">
            <v>0.71490669415536923</v>
          </cell>
          <cell r="W104">
            <v>127610.85973333335</v>
          </cell>
          <cell r="X104">
            <v>1284868.54</v>
          </cell>
          <cell r="Y104">
            <v>195633.00166666668</v>
          </cell>
          <cell r="Z104">
            <v>156506.40133333334</v>
          </cell>
        </row>
        <row r="105">
          <cell r="A105" t="str">
            <v>S432009</v>
          </cell>
          <cell r="B105" t="str">
            <v>江苏力乐汽车部件股份有限公司</v>
          </cell>
          <cell r="C105" t="str">
            <v>金属件/座椅</v>
          </cell>
          <cell r="D105" t="str">
            <v>正常供货</v>
          </cell>
          <cell r="E105" t="str">
            <v>零部件</v>
          </cell>
          <cell r="F105" t="str">
            <v>洽谈方案类</v>
          </cell>
          <cell r="G105">
            <v>2003392.5866666669</v>
          </cell>
          <cell r="H105">
            <v>0.8</v>
          </cell>
          <cell r="I105">
            <v>1602714.0693333335</v>
          </cell>
          <cell r="S105">
            <v>300000</v>
          </cell>
          <cell r="U105">
            <v>300000</v>
          </cell>
          <cell r="V105">
            <v>0.18718248360095091</v>
          </cell>
          <cell r="W105">
            <v>1302714.0693333335</v>
          </cell>
          <cell r="X105">
            <v>4727082.66</v>
          </cell>
          <cell r="Y105">
            <v>1121102.1366666667</v>
          </cell>
          <cell r="Z105">
            <v>896881.70933333342</v>
          </cell>
        </row>
        <row r="106">
          <cell r="A106" t="str">
            <v>S413052</v>
          </cell>
          <cell r="B106" t="str">
            <v>黄骅市鑫昌五金制品厂</v>
          </cell>
          <cell r="C106" t="str">
            <v>金属件/后视镜</v>
          </cell>
          <cell r="D106" t="str">
            <v>正常供货</v>
          </cell>
          <cell r="E106" t="str">
            <v>零部件</v>
          </cell>
          <cell r="F106" t="str">
            <v>洽谈方案类</v>
          </cell>
          <cell r="G106">
            <v>2032519.3400000003</v>
          </cell>
          <cell r="H106">
            <v>1</v>
          </cell>
          <cell r="I106">
            <v>2032519.3400000003</v>
          </cell>
          <cell r="J106">
            <v>300000</v>
          </cell>
          <cell r="K106">
            <v>0</v>
          </cell>
          <cell r="L106">
            <v>300000</v>
          </cell>
          <cell r="M106">
            <v>0</v>
          </cell>
          <cell r="N106">
            <v>180000</v>
          </cell>
          <cell r="P106">
            <v>200000</v>
          </cell>
          <cell r="Q106">
            <v>150000</v>
          </cell>
          <cell r="R106">
            <v>100000</v>
          </cell>
          <cell r="S106">
            <v>120000</v>
          </cell>
          <cell r="T106">
            <v>40000</v>
          </cell>
          <cell r="U106">
            <v>1390000</v>
          </cell>
          <cell r="V106">
            <v>0.68388033149047422</v>
          </cell>
          <cell r="W106">
            <v>642519.34000000032</v>
          </cell>
          <cell r="X106">
            <v>9260929.5499999989</v>
          </cell>
          <cell r="Y106">
            <v>758751.7666666666</v>
          </cell>
          <cell r="Z106">
            <v>758751.7666666666</v>
          </cell>
        </row>
        <row r="107">
          <cell r="A107" t="str">
            <v>S413029</v>
          </cell>
          <cell r="B107" t="str">
            <v>黄骅市成卓汽车部件厂</v>
          </cell>
          <cell r="C107" t="str">
            <v>金属件</v>
          </cell>
          <cell r="D107" t="str">
            <v>正常供货</v>
          </cell>
          <cell r="E107" t="str">
            <v>零部件</v>
          </cell>
          <cell r="F107" t="str">
            <v>洽谈方案类</v>
          </cell>
          <cell r="G107">
            <v>2001392.2853333333</v>
          </cell>
          <cell r="H107">
            <v>1</v>
          </cell>
          <cell r="I107">
            <v>2001392.2853333333</v>
          </cell>
          <cell r="J107">
            <v>300000</v>
          </cell>
          <cell r="K107">
            <v>0</v>
          </cell>
          <cell r="L107">
            <v>300000</v>
          </cell>
          <cell r="M107">
            <v>0</v>
          </cell>
          <cell r="N107">
            <v>160000</v>
          </cell>
          <cell r="P107">
            <v>200000</v>
          </cell>
          <cell r="Q107">
            <v>150000</v>
          </cell>
          <cell r="R107">
            <v>100000</v>
          </cell>
          <cell r="S107">
            <v>120000</v>
          </cell>
          <cell r="U107">
            <v>1330000</v>
          </cell>
          <cell r="V107">
            <v>0.66453738717119493</v>
          </cell>
          <cell r="W107">
            <v>671392.2853333333</v>
          </cell>
          <cell r="X107">
            <v>7417638.9300000006</v>
          </cell>
          <cell r="Y107">
            <v>740588.21666666679</v>
          </cell>
          <cell r="Z107">
            <v>740588.21666666679</v>
          </cell>
        </row>
        <row r="108">
          <cell r="A108" t="str">
            <v>S413132</v>
          </cell>
          <cell r="B108" t="str">
            <v>霸州市政锦五金制品有限公司</v>
          </cell>
          <cell r="C108" t="str">
            <v>金属件</v>
          </cell>
          <cell r="D108" t="str">
            <v>正常供货</v>
          </cell>
          <cell r="E108" t="str">
            <v>零部件</v>
          </cell>
          <cell r="F108" t="str">
            <v>洽谈方案类</v>
          </cell>
          <cell r="G108">
            <v>567587.25466666662</v>
          </cell>
          <cell r="H108">
            <v>0.8</v>
          </cell>
          <cell r="I108">
            <v>454069.8037333333</v>
          </cell>
          <cell r="J108">
            <v>150000</v>
          </cell>
          <cell r="K108">
            <v>0</v>
          </cell>
          <cell r="L108">
            <v>0</v>
          </cell>
          <cell r="M108">
            <v>0</v>
          </cell>
          <cell r="N108">
            <v>30000</v>
          </cell>
          <cell r="Q108">
            <v>100000</v>
          </cell>
          <cell r="R108">
            <v>100000</v>
          </cell>
          <cell r="S108">
            <v>120000</v>
          </cell>
          <cell r="U108">
            <v>500000</v>
          </cell>
          <cell r="V108">
            <v>1.1011522807485359</v>
          </cell>
          <cell r="W108">
            <v>-45930.196266666695</v>
          </cell>
          <cell r="X108">
            <v>1016896.01</v>
          </cell>
          <cell r="Y108">
            <v>224742.27333333332</v>
          </cell>
          <cell r="Z108">
            <v>179793.81866666666</v>
          </cell>
        </row>
        <row r="109">
          <cell r="A109" t="str">
            <v>S435004</v>
          </cell>
          <cell r="B109" t="str">
            <v>厦门市鑫荣飞工贸有限公司</v>
          </cell>
          <cell r="C109" t="str">
            <v>金属件</v>
          </cell>
          <cell r="D109" t="str">
            <v>正常供货</v>
          </cell>
          <cell r="E109" t="str">
            <v>零部件</v>
          </cell>
          <cell r="F109" t="str">
            <v>洽谈方案类</v>
          </cell>
          <cell r="G109">
            <v>304006.80266666668</v>
          </cell>
          <cell r="H109">
            <v>0.8</v>
          </cell>
          <cell r="I109">
            <v>243205.44213333336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U109">
            <v>0</v>
          </cell>
          <cell r="V109">
            <v>0</v>
          </cell>
          <cell r="W109">
            <v>243205.44213333336</v>
          </cell>
          <cell r="X109">
            <v>656344.40999999992</v>
          </cell>
          <cell r="Y109">
            <v>145695.42000000001</v>
          </cell>
          <cell r="Z109">
            <v>116556.33600000001</v>
          </cell>
        </row>
        <row r="110">
          <cell r="A110" t="str">
            <v>S431008</v>
          </cell>
          <cell r="B110" t="str">
            <v>上海努辰金属制品有限公司</v>
          </cell>
          <cell r="C110" t="str">
            <v>金属件</v>
          </cell>
          <cell r="D110" t="str">
            <v>正常供货</v>
          </cell>
          <cell r="E110" t="str">
            <v>零部件</v>
          </cell>
          <cell r="F110" t="str">
            <v>洽谈方案类</v>
          </cell>
          <cell r="G110">
            <v>306917.924</v>
          </cell>
          <cell r="H110">
            <v>0.8</v>
          </cell>
          <cell r="I110">
            <v>245534.33920000002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200000</v>
          </cell>
          <cell r="U110">
            <v>200000</v>
          </cell>
          <cell r="V110">
            <v>0.81455001630989787</v>
          </cell>
          <cell r="W110">
            <v>45534.339200000017</v>
          </cell>
          <cell r="X110">
            <v>732193.11999999988</v>
          </cell>
          <cell r="Y110">
            <v>187083.59333333329</v>
          </cell>
          <cell r="Z110">
            <v>149666.87466666664</v>
          </cell>
        </row>
        <row r="111">
          <cell r="A111" t="str">
            <v>S413130</v>
          </cell>
          <cell r="B111" t="str">
            <v>泊头市捷润五金制品有限公司</v>
          </cell>
          <cell r="C111" t="str">
            <v>金属件/座椅</v>
          </cell>
          <cell r="D111" t="str">
            <v>正常供货</v>
          </cell>
          <cell r="E111" t="str">
            <v>零部件</v>
          </cell>
          <cell r="F111" t="str">
            <v>洽谈方案类</v>
          </cell>
          <cell r="G111">
            <v>320283.96833333332</v>
          </cell>
          <cell r="H111">
            <v>1</v>
          </cell>
          <cell r="I111">
            <v>320283.96833333332</v>
          </cell>
          <cell r="J111">
            <v>100000</v>
          </cell>
          <cell r="K111">
            <v>0</v>
          </cell>
          <cell r="L111">
            <v>0</v>
          </cell>
          <cell r="M111">
            <v>0</v>
          </cell>
          <cell r="P111">
            <v>33000</v>
          </cell>
          <cell r="Q111">
            <v>50000</v>
          </cell>
          <cell r="R111">
            <v>100000</v>
          </cell>
          <cell r="S111">
            <v>85000</v>
          </cell>
          <cell r="U111">
            <v>368000</v>
          </cell>
          <cell r="V111">
            <v>1.1489803936018632</v>
          </cell>
          <cell r="W111">
            <v>-47716.031666666677</v>
          </cell>
          <cell r="X111">
            <v>427618.47</v>
          </cell>
          <cell r="Y111">
            <v>127331.605</v>
          </cell>
          <cell r="Z111">
            <v>127331.605</v>
          </cell>
        </row>
        <row r="112">
          <cell r="A112" t="str">
            <v>S412001</v>
          </cell>
          <cell r="B112" t="str">
            <v>天津生隆纤维材料股份有限公司</v>
          </cell>
          <cell r="C112" t="str">
            <v>座椅</v>
          </cell>
          <cell r="D112" t="str">
            <v>正常供货</v>
          </cell>
          <cell r="E112" t="str">
            <v>零部件</v>
          </cell>
          <cell r="F112" t="str">
            <v>洽谈方案类</v>
          </cell>
          <cell r="G112">
            <v>595175.43666666665</v>
          </cell>
          <cell r="H112">
            <v>1</v>
          </cell>
          <cell r="I112">
            <v>595175.43666666665</v>
          </cell>
          <cell r="N112">
            <v>100000</v>
          </cell>
          <cell r="U112">
            <v>100000</v>
          </cell>
          <cell r="V112">
            <v>0.1680176866170065</v>
          </cell>
          <cell r="W112">
            <v>495175.43666666665</v>
          </cell>
          <cell r="X112">
            <v>1447082.58</v>
          </cell>
          <cell r="Y112">
            <v>101084.98833333334</v>
          </cell>
          <cell r="Z112">
            <v>101084.98833333334</v>
          </cell>
        </row>
        <row r="113">
          <cell r="A113" t="str">
            <v>S411047</v>
          </cell>
          <cell r="B113" t="str">
            <v>大连吉田拉链有限公司北京分公司</v>
          </cell>
          <cell r="C113" t="str">
            <v>座椅</v>
          </cell>
          <cell r="D113" t="str">
            <v>正常供货</v>
          </cell>
          <cell r="E113" t="str">
            <v>零部件</v>
          </cell>
          <cell r="F113" t="str">
            <v>洽谈方案类</v>
          </cell>
          <cell r="G113">
            <v>24329.349999999995</v>
          </cell>
          <cell r="H113">
            <v>1</v>
          </cell>
          <cell r="I113">
            <v>24329.349999999995</v>
          </cell>
          <cell r="S113">
            <v>20000</v>
          </cell>
          <cell r="U113">
            <v>20000</v>
          </cell>
          <cell r="V113">
            <v>0.82205237706720502</v>
          </cell>
          <cell r="W113">
            <v>4329.3499999999949</v>
          </cell>
          <cell r="X113">
            <v>42807.899999999994</v>
          </cell>
          <cell r="Y113">
            <v>7134.6499999999987</v>
          </cell>
          <cell r="Z113">
            <v>7134.6499999999987</v>
          </cell>
        </row>
        <row r="114">
          <cell r="A114" t="str">
            <v>S433009</v>
          </cell>
          <cell r="B114" t="str">
            <v>浙江路得坦摩汽车部件股份有限公司</v>
          </cell>
          <cell r="C114" t="str">
            <v>金属件</v>
          </cell>
          <cell r="D114" t="str">
            <v>正常供货</v>
          </cell>
          <cell r="E114" t="str">
            <v>零部件</v>
          </cell>
          <cell r="F114" t="str">
            <v>洽谈方案类</v>
          </cell>
          <cell r="G114">
            <v>1092399.2826666667</v>
          </cell>
          <cell r="H114">
            <v>0.8</v>
          </cell>
          <cell r="I114">
            <v>873919.42613333336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400000</v>
          </cell>
          <cell r="R114">
            <v>200000</v>
          </cell>
          <cell r="S114">
            <v>1000000</v>
          </cell>
          <cell r="U114">
            <v>1600000</v>
          </cell>
          <cell r="V114">
            <v>1.8308323995945697</v>
          </cell>
          <cell r="W114">
            <v>-726080.57386666664</v>
          </cell>
          <cell r="X114">
            <v>2575230.16</v>
          </cell>
          <cell r="Y114">
            <v>597902.2333333334</v>
          </cell>
          <cell r="Z114">
            <v>478321.78666666674</v>
          </cell>
        </row>
        <row r="115">
          <cell r="A115" t="str">
            <v>S413077</v>
          </cell>
          <cell r="B115" t="str">
            <v>文安县万达汽车配件制造有限公司</v>
          </cell>
          <cell r="C115" t="str">
            <v>金属件</v>
          </cell>
          <cell r="D115" t="str">
            <v>正常供货</v>
          </cell>
          <cell r="E115" t="str">
            <v>零部件</v>
          </cell>
          <cell r="F115" t="str">
            <v>洽谈方案类</v>
          </cell>
          <cell r="G115">
            <v>559631.16533333331</v>
          </cell>
          <cell r="H115">
            <v>0.8</v>
          </cell>
          <cell r="I115">
            <v>447704.93226666667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130000</v>
          </cell>
          <cell r="S115">
            <v>50000</v>
          </cell>
          <cell r="U115">
            <v>180000</v>
          </cell>
          <cell r="V115">
            <v>0.4020505181586575</v>
          </cell>
          <cell r="W115">
            <v>267704.93226666667</v>
          </cell>
          <cell r="X115">
            <v>1329193.6599999999</v>
          </cell>
          <cell r="Y115">
            <v>209691.40666666665</v>
          </cell>
          <cell r="Z115">
            <v>167753.12533333333</v>
          </cell>
        </row>
        <row r="116">
          <cell r="A116" t="str">
            <v>S437004</v>
          </cell>
          <cell r="B116" t="str">
            <v>青岛福基纺织有限公司</v>
          </cell>
          <cell r="C116" t="str">
            <v>座椅</v>
          </cell>
          <cell r="D116" t="str">
            <v>正常供货</v>
          </cell>
          <cell r="E116" t="str">
            <v>零部件</v>
          </cell>
          <cell r="F116" t="str">
            <v>洽谈方案类</v>
          </cell>
          <cell r="G116">
            <v>1185353.478333333</v>
          </cell>
          <cell r="H116">
            <v>1</v>
          </cell>
          <cell r="I116">
            <v>1185353.478333333</v>
          </cell>
          <cell r="T116">
            <v>835000</v>
          </cell>
          <cell r="U116">
            <v>835000</v>
          </cell>
          <cell r="V116">
            <v>0.70443122263753111</v>
          </cell>
          <cell r="W116">
            <v>350353.47833333304</v>
          </cell>
          <cell r="X116">
            <v>2043289.2899999998</v>
          </cell>
          <cell r="Y116">
            <v>308987.26666666666</v>
          </cell>
          <cell r="Z116">
            <v>308987.26666666666</v>
          </cell>
        </row>
        <row r="117">
          <cell r="A117" t="str">
            <v>S432036</v>
          </cell>
          <cell r="B117" t="str">
            <v>常州立天汽车零部件有限公司</v>
          </cell>
          <cell r="C117" t="str">
            <v>座椅</v>
          </cell>
          <cell r="D117" t="str">
            <v>正常供货</v>
          </cell>
          <cell r="E117" t="str">
            <v>零部件</v>
          </cell>
          <cell r="F117" t="str">
            <v>洽谈方案类</v>
          </cell>
          <cell r="G117">
            <v>75040.364000000001</v>
          </cell>
          <cell r="H117">
            <v>1</v>
          </cell>
          <cell r="I117">
            <v>75040.364000000001</v>
          </cell>
          <cell r="N117">
            <v>100000</v>
          </cell>
          <cell r="S117">
            <v>70000</v>
          </cell>
          <cell r="U117">
            <v>170000</v>
          </cell>
          <cell r="V117">
            <v>2.2654474330641574</v>
          </cell>
          <cell r="W117">
            <v>-94959.635999999999</v>
          </cell>
          <cell r="X117">
            <v>134947.43</v>
          </cell>
          <cell r="Y117">
            <v>71542.278333333335</v>
          </cell>
          <cell r="Z117">
            <v>71542.278333333335</v>
          </cell>
        </row>
        <row r="118">
          <cell r="A118" t="str">
            <v>S413004</v>
          </cell>
          <cell r="B118" t="str">
            <v>保定兆龙通用电器塑业有限公司</v>
          </cell>
          <cell r="C118" t="str">
            <v>金属件/座椅</v>
          </cell>
          <cell r="D118" t="str">
            <v>正常供货</v>
          </cell>
          <cell r="E118" t="str">
            <v>零部件</v>
          </cell>
          <cell r="F118" t="str">
            <v>洽谈方案类</v>
          </cell>
          <cell r="G118">
            <v>18099.573333333334</v>
          </cell>
          <cell r="H118">
            <v>1</v>
          </cell>
          <cell r="I118">
            <v>18099.573333333334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20000</v>
          </cell>
          <cell r="R118">
            <v>40000</v>
          </cell>
          <cell r="S118">
            <v>40000</v>
          </cell>
          <cell r="U118">
            <v>100000</v>
          </cell>
          <cell r="V118">
            <v>5.524992117677912</v>
          </cell>
          <cell r="W118">
            <v>-81900.426666666666</v>
          </cell>
          <cell r="X118">
            <v>24786.939999999988</v>
          </cell>
          <cell r="Y118">
            <v>18354.62833333333</v>
          </cell>
          <cell r="Z118">
            <v>18354.62833333333</v>
          </cell>
        </row>
        <row r="119">
          <cell r="A119" t="str">
            <v>S413121</v>
          </cell>
          <cell r="B119" t="str">
            <v>河北佳铸金属制品有限公司</v>
          </cell>
          <cell r="C119" t="str">
            <v>金属件</v>
          </cell>
          <cell r="D119" t="str">
            <v>预付</v>
          </cell>
          <cell r="E119" t="str">
            <v>零部件</v>
          </cell>
          <cell r="F119" t="str">
            <v>洽谈方案类</v>
          </cell>
          <cell r="G119">
            <v>0</v>
          </cell>
          <cell r="H119">
            <v>1</v>
          </cell>
          <cell r="I119">
            <v>0</v>
          </cell>
          <cell r="U119">
            <v>0</v>
          </cell>
          <cell r="V119" t="str">
            <v>100%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 t="str">
            <v>S432039</v>
          </cell>
          <cell r="B120" t="str">
            <v>吴江市拓研电子材料有限公司</v>
          </cell>
          <cell r="C120" t="str">
            <v>金属件/座椅</v>
          </cell>
          <cell r="D120" t="str">
            <v>预付</v>
          </cell>
          <cell r="E120" t="str">
            <v>零部件</v>
          </cell>
          <cell r="F120" t="str">
            <v>洽谈方案类</v>
          </cell>
          <cell r="G120">
            <v>1.6666666666666666E-2</v>
          </cell>
          <cell r="H120">
            <v>1</v>
          </cell>
          <cell r="I120">
            <v>1.6666666666666666E-2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2080</v>
          </cell>
          <cell r="T120">
            <v>980</v>
          </cell>
          <cell r="U120">
            <v>3060</v>
          </cell>
          <cell r="V120">
            <v>183600</v>
          </cell>
          <cell r="W120">
            <v>-3059.9833333333331</v>
          </cell>
          <cell r="X120">
            <v>0.1</v>
          </cell>
          <cell r="Y120">
            <v>1.6666666666666666E-2</v>
          </cell>
          <cell r="Z120">
            <v>1.6666666666666666E-2</v>
          </cell>
        </row>
        <row r="121">
          <cell r="A121" t="str">
            <v>S461001</v>
          </cell>
          <cell r="B121" t="str">
            <v>西安海容塑料制品有限责任公司</v>
          </cell>
          <cell r="C121" t="str">
            <v>金属件/座椅</v>
          </cell>
          <cell r="D121" t="str">
            <v>预付</v>
          </cell>
          <cell r="E121" t="str">
            <v>零部件</v>
          </cell>
          <cell r="F121" t="str">
            <v>洽谈方案类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8113</v>
          </cell>
          <cell r="S121">
            <v>9000</v>
          </cell>
          <cell r="U121">
            <v>17113</v>
          </cell>
          <cell r="V121" t="str">
            <v>100%</v>
          </cell>
          <cell r="W121">
            <v>-17113</v>
          </cell>
          <cell r="X121">
            <v>0</v>
          </cell>
          <cell r="Y121">
            <v>0</v>
          </cell>
          <cell r="Z121">
            <v>0</v>
          </cell>
        </row>
        <row r="122">
          <cell r="A122" t="str">
            <v>S413179</v>
          </cell>
          <cell r="B122" t="str">
            <v>文安县海智五金制品有限公司</v>
          </cell>
          <cell r="C122" t="str">
            <v>金属件</v>
          </cell>
          <cell r="D122" t="str">
            <v>预付</v>
          </cell>
          <cell r="E122" t="str">
            <v>零部件</v>
          </cell>
          <cell r="F122" t="str">
            <v>洽谈方案类</v>
          </cell>
          <cell r="G122">
            <v>0</v>
          </cell>
          <cell r="H122">
            <v>1</v>
          </cell>
          <cell r="I122">
            <v>0</v>
          </cell>
          <cell r="J122">
            <v>45200</v>
          </cell>
          <cell r="K122">
            <v>0</v>
          </cell>
          <cell r="L122">
            <v>0</v>
          </cell>
          <cell r="M122">
            <v>0</v>
          </cell>
          <cell r="Q122">
            <v>25200</v>
          </cell>
          <cell r="U122">
            <v>70400</v>
          </cell>
          <cell r="V122" t="str">
            <v>100%</v>
          </cell>
          <cell r="W122">
            <v>-70400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 t="str">
            <v>S432051</v>
          </cell>
          <cell r="B123" t="str">
            <v>无锡万谦工品智造科技有限公司</v>
          </cell>
          <cell r="C123" t="str">
            <v>金属件</v>
          </cell>
          <cell r="D123" t="str">
            <v>预付</v>
          </cell>
          <cell r="E123" t="str">
            <v>零部件</v>
          </cell>
          <cell r="F123" t="str">
            <v>洽谈方案类</v>
          </cell>
          <cell r="G123">
            <v>0</v>
          </cell>
          <cell r="H123">
            <v>1</v>
          </cell>
          <cell r="I123">
            <v>0</v>
          </cell>
          <cell r="U123">
            <v>0</v>
          </cell>
          <cell r="V123" t="str">
            <v>100%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 t="str">
            <v>S432044</v>
          </cell>
          <cell r="B124" t="str">
            <v>常州市鹏逸汽车附件有限公司</v>
          </cell>
          <cell r="C124" t="str">
            <v>金属件</v>
          </cell>
          <cell r="D124" t="str">
            <v>正常供货</v>
          </cell>
          <cell r="E124" t="str">
            <v>零部件</v>
          </cell>
          <cell r="F124" t="str">
            <v>洽谈方案类</v>
          </cell>
          <cell r="G124">
            <v>1935.125</v>
          </cell>
          <cell r="H124">
            <v>1</v>
          </cell>
          <cell r="I124">
            <v>1935.125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23000</v>
          </cell>
          <cell r="U124">
            <v>23000</v>
          </cell>
          <cell r="V124">
            <v>11.885537110005814</v>
          </cell>
          <cell r="W124">
            <v>-21064.875</v>
          </cell>
          <cell r="X124">
            <v>0</v>
          </cell>
          <cell r="Y124">
            <v>1935.125</v>
          </cell>
          <cell r="Z124">
            <v>1935.125</v>
          </cell>
        </row>
        <row r="125">
          <cell r="A125" t="str">
            <v>S412018</v>
          </cell>
          <cell r="B125" t="str">
            <v>穆勒纺织品（天津）有限公司</v>
          </cell>
          <cell r="C125" t="str">
            <v>座椅</v>
          </cell>
          <cell r="D125" t="str">
            <v>正常供货</v>
          </cell>
          <cell r="E125" t="str">
            <v>零部件</v>
          </cell>
          <cell r="F125" t="str">
            <v>洽谈方案类</v>
          </cell>
          <cell r="G125">
            <v>0</v>
          </cell>
          <cell r="H125">
            <v>1</v>
          </cell>
          <cell r="I125">
            <v>0</v>
          </cell>
          <cell r="Q125">
            <v>93780</v>
          </cell>
          <cell r="U125">
            <v>93780</v>
          </cell>
          <cell r="V125" t="str">
            <v>100%</v>
          </cell>
          <cell r="W125">
            <v>-93780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 t="str">
            <v>S434002</v>
          </cell>
          <cell r="B126" t="str">
            <v>芜湖星火软轴控制索制造有限公司</v>
          </cell>
          <cell r="C126" t="str">
            <v>金属件/座椅</v>
          </cell>
          <cell r="D126" t="str">
            <v>正常供货</v>
          </cell>
          <cell r="E126" t="str">
            <v>零部件</v>
          </cell>
          <cell r="F126" t="str">
            <v>洽谈方案类</v>
          </cell>
          <cell r="G126">
            <v>58217.193333333344</v>
          </cell>
          <cell r="H126">
            <v>1</v>
          </cell>
          <cell r="I126">
            <v>58217.193333333344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S126">
            <v>30000</v>
          </cell>
          <cell r="U126">
            <v>30000</v>
          </cell>
          <cell r="V126">
            <v>0.51531168512761227</v>
          </cell>
          <cell r="W126">
            <v>28217.193333333344</v>
          </cell>
          <cell r="X126">
            <v>322121.32999999996</v>
          </cell>
          <cell r="Y126">
            <v>2847.9733333333334</v>
          </cell>
          <cell r="Z126">
            <v>2847.9733333333334</v>
          </cell>
        </row>
        <row r="127">
          <cell r="A127" t="str">
            <v>S413213</v>
          </cell>
          <cell r="B127" t="str">
            <v>沧县大河精密铸造厂</v>
          </cell>
          <cell r="C127" t="str">
            <v>座椅</v>
          </cell>
          <cell r="D127" t="str">
            <v>预付</v>
          </cell>
          <cell r="E127" t="str">
            <v>零部件</v>
          </cell>
          <cell r="F127" t="str">
            <v>洽谈方案类</v>
          </cell>
          <cell r="G127">
            <v>0</v>
          </cell>
          <cell r="H127">
            <v>1</v>
          </cell>
          <cell r="I127">
            <v>0</v>
          </cell>
          <cell r="O127">
            <v>24290.85</v>
          </cell>
          <cell r="S127">
            <v>10000</v>
          </cell>
          <cell r="U127">
            <v>34290.85</v>
          </cell>
          <cell r="V127" t="str">
            <v>100%</v>
          </cell>
          <cell r="W127">
            <v>-34290.85</v>
          </cell>
          <cell r="X127">
            <v>0</v>
          </cell>
          <cell r="Y127">
            <v>0</v>
          </cell>
          <cell r="Z127">
            <v>0</v>
          </cell>
        </row>
        <row r="128">
          <cell r="A128" t="str">
            <v>S431002</v>
          </cell>
          <cell r="B128" t="str">
            <v>易格斯（上海）拖链系统有限公司</v>
          </cell>
          <cell r="C128" t="str">
            <v>金属件</v>
          </cell>
          <cell r="D128" t="str">
            <v>正常供货</v>
          </cell>
          <cell r="E128" t="str">
            <v>零部件</v>
          </cell>
          <cell r="F128" t="str">
            <v>洽谈方案类</v>
          </cell>
          <cell r="G128">
            <v>153302.21666666667</v>
          </cell>
          <cell r="H128">
            <v>1</v>
          </cell>
          <cell r="I128">
            <v>153302.21666666667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70000</v>
          </cell>
          <cell r="U128">
            <v>70000</v>
          </cell>
          <cell r="V128">
            <v>0.45661440207485582</v>
          </cell>
          <cell r="W128">
            <v>83302.216666666674</v>
          </cell>
          <cell r="X128">
            <v>418529.62</v>
          </cell>
          <cell r="Y128">
            <v>69754.936666666661</v>
          </cell>
          <cell r="Z128">
            <v>69754.936666666661</v>
          </cell>
        </row>
        <row r="129">
          <cell r="A129" t="str">
            <v>S432034</v>
          </cell>
          <cell r="B129" t="str">
            <v>上锐（常州）供应链管理有限公司</v>
          </cell>
          <cell r="C129" t="str">
            <v>金属件/座椅/后视镜</v>
          </cell>
          <cell r="D129" t="str">
            <v>正常供货</v>
          </cell>
          <cell r="E129" t="str">
            <v>零部件</v>
          </cell>
          <cell r="F129" t="str">
            <v>洽谈方案类</v>
          </cell>
          <cell r="G129">
            <v>48218.996666666673</v>
          </cell>
          <cell r="H129">
            <v>1</v>
          </cell>
          <cell r="I129">
            <v>48218.996666666673</v>
          </cell>
          <cell r="J129">
            <v>0</v>
          </cell>
          <cell r="K129">
            <v>80341.05</v>
          </cell>
          <cell r="L129">
            <v>0</v>
          </cell>
          <cell r="M129">
            <v>0</v>
          </cell>
          <cell r="P129">
            <v>68707.92</v>
          </cell>
          <cell r="R129">
            <v>100000</v>
          </cell>
          <cell r="U129">
            <v>249048.97</v>
          </cell>
          <cell r="V129">
            <v>5.1649554577348793</v>
          </cell>
          <cell r="W129">
            <v>-200829.97333333333</v>
          </cell>
          <cell r="X129">
            <v>63602.760000000009</v>
          </cell>
          <cell r="Y129">
            <v>53198.158333333333</v>
          </cell>
          <cell r="Z129">
            <v>53198.158333333333</v>
          </cell>
        </row>
        <row r="130">
          <cell r="A130" t="str">
            <v>S413129</v>
          </cell>
          <cell r="B130" t="str">
            <v>文安县恒德汽车座椅制造有限公司</v>
          </cell>
          <cell r="C130" t="str">
            <v>金属件/座椅</v>
          </cell>
          <cell r="D130" t="str">
            <v>正常供货</v>
          </cell>
          <cell r="E130" t="str">
            <v>零部件</v>
          </cell>
          <cell r="F130" t="str">
            <v>洽谈方案类</v>
          </cell>
          <cell r="G130">
            <v>142043.33866666665</v>
          </cell>
          <cell r="H130">
            <v>0.8</v>
          </cell>
          <cell r="I130">
            <v>113634.67093333333</v>
          </cell>
          <cell r="J130">
            <v>0</v>
          </cell>
          <cell r="K130">
            <v>100000</v>
          </cell>
          <cell r="L130">
            <v>0</v>
          </cell>
          <cell r="M130">
            <v>0</v>
          </cell>
          <cell r="R130">
            <v>49000</v>
          </cell>
          <cell r="S130">
            <v>50000</v>
          </cell>
          <cell r="U130">
            <v>199000</v>
          </cell>
          <cell r="V130">
            <v>1.7512260858901807</v>
          </cell>
          <cell r="W130">
            <v>-85365.329066666673</v>
          </cell>
          <cell r="X130">
            <v>287445.04000000004</v>
          </cell>
          <cell r="Y130">
            <v>79188.596666666665</v>
          </cell>
          <cell r="Z130">
            <v>63350.877333333337</v>
          </cell>
        </row>
        <row r="131">
          <cell r="A131" t="str">
            <v>S437056</v>
          </cell>
          <cell r="B131" t="str">
            <v>日照兴伟橡塑有限公司</v>
          </cell>
          <cell r="C131" t="str">
            <v>座椅/金属件</v>
          </cell>
          <cell r="D131" t="str">
            <v>正常供货</v>
          </cell>
          <cell r="E131" t="str">
            <v>零部件</v>
          </cell>
          <cell r="F131" t="str">
            <v>洽谈方案类</v>
          </cell>
          <cell r="G131">
            <v>0</v>
          </cell>
          <cell r="H131">
            <v>1</v>
          </cell>
          <cell r="I131">
            <v>0</v>
          </cell>
          <cell r="Q131">
            <v>5600</v>
          </cell>
          <cell r="U131">
            <v>5600</v>
          </cell>
          <cell r="V131" t="str">
            <v>100%</v>
          </cell>
          <cell r="W131">
            <v>-5600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 t="str">
            <v>S413178</v>
          </cell>
          <cell r="B132" t="str">
            <v>廊坊市东平汽车零配件有限公司</v>
          </cell>
          <cell r="C132" t="str">
            <v>座椅</v>
          </cell>
          <cell r="D132" t="str">
            <v>正常供货</v>
          </cell>
          <cell r="E132" t="str">
            <v>零部件</v>
          </cell>
          <cell r="F132" t="str">
            <v>洽谈方案类</v>
          </cell>
          <cell r="G132">
            <v>107194.52333333333</v>
          </cell>
          <cell r="H132">
            <v>1</v>
          </cell>
          <cell r="I132">
            <v>107194.52333333333</v>
          </cell>
          <cell r="U132">
            <v>0</v>
          </cell>
          <cell r="V132">
            <v>0</v>
          </cell>
          <cell r="W132">
            <v>107194.52333333333</v>
          </cell>
          <cell r="X132">
            <v>768339.52</v>
          </cell>
          <cell r="Y132">
            <v>0</v>
          </cell>
          <cell r="Z132">
            <v>0</v>
          </cell>
        </row>
        <row r="133">
          <cell r="A133" t="str">
            <v>S413204</v>
          </cell>
          <cell r="B133" t="str">
            <v>永清永泰汽车部件有限公司</v>
          </cell>
          <cell r="C133" t="str">
            <v>金属件</v>
          </cell>
          <cell r="D133" t="str">
            <v>正常供货</v>
          </cell>
          <cell r="E133" t="str">
            <v>零部件</v>
          </cell>
          <cell r="F133" t="str">
            <v>洽谈方案类</v>
          </cell>
          <cell r="G133">
            <v>18753.244000000002</v>
          </cell>
          <cell r="H133">
            <v>0.8</v>
          </cell>
          <cell r="I133">
            <v>15002.595200000003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66551.240000000005</v>
          </cell>
          <cell r="S133">
            <v>15000</v>
          </cell>
          <cell r="U133">
            <v>81551.240000000005</v>
          </cell>
          <cell r="V133">
            <v>5.435808865922076</v>
          </cell>
          <cell r="W133">
            <v>-66548.644800000009</v>
          </cell>
          <cell r="X133">
            <v>992.72000000000844</v>
          </cell>
          <cell r="Y133">
            <v>18259.758333333335</v>
          </cell>
          <cell r="Z133">
            <v>14607.806666666669</v>
          </cell>
        </row>
        <row r="134">
          <cell r="A134" t="str">
            <v>S421001</v>
          </cell>
          <cell r="B134" t="str">
            <v>沈阳金杯锦恒汽车安全系统有限公司</v>
          </cell>
          <cell r="C134" t="str">
            <v>座椅</v>
          </cell>
          <cell r="D134" t="str">
            <v>正常供货</v>
          </cell>
          <cell r="E134" t="str">
            <v>零部件</v>
          </cell>
          <cell r="F134" t="str">
            <v>洽谈方案类</v>
          </cell>
          <cell r="G134">
            <v>8014.3853333333336</v>
          </cell>
          <cell r="H134">
            <v>0.8</v>
          </cell>
          <cell r="I134">
            <v>6411.5082666666676</v>
          </cell>
          <cell r="U134">
            <v>0</v>
          </cell>
          <cell r="V134">
            <v>0</v>
          </cell>
          <cell r="W134">
            <v>6411.5082666666676</v>
          </cell>
          <cell r="X134">
            <v>0</v>
          </cell>
          <cell r="Y134">
            <v>10017.981666666667</v>
          </cell>
          <cell r="Z134">
            <v>8014.3853333333336</v>
          </cell>
        </row>
        <row r="135">
          <cell r="A135" t="str">
            <v>S444014</v>
          </cell>
          <cell r="B135" t="str">
            <v>深圳市毅荣川电子科技有限公司</v>
          </cell>
          <cell r="C135" t="str">
            <v>座椅</v>
          </cell>
          <cell r="D135" t="str">
            <v>正常供货</v>
          </cell>
          <cell r="E135" t="str">
            <v>零部件</v>
          </cell>
          <cell r="F135" t="str">
            <v>洽谈方案类</v>
          </cell>
          <cell r="G135">
            <v>101070.23333333334</v>
          </cell>
          <cell r="H135">
            <v>1</v>
          </cell>
          <cell r="I135">
            <v>101070.23333333334</v>
          </cell>
          <cell r="U135">
            <v>0</v>
          </cell>
          <cell r="V135">
            <v>0</v>
          </cell>
          <cell r="W135">
            <v>101070.23333333334</v>
          </cell>
          <cell r="X135">
            <v>151605.35</v>
          </cell>
          <cell r="Y135">
            <v>0</v>
          </cell>
          <cell r="Z135">
            <v>0</v>
          </cell>
        </row>
        <row r="136">
          <cell r="A136" t="str">
            <v>S432002</v>
          </cell>
          <cell r="B136" t="str">
            <v>江苏全盛座舱技术股份有限公司</v>
          </cell>
          <cell r="C136" t="str">
            <v>金属件</v>
          </cell>
          <cell r="D136" t="str">
            <v>正常供货</v>
          </cell>
          <cell r="E136" t="str">
            <v>零部件</v>
          </cell>
          <cell r="F136" t="str">
            <v>正常货款类</v>
          </cell>
          <cell r="G136">
            <v>624800.27499999991</v>
          </cell>
          <cell r="H136">
            <v>0.8</v>
          </cell>
          <cell r="I136">
            <v>499840.22</v>
          </cell>
          <cell r="M136">
            <v>110000</v>
          </cell>
          <cell r="S136">
            <v>180000</v>
          </cell>
          <cell r="U136">
            <v>290000</v>
          </cell>
          <cell r="V136">
            <v>0.58018540404771757</v>
          </cell>
          <cell r="W136">
            <v>209840.21999999997</v>
          </cell>
          <cell r="X136">
            <v>728642.2</v>
          </cell>
          <cell r="Y136">
            <v>447506.05333333329</v>
          </cell>
          <cell r="Z136">
            <v>358004.84266666666</v>
          </cell>
        </row>
        <row r="137">
          <cell r="A137" t="str">
            <v>S432032</v>
          </cell>
          <cell r="B137" t="str">
            <v>明阳科技（苏州）股份有限公司</v>
          </cell>
          <cell r="C137" t="str">
            <v>座椅</v>
          </cell>
          <cell r="D137" t="str">
            <v>预付</v>
          </cell>
          <cell r="E137" t="str">
            <v>零部件</v>
          </cell>
          <cell r="F137" t="str">
            <v>洽谈方案类</v>
          </cell>
          <cell r="G137">
            <v>0</v>
          </cell>
          <cell r="H137">
            <v>1</v>
          </cell>
          <cell r="I137">
            <v>0</v>
          </cell>
          <cell r="U137">
            <v>0</v>
          </cell>
          <cell r="V137" t="str">
            <v>100%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G138">
            <v>15307057.112000003</v>
          </cell>
          <cell r="I138">
            <v>13684975.238066671</v>
          </cell>
          <cell r="J138">
            <v>895200</v>
          </cell>
          <cell r="K138">
            <v>180341.05</v>
          </cell>
          <cell r="L138">
            <v>600000</v>
          </cell>
          <cell r="M138">
            <v>110000</v>
          </cell>
          <cell r="N138">
            <v>1569551.24</v>
          </cell>
          <cell r="O138">
            <v>34483.85</v>
          </cell>
          <cell r="P138">
            <v>1051707.92</v>
          </cell>
          <cell r="Q138">
            <v>674580</v>
          </cell>
          <cell r="R138">
            <v>1039000</v>
          </cell>
          <cell r="S138">
            <v>2439000</v>
          </cell>
          <cell r="T138">
            <v>875980</v>
          </cell>
          <cell r="U138">
            <v>9469844.0600000005</v>
          </cell>
          <cell r="V138">
            <v>183644.42669270141</v>
          </cell>
          <cell r="W138">
            <v>4215131.1780666672</v>
          </cell>
          <cell r="X138">
            <v>41688289.549999997</v>
          </cell>
          <cell r="Y138">
            <v>6607929.036666668</v>
          </cell>
          <cell r="Z138">
            <v>5770066.4446666669</v>
          </cell>
        </row>
        <row r="140">
          <cell r="A140" t="str">
            <v>涉诉类</v>
          </cell>
        </row>
        <row r="141">
          <cell r="A141" t="str">
            <v>供应商代码</v>
          </cell>
          <cell r="B141" t="str">
            <v>供应商名称</v>
          </cell>
          <cell r="C141" t="str">
            <v>模块</v>
          </cell>
          <cell r="D141" t="str">
            <v>供货状态</v>
          </cell>
          <cell r="E141" t="str">
            <v>类别</v>
          </cell>
          <cell r="F141" t="str">
            <v>资金类别区分</v>
          </cell>
          <cell r="G141" t="str">
            <v>2024年1-4月</v>
          </cell>
          <cell r="J141" t="str">
            <v>1月</v>
          </cell>
          <cell r="O141" t="str">
            <v>2月</v>
          </cell>
          <cell r="R141" t="str">
            <v>3月</v>
          </cell>
          <cell r="S141" t="str">
            <v>4月</v>
          </cell>
          <cell r="U141" t="str">
            <v>2024年1-4月</v>
          </cell>
          <cell r="W141" t="str">
            <v>截至4月按原则未付</v>
          </cell>
          <cell r="X141" t="str">
            <v>5月应付</v>
          </cell>
        </row>
        <row r="142">
          <cell r="G142" t="str">
            <v>按半年平均数应付</v>
          </cell>
          <cell r="H142" t="str">
            <v>付款原则比例</v>
          </cell>
          <cell r="I142" t="str">
            <v>按原则应付</v>
          </cell>
          <cell r="J142" t="str">
            <v>1.24支付</v>
          </cell>
          <cell r="K142" t="str">
            <v>1.29支付</v>
          </cell>
          <cell r="L142" t="str">
            <v>1.31支付</v>
          </cell>
          <cell r="M142" t="str">
            <v>2.1支付</v>
          </cell>
          <cell r="N142" t="str">
            <v>2.6支付</v>
          </cell>
          <cell r="O142" t="str">
            <v>2.21支付</v>
          </cell>
          <cell r="P142" t="str">
            <v>2.29支付</v>
          </cell>
          <cell r="Q142" t="str">
            <v>3.1支付</v>
          </cell>
          <cell r="R142" t="str">
            <v>3.14支付</v>
          </cell>
          <cell r="S142" t="str">
            <v>4.27支付</v>
          </cell>
          <cell r="T142" t="str">
            <v>5.23前支付</v>
          </cell>
          <cell r="U142" t="str">
            <v>合计支付</v>
          </cell>
          <cell r="V142" t="str">
            <v>支付比例</v>
          </cell>
          <cell r="X142" t="str">
            <v>4月底到期应付</v>
          </cell>
          <cell r="Y142" t="str">
            <v>按半年平均数应付</v>
          </cell>
          <cell r="Z142" t="str">
            <v>按原则应付</v>
          </cell>
        </row>
        <row r="143">
          <cell r="A143" t="str">
            <v>S413082</v>
          </cell>
          <cell r="B143" t="str">
            <v>深州市卓伦橡塑磨具有限公司</v>
          </cell>
          <cell r="C143" t="str">
            <v>金属件</v>
          </cell>
          <cell r="D143" t="str">
            <v>涉诉</v>
          </cell>
          <cell r="E143" t="str">
            <v>零部件</v>
          </cell>
          <cell r="F143" t="str">
            <v>涉诉类</v>
          </cell>
          <cell r="G143">
            <v>712043.26933333336</v>
          </cell>
          <cell r="H143">
            <v>0.8</v>
          </cell>
          <cell r="I143">
            <v>569634.61546666676</v>
          </cell>
          <cell r="J143">
            <v>200000</v>
          </cell>
          <cell r="K143">
            <v>0</v>
          </cell>
          <cell r="L143">
            <v>300000</v>
          </cell>
          <cell r="M143">
            <v>0</v>
          </cell>
          <cell r="R143">
            <v>100000</v>
          </cell>
          <cell r="U143">
            <v>600000</v>
          </cell>
          <cell r="V143">
            <v>1.0533067754466725</v>
          </cell>
          <cell r="W143">
            <v>-30365.384533333243</v>
          </cell>
          <cell r="X143">
            <v>4117298.5799999996</v>
          </cell>
          <cell r="Y143">
            <v>178983.14</v>
          </cell>
          <cell r="Z143">
            <v>143186.51200000002</v>
          </cell>
        </row>
        <row r="144">
          <cell r="A144" t="str">
            <v>S432010</v>
          </cell>
          <cell r="B144" t="str">
            <v>常州华阳万联汽车附件有限公司</v>
          </cell>
          <cell r="C144" t="str">
            <v>金属件</v>
          </cell>
          <cell r="D144" t="str">
            <v>诉讼</v>
          </cell>
          <cell r="E144" t="str">
            <v>零部件</v>
          </cell>
          <cell r="F144" t="str">
            <v>涉诉类</v>
          </cell>
          <cell r="G144">
            <v>0</v>
          </cell>
          <cell r="H144">
            <v>0.8</v>
          </cell>
          <cell r="I144">
            <v>0</v>
          </cell>
          <cell r="U144">
            <v>0</v>
          </cell>
          <cell r="V144" t="str">
            <v>100%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 t="str">
            <v>S437023</v>
          </cell>
          <cell r="B145" t="str">
            <v>高唐强盛机械有限公司</v>
          </cell>
          <cell r="C145" t="str">
            <v>金属件</v>
          </cell>
          <cell r="D145" t="str">
            <v>涉诉</v>
          </cell>
          <cell r="E145" t="str">
            <v>零部件</v>
          </cell>
          <cell r="F145" t="str">
            <v>涉诉类</v>
          </cell>
          <cell r="G145">
            <v>9003.485333333334</v>
          </cell>
          <cell r="H145">
            <v>0.8</v>
          </cell>
          <cell r="I145">
            <v>7202.7882666666674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30000</v>
          </cell>
          <cell r="S145">
            <v>40000</v>
          </cell>
          <cell r="U145">
            <v>70000</v>
          </cell>
          <cell r="V145">
            <v>9.7184586591207491</v>
          </cell>
          <cell r="W145">
            <v>-62797.21173333333</v>
          </cell>
          <cell r="X145">
            <v>856630.84</v>
          </cell>
          <cell r="Y145">
            <v>0</v>
          </cell>
          <cell r="Z145">
            <v>0</v>
          </cell>
        </row>
        <row r="146">
          <cell r="A146" t="str">
            <v>S433027</v>
          </cell>
          <cell r="B146" t="str">
            <v>浙江泰极信汽车部件有限公司</v>
          </cell>
          <cell r="C146" t="str">
            <v>金属件</v>
          </cell>
          <cell r="D146" t="str">
            <v>涉诉</v>
          </cell>
          <cell r="E146" t="str">
            <v>零部件</v>
          </cell>
          <cell r="F146" t="str">
            <v>涉诉类</v>
          </cell>
          <cell r="G146">
            <v>0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S146">
            <v>20000</v>
          </cell>
          <cell r="U146">
            <v>20000</v>
          </cell>
          <cell r="V146" t="str">
            <v>100%</v>
          </cell>
          <cell r="W146">
            <v>-20000</v>
          </cell>
          <cell r="X146">
            <v>249669.96000000002</v>
          </cell>
          <cell r="Y146">
            <v>0</v>
          </cell>
          <cell r="Z146">
            <v>0</v>
          </cell>
        </row>
        <row r="147">
          <cell r="A147" t="str">
            <v>S432021</v>
          </cell>
          <cell r="B147" t="str">
            <v>江苏艾文德悦达汽车内饰有限责任公司</v>
          </cell>
          <cell r="C147" t="str">
            <v>座椅</v>
          </cell>
          <cell r="D147" t="str">
            <v>诉讼</v>
          </cell>
          <cell r="E147" t="str">
            <v>零部件</v>
          </cell>
          <cell r="F147" t="str">
            <v>涉诉类</v>
          </cell>
          <cell r="G147">
            <v>0</v>
          </cell>
          <cell r="H147">
            <v>0.8</v>
          </cell>
          <cell r="I147">
            <v>0</v>
          </cell>
          <cell r="U147">
            <v>0</v>
          </cell>
          <cell r="V147" t="str">
            <v>100%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 t="str">
            <v>S511032</v>
          </cell>
          <cell r="B148" t="str">
            <v>中机科（北京）车辆检测工程研究院有限公司</v>
          </cell>
          <cell r="C148" t="str">
            <v>座椅</v>
          </cell>
          <cell r="D148" t="str">
            <v>老账</v>
          </cell>
          <cell r="E148" t="str">
            <v>实验费</v>
          </cell>
          <cell r="F148" t="str">
            <v>涉诉类</v>
          </cell>
          <cell r="G148">
            <v>277949.40000000002</v>
          </cell>
          <cell r="H148">
            <v>0.8</v>
          </cell>
          <cell r="I148">
            <v>222359.52000000002</v>
          </cell>
          <cell r="S148">
            <v>30000</v>
          </cell>
          <cell r="U148">
            <v>30000</v>
          </cell>
          <cell r="V148">
            <v>0.13491664310122634</v>
          </cell>
          <cell r="W148">
            <v>192359.52000000002</v>
          </cell>
          <cell r="X148">
            <v>619964</v>
          </cell>
          <cell r="Y148">
            <v>39407.25</v>
          </cell>
          <cell r="Z148">
            <v>31525.800000000003</v>
          </cell>
        </row>
        <row r="149">
          <cell r="A149" t="str">
            <v>S412017</v>
          </cell>
          <cell r="B149" t="str">
            <v>天津博容包装制品有限公司</v>
          </cell>
          <cell r="C149" t="str">
            <v>座椅</v>
          </cell>
          <cell r="D149" t="str">
            <v>诉讼</v>
          </cell>
          <cell r="E149" t="str">
            <v>零部件</v>
          </cell>
          <cell r="F149" t="str">
            <v>涉诉类</v>
          </cell>
          <cell r="G149">
            <v>0</v>
          </cell>
          <cell r="H149">
            <v>0.8</v>
          </cell>
          <cell r="I149">
            <v>0</v>
          </cell>
          <cell r="U149">
            <v>0</v>
          </cell>
          <cell r="V149" t="str">
            <v>100%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G150">
            <v>998996.15466666676</v>
          </cell>
          <cell r="I150">
            <v>799196.92373333347</v>
          </cell>
          <cell r="J150">
            <v>200000</v>
          </cell>
          <cell r="K150">
            <v>0</v>
          </cell>
          <cell r="L150">
            <v>300000</v>
          </cell>
          <cell r="M150">
            <v>0</v>
          </cell>
          <cell r="N150">
            <v>30000</v>
          </cell>
          <cell r="O150">
            <v>0</v>
          </cell>
          <cell r="P150">
            <v>0</v>
          </cell>
          <cell r="Q150">
            <v>0</v>
          </cell>
          <cell r="R150">
            <v>100000</v>
          </cell>
          <cell r="S150">
            <v>90000</v>
          </cell>
          <cell r="T150">
            <v>0</v>
          </cell>
          <cell r="U150">
            <v>720000</v>
          </cell>
          <cell r="V150">
            <v>10.906682077668648</v>
          </cell>
          <cell r="W150">
            <v>79196.923733333446</v>
          </cell>
          <cell r="X150">
            <v>5843563.3799999999</v>
          </cell>
          <cell r="Y150">
            <v>218390.39</v>
          </cell>
          <cell r="Z150">
            <v>174712.31200000003</v>
          </cell>
        </row>
        <row r="153">
          <cell r="A153" t="str">
            <v>原材料</v>
          </cell>
        </row>
        <row r="154">
          <cell r="A154" t="str">
            <v>供应商代码</v>
          </cell>
          <cell r="B154" t="str">
            <v>供应商名称</v>
          </cell>
          <cell r="C154" t="str">
            <v>模块</v>
          </cell>
          <cell r="D154" t="str">
            <v>供货状态</v>
          </cell>
          <cell r="E154" t="str">
            <v>类别</v>
          </cell>
          <cell r="F154" t="str">
            <v>资金类别区分</v>
          </cell>
          <cell r="G154" t="str">
            <v>2024年1-4月</v>
          </cell>
          <cell r="J154" t="str">
            <v>1月</v>
          </cell>
          <cell r="O154" t="str">
            <v>2月</v>
          </cell>
          <cell r="R154" t="str">
            <v>3月</v>
          </cell>
          <cell r="S154" t="str">
            <v>4月</v>
          </cell>
          <cell r="U154" t="str">
            <v>2024年1-4月</v>
          </cell>
          <cell r="W154" t="str">
            <v>截至4月按原则未付</v>
          </cell>
          <cell r="X154" t="str">
            <v>5月应付</v>
          </cell>
        </row>
        <row r="155">
          <cell r="G155" t="str">
            <v>按半年平均数应付</v>
          </cell>
          <cell r="H155" t="str">
            <v>付款原则比例</v>
          </cell>
          <cell r="I155" t="str">
            <v>按原则应付</v>
          </cell>
          <cell r="J155" t="str">
            <v>1.24支付</v>
          </cell>
          <cell r="K155" t="str">
            <v>1.29支付</v>
          </cell>
          <cell r="L155" t="str">
            <v>1.31支付</v>
          </cell>
          <cell r="M155" t="str">
            <v>2.1支付</v>
          </cell>
          <cell r="N155" t="str">
            <v>2.6支付</v>
          </cell>
          <cell r="O155" t="str">
            <v>2.21支付</v>
          </cell>
          <cell r="P155" t="str">
            <v>2.29支付</v>
          </cell>
          <cell r="Q155" t="str">
            <v>3.1支付</v>
          </cell>
          <cell r="R155" t="str">
            <v>3.14支付</v>
          </cell>
          <cell r="S155" t="str">
            <v>4.27支付</v>
          </cell>
          <cell r="T155" t="str">
            <v>5.23前支付</v>
          </cell>
          <cell r="U155" t="str">
            <v>合计支付</v>
          </cell>
          <cell r="V155" t="str">
            <v>支付比例</v>
          </cell>
          <cell r="X155" t="str">
            <v>4月底到期应付</v>
          </cell>
          <cell r="Y155" t="str">
            <v>按半年平均数应付</v>
          </cell>
          <cell r="Z155" t="str">
            <v>按原则应付</v>
          </cell>
        </row>
        <row r="156">
          <cell r="A156" t="str">
            <v>S412009</v>
          </cell>
          <cell r="B156" t="str">
            <v>天津市元辉昌钢铁贸易有限公司</v>
          </cell>
          <cell r="C156" t="str">
            <v>金属件</v>
          </cell>
          <cell r="D156" t="str">
            <v>大宗物料</v>
          </cell>
          <cell r="E156" t="str">
            <v>原材料</v>
          </cell>
          <cell r="F156" t="str">
            <v>原材料</v>
          </cell>
          <cell r="G156">
            <v>12565.703333333333</v>
          </cell>
          <cell r="H156">
            <v>1</v>
          </cell>
          <cell r="I156">
            <v>12565.703333333333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70000</v>
          </cell>
          <cell r="T156">
            <v>170782.89</v>
          </cell>
          <cell r="U156">
            <v>240782.89</v>
          </cell>
          <cell r="V156">
            <v>19.161911085491703</v>
          </cell>
          <cell r="W156">
            <v>-228217.18666666668</v>
          </cell>
          <cell r="X156">
            <v>244103.85</v>
          </cell>
          <cell r="Y156">
            <v>40683.974999999999</v>
          </cell>
          <cell r="Z156">
            <v>40683.974999999999</v>
          </cell>
        </row>
        <row r="157">
          <cell r="A157" t="str">
            <v>S413065</v>
          </cell>
          <cell r="B157" t="str">
            <v>河北锦泽丰泰国际贸易有限公司</v>
          </cell>
          <cell r="C157" t="str">
            <v>金属件</v>
          </cell>
          <cell r="D157" t="str">
            <v>大宗物料</v>
          </cell>
          <cell r="E157" t="str">
            <v>原材料</v>
          </cell>
          <cell r="F157" t="str">
            <v>原材料</v>
          </cell>
          <cell r="G157">
            <v>87330.416666666672</v>
          </cell>
          <cell r="H157">
            <v>1</v>
          </cell>
          <cell r="I157">
            <v>87330.416666666672</v>
          </cell>
          <cell r="J157">
            <v>0</v>
          </cell>
          <cell r="K157">
            <v>0</v>
          </cell>
          <cell r="L157">
            <v>540000</v>
          </cell>
          <cell r="M157">
            <v>0</v>
          </cell>
          <cell r="P157">
            <v>600000</v>
          </cell>
          <cell r="R157">
            <v>600000</v>
          </cell>
          <cell r="S157">
            <v>500000</v>
          </cell>
          <cell r="U157">
            <v>2240000</v>
          </cell>
          <cell r="V157">
            <v>25.649711583879231</v>
          </cell>
          <cell r="W157">
            <v>-2152669.5833333335</v>
          </cell>
          <cell r="X157">
            <v>523982.5</v>
          </cell>
          <cell r="Y157">
            <v>87330.416666666672</v>
          </cell>
          <cell r="Z157">
            <v>87330.416666666672</v>
          </cell>
        </row>
        <row r="158">
          <cell r="A158" t="str">
            <v>S413042</v>
          </cell>
          <cell r="B158" t="str">
            <v>黄骅市祯祥金属制品有限责任公司</v>
          </cell>
          <cell r="C158" t="str">
            <v>金属件</v>
          </cell>
          <cell r="D158" t="str">
            <v>大宗物料</v>
          </cell>
          <cell r="E158" t="str">
            <v>原材料</v>
          </cell>
          <cell r="F158" t="str">
            <v>原材料</v>
          </cell>
          <cell r="G158">
            <v>4162.2733333333335</v>
          </cell>
          <cell r="H158">
            <v>1</v>
          </cell>
          <cell r="I158">
            <v>4162.2733333333335</v>
          </cell>
          <cell r="J158">
            <v>300000</v>
          </cell>
          <cell r="K158">
            <v>0</v>
          </cell>
          <cell r="L158">
            <v>0</v>
          </cell>
          <cell r="M158">
            <v>0</v>
          </cell>
          <cell r="P158">
            <v>300000</v>
          </cell>
          <cell r="S158">
            <v>300000</v>
          </cell>
          <cell r="U158">
            <v>900000</v>
          </cell>
          <cell r="V158">
            <v>216.22799079349264</v>
          </cell>
          <cell r="W158">
            <v>-895837.72666666668</v>
          </cell>
          <cell r="X158">
            <v>391746.47000000003</v>
          </cell>
          <cell r="Y158">
            <v>65291.078333333338</v>
          </cell>
          <cell r="Z158">
            <v>65291.078333333338</v>
          </cell>
        </row>
        <row r="159">
          <cell r="A159" t="str">
            <v>S413014</v>
          </cell>
          <cell r="B159" t="str">
            <v>沧州市奥睿机械设备有限公司</v>
          </cell>
          <cell r="C159" t="str">
            <v>金属件</v>
          </cell>
          <cell r="D159" t="str">
            <v>大宗物料</v>
          </cell>
          <cell r="E159" t="str">
            <v>原材料</v>
          </cell>
          <cell r="F159" t="str">
            <v>原材料</v>
          </cell>
          <cell r="G159">
            <v>2856</v>
          </cell>
          <cell r="H159">
            <v>1</v>
          </cell>
          <cell r="I159">
            <v>2856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T159">
            <v>42068</v>
          </cell>
          <cell r="U159">
            <v>42068</v>
          </cell>
          <cell r="V159">
            <v>14.729691876750699</v>
          </cell>
          <cell r="W159">
            <v>-39212</v>
          </cell>
          <cell r="X159">
            <v>59204</v>
          </cell>
          <cell r="Y159">
            <v>9867.3333333333339</v>
          </cell>
          <cell r="Z159">
            <v>9867.3333333333339</v>
          </cell>
        </row>
        <row r="160">
          <cell r="A160" t="str">
            <v>S413110</v>
          </cell>
          <cell r="B160" t="str">
            <v>黄骅市金宝成钢材经销有限公司</v>
          </cell>
          <cell r="C160" t="str">
            <v>金属件</v>
          </cell>
          <cell r="D160" t="str">
            <v>大宗物料</v>
          </cell>
          <cell r="E160" t="str">
            <v>原材料</v>
          </cell>
          <cell r="F160" t="str">
            <v>原材料</v>
          </cell>
          <cell r="G160">
            <v>6567.166666666667</v>
          </cell>
          <cell r="H160">
            <v>1</v>
          </cell>
          <cell r="I160">
            <v>6567.166666666667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17275.2</v>
          </cell>
          <cell r="U160">
            <v>17275.2</v>
          </cell>
          <cell r="V160">
            <v>2.6305408217648401</v>
          </cell>
          <cell r="W160">
            <v>-10708.033333333333</v>
          </cell>
          <cell r="X160">
            <v>25462.92</v>
          </cell>
          <cell r="Y160">
            <v>1389.6666666666667</v>
          </cell>
          <cell r="Z160">
            <v>1389.6666666666667</v>
          </cell>
        </row>
        <row r="161">
          <cell r="A161" t="str">
            <v>S513004</v>
          </cell>
          <cell r="B161" t="str">
            <v>任丘市焊材厂</v>
          </cell>
          <cell r="C161" t="str">
            <v>金属件</v>
          </cell>
          <cell r="D161" t="str">
            <v>大宗物料</v>
          </cell>
          <cell r="E161" t="str">
            <v>原材料</v>
          </cell>
          <cell r="F161" t="str">
            <v>原材料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S161">
            <v>39000</v>
          </cell>
          <cell r="U161">
            <v>39000</v>
          </cell>
          <cell r="V161" t="str">
            <v>100%</v>
          </cell>
          <cell r="W161">
            <v>-39000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 t="str">
            <v>S412030</v>
          </cell>
          <cell r="B162" t="str">
            <v>天津市丰鑫科技发展有限公司</v>
          </cell>
          <cell r="C162" t="str">
            <v>金属件</v>
          </cell>
          <cell r="D162" t="str">
            <v>大宗物料</v>
          </cell>
          <cell r="E162" t="str">
            <v>原材料</v>
          </cell>
          <cell r="F162" t="str">
            <v>原材料</v>
          </cell>
          <cell r="G162">
            <v>0</v>
          </cell>
          <cell r="H162">
            <v>1</v>
          </cell>
          <cell r="I162">
            <v>0</v>
          </cell>
          <cell r="U162">
            <v>0</v>
          </cell>
          <cell r="V162" t="str">
            <v>100%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 t="str">
            <v>S413002</v>
          </cell>
          <cell r="B163" t="str">
            <v>唐山市丰润区报喜坨扁钢厂</v>
          </cell>
          <cell r="C163" t="str">
            <v>金属件</v>
          </cell>
          <cell r="D163" t="str">
            <v>大宗物料</v>
          </cell>
          <cell r="E163" t="str">
            <v>原材料</v>
          </cell>
          <cell r="F163" t="str">
            <v>原材料</v>
          </cell>
          <cell r="G163">
            <v>0</v>
          </cell>
          <cell r="H163">
            <v>1</v>
          </cell>
          <cell r="I163">
            <v>0</v>
          </cell>
          <cell r="U163">
            <v>0</v>
          </cell>
          <cell r="V163" t="str">
            <v>100%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 t="str">
            <v>S413164</v>
          </cell>
          <cell r="B164" t="str">
            <v>黄骅市国贸物资有限公司</v>
          </cell>
          <cell r="C164" t="str">
            <v>金属件</v>
          </cell>
          <cell r="D164" t="str">
            <v>大宗物料</v>
          </cell>
          <cell r="E164" t="str">
            <v>原材料</v>
          </cell>
          <cell r="F164" t="str">
            <v>原材料</v>
          </cell>
          <cell r="G164">
            <v>0</v>
          </cell>
          <cell r="H164">
            <v>1</v>
          </cell>
          <cell r="I164">
            <v>0</v>
          </cell>
          <cell r="U164">
            <v>0</v>
          </cell>
          <cell r="V164" t="str">
            <v>100%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 t="str">
            <v>S413166</v>
          </cell>
          <cell r="B165" t="str">
            <v>盐山县大华五金销售有限公司</v>
          </cell>
          <cell r="C165" t="str">
            <v>金属件</v>
          </cell>
          <cell r="D165" t="str">
            <v>大宗物料</v>
          </cell>
          <cell r="E165" t="str">
            <v>原材料</v>
          </cell>
          <cell r="F165" t="str">
            <v>原材料</v>
          </cell>
          <cell r="G165">
            <v>0</v>
          </cell>
          <cell r="H165">
            <v>1</v>
          </cell>
          <cell r="I165">
            <v>0</v>
          </cell>
          <cell r="U165">
            <v>0</v>
          </cell>
          <cell r="V165" t="str">
            <v>100%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 t="str">
            <v>S412035</v>
          </cell>
          <cell r="B166" t="str">
            <v>天津海纳钢铁有限公司</v>
          </cell>
          <cell r="C166" t="str">
            <v>金属件</v>
          </cell>
          <cell r="D166" t="str">
            <v>大宗物料</v>
          </cell>
          <cell r="E166" t="str">
            <v>原材料</v>
          </cell>
          <cell r="F166" t="str">
            <v>原材料</v>
          </cell>
          <cell r="G166">
            <v>0</v>
          </cell>
          <cell r="H166">
            <v>1</v>
          </cell>
          <cell r="I166">
            <v>0</v>
          </cell>
          <cell r="U166">
            <v>0</v>
          </cell>
          <cell r="V166" t="str">
            <v>100%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 t="str">
            <v>S412034</v>
          </cell>
          <cell r="B167" t="str">
            <v>天津市鑫晟亨通商贸有限公司</v>
          </cell>
          <cell r="C167" t="str">
            <v>金属件</v>
          </cell>
          <cell r="D167" t="str">
            <v>大宗物料</v>
          </cell>
          <cell r="E167" t="str">
            <v>原材料</v>
          </cell>
          <cell r="F167" t="str">
            <v>原材料</v>
          </cell>
          <cell r="G167">
            <v>0</v>
          </cell>
          <cell r="H167">
            <v>1</v>
          </cell>
          <cell r="I167">
            <v>0</v>
          </cell>
          <cell r="U167">
            <v>0</v>
          </cell>
          <cell r="V167" t="str">
            <v>100%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 t="str">
            <v>S413176</v>
          </cell>
          <cell r="B168" t="str">
            <v>黄骅市华盛五金机电有限公司</v>
          </cell>
          <cell r="C168" t="str">
            <v>金属件</v>
          </cell>
          <cell r="D168" t="str">
            <v>大宗物料</v>
          </cell>
          <cell r="E168" t="str">
            <v>原材料</v>
          </cell>
          <cell r="F168" t="str">
            <v>原材料</v>
          </cell>
          <cell r="G168">
            <v>0</v>
          </cell>
          <cell r="H168">
            <v>1</v>
          </cell>
          <cell r="I168">
            <v>0</v>
          </cell>
          <cell r="U168">
            <v>0</v>
          </cell>
          <cell r="V168" t="str">
            <v>100%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 t="str">
            <v>S431032</v>
          </cell>
          <cell r="B169" t="str">
            <v>上海商发金属材料有限公司</v>
          </cell>
          <cell r="C169" t="str">
            <v>金属件</v>
          </cell>
          <cell r="D169" t="str">
            <v>大宗物料</v>
          </cell>
          <cell r="E169" t="str">
            <v>原材料</v>
          </cell>
          <cell r="F169" t="str">
            <v>原材料</v>
          </cell>
          <cell r="G169">
            <v>0</v>
          </cell>
          <cell r="H169">
            <v>1</v>
          </cell>
          <cell r="I169">
            <v>0</v>
          </cell>
          <cell r="U169">
            <v>0</v>
          </cell>
          <cell r="V169" t="str">
            <v>100%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 t="str">
            <v>S512030</v>
          </cell>
          <cell r="B170" t="str">
            <v>天津德润达金属材料销售有限公司</v>
          </cell>
          <cell r="C170" t="str">
            <v>金属件</v>
          </cell>
          <cell r="D170" t="str">
            <v>大宗物料</v>
          </cell>
          <cell r="E170" t="str">
            <v>原材料</v>
          </cell>
          <cell r="F170" t="str">
            <v>原材料</v>
          </cell>
          <cell r="G170">
            <v>112726.56666666665</v>
          </cell>
          <cell r="H170">
            <v>1</v>
          </cell>
          <cell r="I170">
            <v>112726.56666666665</v>
          </cell>
          <cell r="J170">
            <v>150000</v>
          </cell>
          <cell r="K170">
            <v>0</v>
          </cell>
          <cell r="L170">
            <v>0</v>
          </cell>
          <cell r="M170">
            <v>150000</v>
          </cell>
          <cell r="P170">
            <v>150000</v>
          </cell>
          <cell r="Q170">
            <v>200000</v>
          </cell>
          <cell r="S170">
            <v>100000</v>
          </cell>
          <cell r="U170">
            <v>750000</v>
          </cell>
          <cell r="V170">
            <v>6.6532674787989947</v>
          </cell>
          <cell r="W170">
            <v>-637273.43333333335</v>
          </cell>
          <cell r="X170">
            <v>757565.07999999984</v>
          </cell>
          <cell r="Y170">
            <v>126260.84666666664</v>
          </cell>
          <cell r="Z170">
            <v>126260.84666666664</v>
          </cell>
        </row>
        <row r="171">
          <cell r="A171" t="str">
            <v>S413048</v>
          </cell>
          <cell r="B171" t="str">
            <v>黄骅市聚兴制管有限公司</v>
          </cell>
          <cell r="C171" t="str">
            <v>金属件</v>
          </cell>
          <cell r="D171" t="str">
            <v>大宗物料</v>
          </cell>
          <cell r="E171" t="str">
            <v>原材料</v>
          </cell>
          <cell r="F171" t="str">
            <v>原材料</v>
          </cell>
          <cell r="G171">
            <v>0</v>
          </cell>
          <cell r="H171">
            <v>1</v>
          </cell>
          <cell r="I171">
            <v>0</v>
          </cell>
          <cell r="O171">
            <v>51500</v>
          </cell>
          <cell r="U171">
            <v>51500</v>
          </cell>
          <cell r="V171" t="str">
            <v>100%</v>
          </cell>
          <cell r="W171">
            <v>-51500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 t="str">
            <v>S421002</v>
          </cell>
          <cell r="B172" t="str">
            <v>大连浩煜新材料科技有限公司</v>
          </cell>
          <cell r="C172" t="str">
            <v>座椅</v>
          </cell>
          <cell r="D172" t="str">
            <v>大宗物料</v>
          </cell>
          <cell r="E172" t="str">
            <v>原材料</v>
          </cell>
          <cell r="F172" t="str">
            <v>原材料</v>
          </cell>
          <cell r="G172">
            <v>1637873.2133333334</v>
          </cell>
          <cell r="H172">
            <v>1</v>
          </cell>
          <cell r="I172">
            <v>1637873.2133333334</v>
          </cell>
          <cell r="O172">
            <v>200000</v>
          </cell>
          <cell r="R172">
            <v>500000</v>
          </cell>
          <cell r="S172">
            <v>500000</v>
          </cell>
          <cell r="T172">
            <v>320000</v>
          </cell>
          <cell r="U172">
            <v>1520000</v>
          </cell>
          <cell r="V172">
            <v>0.92803276079383301</v>
          </cell>
          <cell r="W172">
            <v>117873.21333333338</v>
          </cell>
          <cell r="X172">
            <v>2810209.8200000003</v>
          </cell>
          <cell r="Y172">
            <v>773768.30333333334</v>
          </cell>
          <cell r="Z172">
            <v>773768.30333333334</v>
          </cell>
        </row>
        <row r="173">
          <cell r="A173" t="str">
            <v>S412003</v>
          </cell>
          <cell r="B173" t="str">
            <v>天津市远丰化工产品贸易有限公司</v>
          </cell>
          <cell r="C173" t="str">
            <v>座椅</v>
          </cell>
          <cell r="D173" t="str">
            <v>大宗物料</v>
          </cell>
          <cell r="E173" t="str">
            <v>原材料</v>
          </cell>
          <cell r="F173" t="str">
            <v>原材料</v>
          </cell>
          <cell r="G173">
            <v>14057.50833333334</v>
          </cell>
          <cell r="H173">
            <v>1</v>
          </cell>
          <cell r="I173">
            <v>14057.50833333334</v>
          </cell>
          <cell r="S173">
            <v>500000</v>
          </cell>
          <cell r="U173">
            <v>500000</v>
          </cell>
          <cell r="V173">
            <v>35.56818094245007</v>
          </cell>
          <cell r="W173">
            <v>-485942.49166666664</v>
          </cell>
          <cell r="X173">
            <v>1118177.05</v>
          </cell>
          <cell r="Y173">
            <v>186362.84166666667</v>
          </cell>
          <cell r="Z173">
            <v>186362.84166666667</v>
          </cell>
        </row>
        <row r="174">
          <cell r="A174" t="str">
            <v>S435001</v>
          </cell>
          <cell r="B174" t="str">
            <v>厦门凯平化工有限公司</v>
          </cell>
          <cell r="C174" t="str">
            <v>座椅</v>
          </cell>
          <cell r="D174" t="str">
            <v>大宗物料</v>
          </cell>
          <cell r="E174" t="str">
            <v>原材料</v>
          </cell>
          <cell r="F174" t="str">
            <v>原材料</v>
          </cell>
          <cell r="G174">
            <v>365200.8</v>
          </cell>
          <cell r="H174">
            <v>1</v>
          </cell>
          <cell r="I174">
            <v>365200.8</v>
          </cell>
          <cell r="N174">
            <v>300000</v>
          </cell>
          <cell r="U174">
            <v>300000</v>
          </cell>
          <cell r="V174">
            <v>0.82146588945040644</v>
          </cell>
          <cell r="W174">
            <v>65200.799999999988</v>
          </cell>
          <cell r="X174">
            <v>1046641.1499999999</v>
          </cell>
          <cell r="Y174">
            <v>152645.42666666667</v>
          </cell>
          <cell r="Z174">
            <v>152645.42666666667</v>
          </cell>
        </row>
        <row r="175">
          <cell r="A175" t="str">
            <v>S411006</v>
          </cell>
          <cell r="B175" t="str">
            <v>北京中万盛贸易有限责任公司</v>
          </cell>
          <cell r="C175" t="str">
            <v>座椅</v>
          </cell>
          <cell r="D175" t="str">
            <v>大宗物料</v>
          </cell>
          <cell r="E175" t="str">
            <v>原材料</v>
          </cell>
          <cell r="F175" t="str">
            <v>原材料</v>
          </cell>
          <cell r="G175">
            <v>95891.895000000004</v>
          </cell>
          <cell r="H175">
            <v>1</v>
          </cell>
          <cell r="I175">
            <v>95891.895000000004</v>
          </cell>
          <cell r="T175">
            <v>100000</v>
          </cell>
          <cell r="U175">
            <v>100000</v>
          </cell>
          <cell r="V175">
            <v>1.0428410034028424</v>
          </cell>
          <cell r="W175">
            <v>-4108.1049999999959</v>
          </cell>
          <cell r="X175">
            <v>435598.9</v>
          </cell>
          <cell r="Y175">
            <v>64791.993333333339</v>
          </cell>
          <cell r="Z175">
            <v>64791.993333333339</v>
          </cell>
        </row>
        <row r="176">
          <cell r="A176" t="str">
            <v>S437039</v>
          </cell>
          <cell r="B176" t="str">
            <v>山东慧源精细化工有限公司</v>
          </cell>
          <cell r="C176" t="str">
            <v>金属件</v>
          </cell>
          <cell r="D176" t="str">
            <v>正常供货</v>
          </cell>
          <cell r="E176" t="str">
            <v>原材料</v>
          </cell>
          <cell r="F176" t="str">
            <v>原材料</v>
          </cell>
          <cell r="G176">
            <v>2137.9626666666668</v>
          </cell>
          <cell r="H176">
            <v>0.8</v>
          </cell>
          <cell r="I176">
            <v>1710.3701333333336</v>
          </cell>
          <cell r="U176">
            <v>0</v>
          </cell>
          <cell r="V176">
            <v>0</v>
          </cell>
          <cell r="W176">
            <v>1710.3701333333336</v>
          </cell>
          <cell r="X176">
            <v>41176.659999999996</v>
          </cell>
          <cell r="Y176">
            <v>6862.7766666666657</v>
          </cell>
          <cell r="Z176">
            <v>5490.221333333333</v>
          </cell>
        </row>
        <row r="177">
          <cell r="A177" t="str">
            <v>S432052</v>
          </cell>
          <cell r="B177" t="str">
            <v>昆山圣精特金属制品有限公司</v>
          </cell>
          <cell r="C177" t="str">
            <v>金属件</v>
          </cell>
          <cell r="D177" t="str">
            <v>正常供货</v>
          </cell>
          <cell r="E177" t="str">
            <v>零部件</v>
          </cell>
          <cell r="F177" t="str">
            <v>原材料</v>
          </cell>
          <cell r="G177">
            <v>0</v>
          </cell>
          <cell r="H177">
            <v>1</v>
          </cell>
          <cell r="I177">
            <v>0</v>
          </cell>
          <cell r="U177">
            <v>0</v>
          </cell>
          <cell r="V177" t="str">
            <v>100%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 t="str">
            <v>S413061</v>
          </cell>
          <cell r="B178" t="str">
            <v>黄骅市氦普气体销售有限公司</v>
          </cell>
          <cell r="C178" t="str">
            <v>金属件</v>
          </cell>
          <cell r="D178" t="str">
            <v>正常供货</v>
          </cell>
          <cell r="E178" t="str">
            <v>原材料</v>
          </cell>
          <cell r="F178" t="str">
            <v>原材料</v>
          </cell>
          <cell r="G178">
            <v>248733.89200000005</v>
          </cell>
          <cell r="H178">
            <v>0.8</v>
          </cell>
          <cell r="I178">
            <v>198987.11360000004</v>
          </cell>
          <cell r="J178">
            <v>50000</v>
          </cell>
          <cell r="K178">
            <v>0</v>
          </cell>
          <cell r="L178">
            <v>0</v>
          </cell>
          <cell r="M178">
            <v>0</v>
          </cell>
          <cell r="N178">
            <v>50000</v>
          </cell>
          <cell r="P178">
            <v>50000</v>
          </cell>
          <cell r="R178">
            <v>50000</v>
          </cell>
          <cell r="T178">
            <v>80000</v>
          </cell>
          <cell r="U178">
            <v>280000</v>
          </cell>
          <cell r="V178">
            <v>1.4071262954386607</v>
          </cell>
          <cell r="W178">
            <v>-81012.886399999959</v>
          </cell>
          <cell r="X178">
            <v>652392.79</v>
          </cell>
          <cell r="Y178">
            <v>73787.37000000001</v>
          </cell>
          <cell r="Z178">
            <v>59029.896000000008</v>
          </cell>
        </row>
        <row r="179">
          <cell r="A179" t="str">
            <v>S431024</v>
          </cell>
          <cell r="B179" t="str">
            <v>上海霏济科技有限公司</v>
          </cell>
          <cell r="C179" t="str">
            <v>金属件</v>
          </cell>
          <cell r="D179" t="str">
            <v>电泳漆</v>
          </cell>
          <cell r="E179" t="str">
            <v>原材料</v>
          </cell>
          <cell r="F179" t="str">
            <v>原材料</v>
          </cell>
          <cell r="G179">
            <v>48850.306666666671</v>
          </cell>
          <cell r="H179">
            <v>0.8</v>
          </cell>
          <cell r="I179">
            <v>39080.24533333334</v>
          </cell>
          <cell r="U179">
            <v>0</v>
          </cell>
          <cell r="V179">
            <v>0</v>
          </cell>
          <cell r="W179">
            <v>39080.24533333334</v>
          </cell>
          <cell r="X179">
            <v>308957.65000000002</v>
          </cell>
          <cell r="Y179">
            <v>51492.941666666673</v>
          </cell>
          <cell r="Z179">
            <v>41194.35333333334</v>
          </cell>
        </row>
        <row r="180">
          <cell r="G180">
            <v>2638953.7046666667</v>
          </cell>
          <cell r="H180">
            <v>23.400000000000002</v>
          </cell>
          <cell r="I180">
            <v>2579009.2724000001</v>
          </cell>
          <cell r="J180">
            <v>500000</v>
          </cell>
          <cell r="K180">
            <v>0</v>
          </cell>
          <cell r="L180">
            <v>540000</v>
          </cell>
          <cell r="M180">
            <v>150000</v>
          </cell>
          <cell r="N180">
            <v>420000</v>
          </cell>
          <cell r="O180">
            <v>268775.2</v>
          </cell>
          <cell r="P180">
            <v>1100000</v>
          </cell>
          <cell r="Q180">
            <v>200000</v>
          </cell>
          <cell r="R180">
            <v>1150000</v>
          </cell>
          <cell r="S180">
            <v>1939000</v>
          </cell>
          <cell r="T180">
            <v>712850.89</v>
          </cell>
          <cell r="U180">
            <v>6980626.0899999999</v>
          </cell>
          <cell r="V180">
            <v>324.82076053171392</v>
          </cell>
          <cell r="W180">
            <v>-4401616.8176000006</v>
          </cell>
          <cell r="X180">
            <v>8415218.8399999999</v>
          </cell>
          <cell r="Y180">
            <v>1640534.9700000004</v>
          </cell>
          <cell r="Z180">
            <v>1614106.3523333336</v>
          </cell>
        </row>
        <row r="184">
          <cell r="A184" t="str">
            <v>临采类</v>
          </cell>
        </row>
        <row r="185">
          <cell r="A185" t="str">
            <v>供应商代码</v>
          </cell>
          <cell r="B185" t="str">
            <v>供应商名称</v>
          </cell>
          <cell r="C185" t="str">
            <v>模块</v>
          </cell>
          <cell r="D185" t="str">
            <v>供货状态</v>
          </cell>
          <cell r="E185" t="str">
            <v>类别</v>
          </cell>
          <cell r="F185" t="str">
            <v>资金类别区分</v>
          </cell>
          <cell r="G185" t="str">
            <v>2024年1-4月</v>
          </cell>
          <cell r="J185" t="str">
            <v>1月</v>
          </cell>
          <cell r="O185" t="str">
            <v>2月</v>
          </cell>
          <cell r="R185" t="str">
            <v>3月</v>
          </cell>
          <cell r="S185" t="str">
            <v>4月</v>
          </cell>
          <cell r="U185" t="str">
            <v>2024年1-4月</v>
          </cell>
          <cell r="W185" t="str">
            <v>截至4月按原则未付</v>
          </cell>
          <cell r="X185" t="str">
            <v>5月应付</v>
          </cell>
        </row>
        <row r="186">
          <cell r="G186" t="str">
            <v>按半年平均数应付</v>
          </cell>
          <cell r="H186" t="str">
            <v>付款原则比例</v>
          </cell>
          <cell r="I186" t="str">
            <v>按原则应付</v>
          </cell>
          <cell r="J186" t="str">
            <v>1.24支付</v>
          </cell>
          <cell r="K186" t="str">
            <v>1.29支付</v>
          </cell>
          <cell r="L186" t="str">
            <v>1.31支付</v>
          </cell>
          <cell r="M186" t="str">
            <v>2.1支付</v>
          </cell>
          <cell r="N186" t="str">
            <v>2.6支付</v>
          </cell>
          <cell r="O186" t="str">
            <v>2.21支付</v>
          </cell>
          <cell r="P186" t="str">
            <v>2.29支付</v>
          </cell>
          <cell r="Q186" t="str">
            <v>3.1支付</v>
          </cell>
          <cell r="R186" t="str">
            <v>3.14支付</v>
          </cell>
          <cell r="S186" t="str">
            <v>4.27支付</v>
          </cell>
          <cell r="T186" t="str">
            <v>5.23前支付</v>
          </cell>
          <cell r="U186" t="str">
            <v>合计支付</v>
          </cell>
          <cell r="V186" t="str">
            <v>支付比例</v>
          </cell>
          <cell r="X186" t="str">
            <v>4月底到期应付</v>
          </cell>
          <cell r="Y186" t="str">
            <v>按半年平均数应付</v>
          </cell>
          <cell r="Z186" t="str">
            <v>按原则应付</v>
          </cell>
        </row>
        <row r="187">
          <cell r="A187" t="str">
            <v>S513007</v>
          </cell>
          <cell r="B187" t="str">
            <v>人民电器集团黄骅销售有限公司</v>
          </cell>
          <cell r="C187" t="str">
            <v>金属件</v>
          </cell>
          <cell r="D187" t="str">
            <v>零采</v>
          </cell>
          <cell r="E187" t="str">
            <v>临采</v>
          </cell>
          <cell r="F187" t="str">
            <v>临采类</v>
          </cell>
          <cell r="G187">
            <v>12110.666666666666</v>
          </cell>
          <cell r="H187">
            <v>1</v>
          </cell>
          <cell r="I187">
            <v>12110.666666666666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U187">
            <v>0</v>
          </cell>
          <cell r="V187">
            <v>0</v>
          </cell>
          <cell r="W187">
            <v>12110.666666666666</v>
          </cell>
          <cell r="X187">
            <v>44064.5</v>
          </cell>
          <cell r="Y187">
            <v>3027.6666666666665</v>
          </cell>
          <cell r="Z187">
            <v>3027.6666666666665</v>
          </cell>
        </row>
        <row r="188">
          <cell r="A188" t="str">
            <v>S513005</v>
          </cell>
          <cell r="B188" t="str">
            <v>黄骅市通乐贸易有限公司</v>
          </cell>
          <cell r="C188" t="str">
            <v>金属件/座椅/后视镜</v>
          </cell>
          <cell r="D188" t="str">
            <v>零采</v>
          </cell>
          <cell r="E188" t="str">
            <v>临采</v>
          </cell>
          <cell r="F188" t="str">
            <v>临采类</v>
          </cell>
          <cell r="G188">
            <v>24630.600000000002</v>
          </cell>
          <cell r="H188">
            <v>1</v>
          </cell>
          <cell r="I188">
            <v>24630.600000000002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T188">
            <v>30000</v>
          </cell>
          <cell r="U188">
            <v>30000</v>
          </cell>
          <cell r="V188">
            <v>1.2179971255267836</v>
          </cell>
          <cell r="W188">
            <v>-5369.3999999999978</v>
          </cell>
          <cell r="X188">
            <v>241338.4</v>
          </cell>
          <cell r="Y188">
            <v>14920.816666666666</v>
          </cell>
          <cell r="Z188">
            <v>14920.816666666666</v>
          </cell>
        </row>
        <row r="189">
          <cell r="A189" t="str">
            <v>S513011</v>
          </cell>
          <cell r="B189" t="str">
            <v>黄骅市宏信五金机电经营部</v>
          </cell>
          <cell r="C189" t="str">
            <v>金属件</v>
          </cell>
          <cell r="D189" t="str">
            <v>零采</v>
          </cell>
          <cell r="E189" t="str">
            <v>临采</v>
          </cell>
          <cell r="F189" t="str">
            <v>临采类</v>
          </cell>
          <cell r="G189">
            <v>19983.3</v>
          </cell>
          <cell r="H189">
            <v>1</v>
          </cell>
          <cell r="I189">
            <v>19983.3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U189">
            <v>0</v>
          </cell>
          <cell r="V189">
            <v>0</v>
          </cell>
          <cell r="W189">
            <v>19983.3</v>
          </cell>
          <cell r="X189">
            <v>29974.95</v>
          </cell>
          <cell r="Y189">
            <v>4995.8249999999998</v>
          </cell>
          <cell r="Z189">
            <v>4995.8249999999998</v>
          </cell>
        </row>
        <row r="190">
          <cell r="A190" t="str">
            <v>S413169</v>
          </cell>
          <cell r="B190" t="str">
            <v>黄骅市鑫翔五金产品经销处</v>
          </cell>
          <cell r="C190" t="str">
            <v>金属件</v>
          </cell>
          <cell r="D190" t="str">
            <v>正常供货</v>
          </cell>
          <cell r="E190" t="str">
            <v>临采</v>
          </cell>
          <cell r="F190" t="str">
            <v>临采类</v>
          </cell>
          <cell r="G190">
            <v>2.6666666666666665</v>
          </cell>
          <cell r="H190">
            <v>1</v>
          </cell>
          <cell r="I190">
            <v>2.6666666666666665</v>
          </cell>
          <cell r="Q190">
            <v>5500</v>
          </cell>
          <cell r="U190">
            <v>5500</v>
          </cell>
          <cell r="V190">
            <v>2062.5</v>
          </cell>
          <cell r="W190">
            <v>-5497.333333333333</v>
          </cell>
          <cell r="X190">
            <v>16</v>
          </cell>
          <cell r="Y190">
            <v>2.6666666666666665</v>
          </cell>
          <cell r="Z190">
            <v>2.6666666666666665</v>
          </cell>
        </row>
        <row r="191">
          <cell r="A191" t="str">
            <v>S513160</v>
          </cell>
          <cell r="B191" t="str">
            <v>黄骅市宏宸汽车配件有限公司</v>
          </cell>
          <cell r="C191" t="str">
            <v>金属件</v>
          </cell>
          <cell r="D191" t="str">
            <v>一单一议（委外加工）</v>
          </cell>
          <cell r="E191" t="str">
            <v>临采</v>
          </cell>
          <cell r="F191" t="str">
            <v>临采类</v>
          </cell>
          <cell r="G191">
            <v>2634.9066666666668</v>
          </cell>
          <cell r="H191">
            <v>1</v>
          </cell>
          <cell r="I191">
            <v>2634.9066666666668</v>
          </cell>
          <cell r="N191">
            <v>10000</v>
          </cell>
          <cell r="U191">
            <v>10000</v>
          </cell>
          <cell r="V191">
            <v>3.7952008420285601</v>
          </cell>
          <cell r="W191">
            <v>-7365.0933333333332</v>
          </cell>
          <cell r="X191">
            <v>10456.130000000001</v>
          </cell>
          <cell r="Y191">
            <v>1083.9616666666668</v>
          </cell>
          <cell r="Z191">
            <v>1083.9616666666668</v>
          </cell>
        </row>
        <row r="192">
          <cell r="A192" t="str">
            <v>S413012</v>
          </cell>
          <cell r="B192" t="str">
            <v>沧州市任沧机电有限公司</v>
          </cell>
          <cell r="C192" t="str">
            <v>金属件</v>
          </cell>
          <cell r="E192" t="str">
            <v>临采</v>
          </cell>
          <cell r="F192" t="str">
            <v>临采类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24922</v>
          </cell>
          <cell r="L192">
            <v>0</v>
          </cell>
          <cell r="M192">
            <v>0</v>
          </cell>
          <cell r="U192">
            <v>24922</v>
          </cell>
          <cell r="V192" t="str">
            <v>100%</v>
          </cell>
          <cell r="W192">
            <v>-24922</v>
          </cell>
          <cell r="X192">
            <v>41380</v>
          </cell>
          <cell r="Y192">
            <v>6896.666666666667</v>
          </cell>
          <cell r="Z192">
            <v>6896.666666666667</v>
          </cell>
        </row>
        <row r="193">
          <cell r="A193" t="str">
            <v>S513008</v>
          </cell>
          <cell r="B193" t="str">
            <v>黄骅市三江商贸有限公司</v>
          </cell>
          <cell r="C193" t="str">
            <v>金属件</v>
          </cell>
          <cell r="D193" t="str">
            <v>零采</v>
          </cell>
          <cell r="E193" t="str">
            <v>临采</v>
          </cell>
          <cell r="F193" t="str">
            <v>临采类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U193">
            <v>0</v>
          </cell>
          <cell r="V193" t="str">
            <v>100%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 t="str">
            <v>S513013</v>
          </cell>
          <cell r="B194" t="str">
            <v>黄骅市龙腾五金机电门市部</v>
          </cell>
          <cell r="C194" t="str">
            <v>金属件</v>
          </cell>
          <cell r="D194" t="str">
            <v>零采</v>
          </cell>
          <cell r="E194" t="str">
            <v>临采</v>
          </cell>
          <cell r="F194" t="str">
            <v>临采类</v>
          </cell>
          <cell r="G194">
            <v>0</v>
          </cell>
          <cell r="H194">
            <v>1</v>
          </cell>
          <cell r="I194">
            <v>0</v>
          </cell>
          <cell r="U194">
            <v>0</v>
          </cell>
          <cell r="V194" t="str">
            <v>100%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 t="str">
            <v>S513146</v>
          </cell>
          <cell r="B195" t="str">
            <v>黄骅市腾双五金门市部</v>
          </cell>
          <cell r="C195" t="str">
            <v>金属件</v>
          </cell>
          <cell r="E195" t="str">
            <v>临采</v>
          </cell>
          <cell r="F195" t="str">
            <v>临采类</v>
          </cell>
          <cell r="G195">
            <v>0</v>
          </cell>
          <cell r="H195">
            <v>1</v>
          </cell>
          <cell r="I195">
            <v>0</v>
          </cell>
          <cell r="R195">
            <v>20000</v>
          </cell>
          <cell r="U195">
            <v>20000</v>
          </cell>
          <cell r="V195" t="str">
            <v>100%</v>
          </cell>
          <cell r="W195">
            <v>-20000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 t="str">
            <v>S543001</v>
          </cell>
          <cell r="B196" t="str">
            <v>湖南精正设备制造有限公司</v>
          </cell>
          <cell r="C196" t="str">
            <v>座椅</v>
          </cell>
          <cell r="D196" t="str">
            <v>固定资产</v>
          </cell>
          <cell r="E196" t="str">
            <v>临采</v>
          </cell>
          <cell r="F196" t="str">
            <v>临采类</v>
          </cell>
          <cell r="G196">
            <v>0</v>
          </cell>
          <cell r="H196">
            <v>1</v>
          </cell>
          <cell r="I196">
            <v>0</v>
          </cell>
          <cell r="U196">
            <v>0</v>
          </cell>
          <cell r="V196" t="str">
            <v>100%</v>
          </cell>
          <cell r="W196">
            <v>0</v>
          </cell>
          <cell r="X196">
            <v>470027</v>
          </cell>
          <cell r="Y196">
            <v>0</v>
          </cell>
          <cell r="Z196">
            <v>0</v>
          </cell>
        </row>
        <row r="197">
          <cell r="A197" t="str">
            <v>S413203</v>
          </cell>
          <cell r="B197" t="str">
            <v>黄骅市沃孚源包装制品有限公司</v>
          </cell>
          <cell r="C197" t="str">
            <v>金属件</v>
          </cell>
          <cell r="D197" t="str">
            <v>临采</v>
          </cell>
          <cell r="E197" t="str">
            <v>临采</v>
          </cell>
          <cell r="F197" t="str">
            <v>临采类</v>
          </cell>
          <cell r="G197">
            <v>16206.666666666668</v>
          </cell>
          <cell r="H197">
            <v>1</v>
          </cell>
          <cell r="I197">
            <v>16206.666666666668</v>
          </cell>
          <cell r="N197">
            <v>40000</v>
          </cell>
          <cell r="U197">
            <v>40000</v>
          </cell>
          <cell r="V197">
            <v>2.4681201151789387</v>
          </cell>
          <cell r="W197">
            <v>-23793.333333333332</v>
          </cell>
          <cell r="X197">
            <v>24680</v>
          </cell>
          <cell r="Y197">
            <v>6766.666666666667</v>
          </cell>
          <cell r="Z197">
            <v>6766.666666666667</v>
          </cell>
        </row>
        <row r="198">
          <cell r="G198">
            <v>75568.806666666671</v>
          </cell>
          <cell r="I198">
            <v>75568.806666666671</v>
          </cell>
          <cell r="J198">
            <v>0</v>
          </cell>
          <cell r="K198">
            <v>24922</v>
          </cell>
          <cell r="L198">
            <v>0</v>
          </cell>
          <cell r="M198">
            <v>0</v>
          </cell>
          <cell r="N198">
            <v>50000</v>
          </cell>
          <cell r="O198">
            <v>0</v>
          </cell>
          <cell r="P198">
            <v>0</v>
          </cell>
          <cell r="Q198">
            <v>5500</v>
          </cell>
          <cell r="R198">
            <v>20000</v>
          </cell>
          <cell r="S198">
            <v>0</v>
          </cell>
          <cell r="T198">
            <v>30000</v>
          </cell>
          <cell r="U198">
            <v>130422</v>
          </cell>
          <cell r="V198">
            <v>2069.9813180827341</v>
          </cell>
          <cell r="W198">
            <v>-54853.193333333329</v>
          </cell>
          <cell r="X198">
            <v>861936.98</v>
          </cell>
          <cell r="Y198">
            <v>37694.270000000004</v>
          </cell>
          <cell r="Z198">
            <v>37694.270000000004</v>
          </cell>
        </row>
        <row r="200">
          <cell r="A200" t="str">
            <v>销售</v>
          </cell>
        </row>
        <row r="201">
          <cell r="A201" t="str">
            <v>供应商代码</v>
          </cell>
          <cell r="B201" t="str">
            <v>供应商名称</v>
          </cell>
          <cell r="C201" t="str">
            <v>模块</v>
          </cell>
          <cell r="D201" t="str">
            <v>供货状态</v>
          </cell>
          <cell r="E201" t="str">
            <v>类别</v>
          </cell>
          <cell r="F201" t="str">
            <v>资金类别区分</v>
          </cell>
          <cell r="G201" t="str">
            <v>2024年1-4月</v>
          </cell>
          <cell r="J201" t="str">
            <v>1月</v>
          </cell>
          <cell r="O201" t="str">
            <v>2月</v>
          </cell>
          <cell r="R201" t="str">
            <v>3月</v>
          </cell>
          <cell r="S201" t="str">
            <v>4月</v>
          </cell>
          <cell r="U201" t="str">
            <v>2024年1-4月</v>
          </cell>
          <cell r="W201" t="str">
            <v>截至4月按原则未付</v>
          </cell>
          <cell r="X201" t="str">
            <v>5月应付</v>
          </cell>
        </row>
        <row r="202">
          <cell r="G202" t="str">
            <v>按半年平均数应付</v>
          </cell>
          <cell r="H202" t="str">
            <v>付款原则比例</v>
          </cell>
          <cell r="I202" t="str">
            <v>按原则应付</v>
          </cell>
          <cell r="J202" t="str">
            <v>1.24支付</v>
          </cell>
          <cell r="K202" t="str">
            <v>1.29支付</v>
          </cell>
          <cell r="L202" t="str">
            <v>1.31支付</v>
          </cell>
          <cell r="M202" t="str">
            <v>2.1支付</v>
          </cell>
          <cell r="N202" t="str">
            <v>2.6支付</v>
          </cell>
          <cell r="O202" t="str">
            <v>2.21支付</v>
          </cell>
          <cell r="P202" t="str">
            <v>2.29支付</v>
          </cell>
          <cell r="Q202" t="str">
            <v>3.1支付</v>
          </cell>
          <cell r="R202" t="str">
            <v>3.14支付</v>
          </cell>
          <cell r="S202" t="str">
            <v>4.27支付</v>
          </cell>
          <cell r="T202" t="str">
            <v>5.23前支付</v>
          </cell>
          <cell r="U202" t="str">
            <v>合计支付</v>
          </cell>
          <cell r="V202" t="str">
            <v>支付比例</v>
          </cell>
          <cell r="X202" t="str">
            <v>4月底到期应付</v>
          </cell>
          <cell r="Y202" t="str">
            <v>按半年平均数应付</v>
          </cell>
          <cell r="Z202" t="str">
            <v>按原则应付</v>
          </cell>
        </row>
        <row r="203">
          <cell r="A203" t="str">
            <v>S513014</v>
          </cell>
          <cell r="B203" t="str">
            <v>邓景亮</v>
          </cell>
          <cell r="C203" t="str">
            <v>金属件/座椅/后视镜</v>
          </cell>
          <cell r="D203" t="str">
            <v>运输</v>
          </cell>
          <cell r="E203" t="str">
            <v>销售</v>
          </cell>
          <cell r="F203" t="str">
            <v>销售类</v>
          </cell>
          <cell r="G203">
            <v>1297826.5266666668</v>
          </cell>
          <cell r="H203">
            <v>0.8</v>
          </cell>
          <cell r="I203">
            <v>1038261.2213333335</v>
          </cell>
          <cell r="U203">
            <v>0</v>
          </cell>
          <cell r="V203">
            <v>0</v>
          </cell>
          <cell r="W203">
            <v>1038261.2213333335</v>
          </cell>
          <cell r="X203">
            <v>3093766.72</v>
          </cell>
          <cell r="Y203">
            <v>426970.15166666667</v>
          </cell>
          <cell r="Z203">
            <v>341576.12133333337</v>
          </cell>
        </row>
        <row r="204">
          <cell r="A204" t="str">
            <v>S413107</v>
          </cell>
          <cell r="B204" t="str">
            <v>黄骅市赵福增运输队</v>
          </cell>
          <cell r="C204" t="str">
            <v>金属件/座椅/后视镜</v>
          </cell>
          <cell r="D204" t="str">
            <v>运输</v>
          </cell>
          <cell r="E204" t="str">
            <v>销售</v>
          </cell>
          <cell r="F204" t="str">
            <v>销售类</v>
          </cell>
          <cell r="G204">
            <v>895312.64800000004</v>
          </cell>
          <cell r="H204">
            <v>0.8</v>
          </cell>
          <cell r="I204">
            <v>716250.11840000004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200000</v>
          </cell>
          <cell r="S204">
            <v>350000</v>
          </cell>
          <cell r="U204">
            <v>550000</v>
          </cell>
          <cell r="V204">
            <v>0.76788818021925231</v>
          </cell>
          <cell r="W204">
            <v>166250.11840000004</v>
          </cell>
          <cell r="X204">
            <v>2299684.7799999998</v>
          </cell>
          <cell r="Y204">
            <v>294215.99500000005</v>
          </cell>
          <cell r="Z204">
            <v>235372.79600000006</v>
          </cell>
        </row>
        <row r="205">
          <cell r="A205" t="str">
            <v>S537016</v>
          </cell>
          <cell r="B205" t="str">
            <v>山东新联大物流股份有限公司</v>
          </cell>
          <cell r="C205" t="str">
            <v>座椅</v>
          </cell>
          <cell r="D205" t="str">
            <v>销售（三方库）</v>
          </cell>
          <cell r="E205" t="str">
            <v>销售</v>
          </cell>
          <cell r="F205" t="str">
            <v>销售类</v>
          </cell>
          <cell r="G205">
            <v>0</v>
          </cell>
          <cell r="H205">
            <v>0.8</v>
          </cell>
          <cell r="I205">
            <v>0</v>
          </cell>
          <cell r="U205">
            <v>0</v>
          </cell>
          <cell r="V205" t="str">
            <v>100%</v>
          </cell>
          <cell r="W205">
            <v>0</v>
          </cell>
          <cell r="X205">
            <v>18488.179999999997</v>
          </cell>
          <cell r="Y205">
            <v>0</v>
          </cell>
          <cell r="Z205">
            <v>0</v>
          </cell>
        </row>
        <row r="206">
          <cell r="A206" t="str">
            <v>S513081</v>
          </cell>
          <cell r="B206" t="str">
            <v>石家庄跨越物流有限公司</v>
          </cell>
          <cell r="C206" t="str">
            <v>金属件/座椅/后视镜</v>
          </cell>
          <cell r="D206" t="str">
            <v>销售（运输）</v>
          </cell>
          <cell r="E206" t="str">
            <v>销售</v>
          </cell>
          <cell r="F206" t="str">
            <v>销售类</v>
          </cell>
          <cell r="G206">
            <v>0</v>
          </cell>
          <cell r="H206">
            <v>0.8</v>
          </cell>
          <cell r="I206">
            <v>0</v>
          </cell>
          <cell r="U206">
            <v>0</v>
          </cell>
          <cell r="V206" t="str">
            <v>100%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 t="str">
            <v>S537029</v>
          </cell>
          <cell r="B207" t="str">
            <v>青岛华瑞利工贸有限公司</v>
          </cell>
          <cell r="C207" t="str">
            <v>座椅</v>
          </cell>
          <cell r="D207" t="str">
            <v>销售（三方库）</v>
          </cell>
          <cell r="E207" t="str">
            <v>销售</v>
          </cell>
          <cell r="F207" t="str">
            <v>销售类</v>
          </cell>
          <cell r="G207">
            <v>37186.226666666669</v>
          </cell>
          <cell r="H207">
            <v>0.8</v>
          </cell>
          <cell r="I207">
            <v>29748.981333333337</v>
          </cell>
          <cell r="U207">
            <v>0</v>
          </cell>
          <cell r="V207">
            <v>0</v>
          </cell>
          <cell r="W207">
            <v>29748.981333333337</v>
          </cell>
          <cell r="X207">
            <v>139448.35</v>
          </cell>
          <cell r="Y207">
            <v>0</v>
          </cell>
          <cell r="Z207">
            <v>0</v>
          </cell>
        </row>
        <row r="208">
          <cell r="A208" t="str">
            <v>S543006</v>
          </cell>
          <cell r="B208" t="str">
            <v>北京普田物流有限公司长沙分公司</v>
          </cell>
          <cell r="C208" t="str">
            <v>座椅</v>
          </cell>
          <cell r="D208" t="str">
            <v>销售（已支付）</v>
          </cell>
          <cell r="E208" t="str">
            <v>销售</v>
          </cell>
          <cell r="F208" t="str">
            <v>销售类</v>
          </cell>
          <cell r="G208">
            <v>0</v>
          </cell>
          <cell r="H208">
            <v>0.8</v>
          </cell>
          <cell r="I208">
            <v>0</v>
          </cell>
          <cell r="U208">
            <v>0</v>
          </cell>
          <cell r="V208" t="str">
            <v>100%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 t="str">
            <v>S537004</v>
          </cell>
          <cell r="B209" t="str">
            <v>诸城市仁德物流有限公司</v>
          </cell>
          <cell r="C209" t="str">
            <v>座椅</v>
          </cell>
          <cell r="D209" t="str">
            <v>销售（三方库）</v>
          </cell>
          <cell r="E209" t="str">
            <v>销售</v>
          </cell>
          <cell r="F209" t="str">
            <v>销售类</v>
          </cell>
          <cell r="G209">
            <v>0</v>
          </cell>
          <cell r="H209">
            <v>0.8</v>
          </cell>
          <cell r="I209">
            <v>0</v>
          </cell>
          <cell r="U209">
            <v>0</v>
          </cell>
          <cell r="V209" t="str">
            <v>100%</v>
          </cell>
          <cell r="W209">
            <v>0</v>
          </cell>
          <cell r="X209">
            <v>5134</v>
          </cell>
          <cell r="Y209">
            <v>0</v>
          </cell>
          <cell r="Z209">
            <v>0</v>
          </cell>
        </row>
        <row r="210">
          <cell r="G210">
            <v>2230325.4013333335</v>
          </cell>
          <cell r="I210">
            <v>1784260.3210666669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200000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350000</v>
          </cell>
          <cell r="T210">
            <v>0</v>
          </cell>
          <cell r="U210">
            <v>550000</v>
          </cell>
          <cell r="V210">
            <v>0.76788818021925231</v>
          </cell>
          <cell r="W210">
            <v>1234260.3210666669</v>
          </cell>
          <cell r="X210">
            <v>5556522.0299999993</v>
          </cell>
          <cell r="Y210">
            <v>721186.14666666673</v>
          </cell>
          <cell r="Z210">
            <v>576948.9173333334</v>
          </cell>
        </row>
        <row r="213">
          <cell r="A213" t="str">
            <v>固定资产</v>
          </cell>
        </row>
        <row r="214">
          <cell r="A214" t="str">
            <v>供应商代码</v>
          </cell>
          <cell r="B214" t="str">
            <v>供应商名称</v>
          </cell>
          <cell r="C214" t="str">
            <v>模块</v>
          </cell>
          <cell r="D214" t="str">
            <v>供货状态</v>
          </cell>
          <cell r="E214" t="str">
            <v>类别</v>
          </cell>
          <cell r="F214" t="str">
            <v>资金类别区分</v>
          </cell>
          <cell r="G214" t="str">
            <v>2024年1-4月</v>
          </cell>
          <cell r="J214" t="str">
            <v>1月</v>
          </cell>
          <cell r="O214" t="str">
            <v>2月</v>
          </cell>
          <cell r="R214" t="str">
            <v>3月</v>
          </cell>
          <cell r="S214" t="str">
            <v>4月</v>
          </cell>
          <cell r="U214" t="str">
            <v>2024年1-4月</v>
          </cell>
          <cell r="W214" t="str">
            <v>截至4月按原则未付</v>
          </cell>
          <cell r="X214" t="str">
            <v>5月应付</v>
          </cell>
        </row>
        <row r="215">
          <cell r="G215" t="str">
            <v>按半年平均数应付</v>
          </cell>
          <cell r="H215" t="str">
            <v>付款原则比例</v>
          </cell>
          <cell r="I215" t="str">
            <v>按原则应付</v>
          </cell>
          <cell r="J215" t="str">
            <v>1.24支付</v>
          </cell>
          <cell r="K215" t="str">
            <v>1.29支付</v>
          </cell>
          <cell r="L215" t="str">
            <v>1.31支付</v>
          </cell>
          <cell r="M215" t="str">
            <v>2.1支付</v>
          </cell>
          <cell r="N215" t="str">
            <v>2.6支付</v>
          </cell>
          <cell r="O215" t="str">
            <v>2.21支付</v>
          </cell>
          <cell r="P215" t="str">
            <v>2.29支付</v>
          </cell>
          <cell r="Q215" t="str">
            <v>3.1支付</v>
          </cell>
          <cell r="R215" t="str">
            <v>3.14支付</v>
          </cell>
          <cell r="S215" t="str">
            <v>4.27支付</v>
          </cell>
          <cell r="T215" t="str">
            <v>5.23前支付</v>
          </cell>
          <cell r="U215" t="str">
            <v>合计支付</v>
          </cell>
          <cell r="V215" t="str">
            <v>支付比例</v>
          </cell>
          <cell r="X215" t="str">
            <v>4月底到期应付</v>
          </cell>
          <cell r="Y215" t="str">
            <v>按半年平均数应付</v>
          </cell>
          <cell r="Z215" t="str">
            <v>按原则应付</v>
          </cell>
        </row>
        <row r="216">
          <cell r="A216" t="str">
            <v>S411021</v>
          </cell>
          <cell r="B216" t="str">
            <v>北京鹏宇兴业精密模具制造有限公司</v>
          </cell>
          <cell r="C216" t="str">
            <v>座椅/金属件/后视镜</v>
          </cell>
          <cell r="D216" t="str">
            <v>固定资产-老账</v>
          </cell>
          <cell r="E216" t="str">
            <v>固定资产</v>
          </cell>
          <cell r="F216" t="str">
            <v>固定资产类</v>
          </cell>
          <cell r="G216">
            <v>21578.661333333337</v>
          </cell>
          <cell r="H216">
            <v>1</v>
          </cell>
          <cell r="I216">
            <v>21578.661333333337</v>
          </cell>
          <cell r="U216">
            <v>0</v>
          </cell>
          <cell r="V216">
            <v>0</v>
          </cell>
          <cell r="W216">
            <v>21578.661333333337</v>
          </cell>
          <cell r="X216">
            <v>40459.990000000005</v>
          </cell>
          <cell r="Y216">
            <v>0</v>
          </cell>
          <cell r="Z216">
            <v>0</v>
          </cell>
        </row>
        <row r="217">
          <cell r="A217" t="str">
            <v>S513148</v>
          </cell>
          <cell r="B217" t="str">
            <v>泊头市新峰模具有限公司</v>
          </cell>
          <cell r="C217" t="str">
            <v>金属件</v>
          </cell>
          <cell r="D217" t="str">
            <v>固定资产</v>
          </cell>
          <cell r="E217" t="str">
            <v>固定资产</v>
          </cell>
          <cell r="F217" t="str">
            <v>固定资产类</v>
          </cell>
          <cell r="G217">
            <v>0</v>
          </cell>
          <cell r="H217">
            <v>1</v>
          </cell>
          <cell r="I217">
            <v>0</v>
          </cell>
          <cell r="U217">
            <v>0</v>
          </cell>
          <cell r="V217" t="str">
            <v>100%</v>
          </cell>
          <cell r="W217">
            <v>0</v>
          </cell>
          <cell r="X217">
            <v>82192</v>
          </cell>
          <cell r="Y217">
            <v>0</v>
          </cell>
          <cell r="Z217">
            <v>0</v>
          </cell>
        </row>
        <row r="218">
          <cell r="A218" t="str">
            <v>S412005</v>
          </cell>
          <cell r="B218" t="str">
            <v>天津市国际铁工焊接装备有限公司</v>
          </cell>
          <cell r="C218" t="str">
            <v>金属件</v>
          </cell>
          <cell r="D218" t="str">
            <v>固定资产-老账</v>
          </cell>
          <cell r="E218" t="str">
            <v>固定资产</v>
          </cell>
          <cell r="F218" t="str">
            <v>固定资产类</v>
          </cell>
          <cell r="G218">
            <v>0</v>
          </cell>
          <cell r="H218">
            <v>1</v>
          </cell>
          <cell r="I218">
            <v>0</v>
          </cell>
          <cell r="U218">
            <v>0</v>
          </cell>
          <cell r="V218" t="str">
            <v>100%</v>
          </cell>
          <cell r="W218">
            <v>0</v>
          </cell>
          <cell r="X218">
            <v>160732.6</v>
          </cell>
          <cell r="Y218">
            <v>0</v>
          </cell>
          <cell r="Z218">
            <v>0</v>
          </cell>
        </row>
        <row r="219">
          <cell r="A219" t="str">
            <v>S512012</v>
          </cell>
          <cell r="B219" t="str">
            <v>天津市科特迪科技发展有限公司</v>
          </cell>
          <cell r="C219" t="str">
            <v>金属件</v>
          </cell>
          <cell r="D219" t="str">
            <v>固定资产</v>
          </cell>
          <cell r="E219" t="str">
            <v>固定资产</v>
          </cell>
          <cell r="F219" t="str">
            <v>固定资产类</v>
          </cell>
          <cell r="G219">
            <v>6000</v>
          </cell>
          <cell r="H219">
            <v>1</v>
          </cell>
          <cell r="I219">
            <v>6000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U219">
            <v>0</v>
          </cell>
          <cell r="V219">
            <v>0</v>
          </cell>
          <cell r="W219">
            <v>6000</v>
          </cell>
          <cell r="X219">
            <v>9000</v>
          </cell>
          <cell r="Y219">
            <v>1500</v>
          </cell>
          <cell r="Z219">
            <v>1500</v>
          </cell>
        </row>
        <row r="220">
          <cell r="A220" t="str">
            <v>S513149</v>
          </cell>
          <cell r="B220" t="str">
            <v>黄骅市旭鑫模具制造有限公司</v>
          </cell>
          <cell r="C220" t="str">
            <v>金属件</v>
          </cell>
          <cell r="D220" t="str">
            <v>固定资产</v>
          </cell>
          <cell r="E220" t="str">
            <v>固定资产</v>
          </cell>
          <cell r="F220" t="str">
            <v>固定资产类</v>
          </cell>
          <cell r="G220">
            <v>41280</v>
          </cell>
          <cell r="H220">
            <v>1</v>
          </cell>
          <cell r="I220">
            <v>41280</v>
          </cell>
          <cell r="U220">
            <v>0</v>
          </cell>
          <cell r="V220">
            <v>0</v>
          </cell>
          <cell r="W220">
            <v>41280</v>
          </cell>
          <cell r="X220">
            <v>82560</v>
          </cell>
          <cell r="Y220">
            <v>13760</v>
          </cell>
          <cell r="Z220">
            <v>13760</v>
          </cell>
        </row>
        <row r="221">
          <cell r="A221" t="str">
            <v>S411013</v>
          </cell>
          <cell r="B221" t="str">
            <v>北京瑞隆祥模具有限公司</v>
          </cell>
          <cell r="C221" t="str">
            <v>金属件/座椅/后视镜</v>
          </cell>
          <cell r="D221" t="str">
            <v>正常供货</v>
          </cell>
          <cell r="E221" t="str">
            <v>固定资产</v>
          </cell>
          <cell r="F221" t="str">
            <v>固定资产类</v>
          </cell>
          <cell r="G221">
            <v>200372.96833333332</v>
          </cell>
          <cell r="H221">
            <v>1</v>
          </cell>
          <cell r="I221">
            <v>200372.96833333332</v>
          </cell>
          <cell r="U221">
            <v>0</v>
          </cell>
          <cell r="V221">
            <v>0</v>
          </cell>
          <cell r="W221">
            <v>200372.96833333332</v>
          </cell>
          <cell r="X221">
            <v>1219055.76</v>
          </cell>
          <cell r="Y221">
            <v>29355.073333333334</v>
          </cell>
          <cell r="Z221">
            <v>29355.073333333334</v>
          </cell>
        </row>
        <row r="222">
          <cell r="A222" t="str">
            <v>S413136</v>
          </cell>
          <cell r="B222" t="str">
            <v>黄骅市鼎祥五金制品有限公司</v>
          </cell>
          <cell r="C222" t="str">
            <v>金属件/座椅</v>
          </cell>
          <cell r="D222" t="str">
            <v>固定资产-老账</v>
          </cell>
          <cell r="E222" t="str">
            <v>固定资产</v>
          </cell>
          <cell r="F222" t="str">
            <v>固定资产类</v>
          </cell>
          <cell r="G222">
            <v>0</v>
          </cell>
          <cell r="H222">
            <v>1</v>
          </cell>
          <cell r="I222">
            <v>0</v>
          </cell>
          <cell r="U222">
            <v>0</v>
          </cell>
          <cell r="V222" t="str">
            <v>100%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 t="str">
            <v>S512004</v>
          </cell>
          <cell r="B223" t="str">
            <v>天津优普达特科技有限公司</v>
          </cell>
          <cell r="C223" t="str">
            <v>金属件/座椅/后视镜</v>
          </cell>
          <cell r="D223" t="str">
            <v>固定资产-老账</v>
          </cell>
          <cell r="E223" t="str">
            <v>固定资产</v>
          </cell>
          <cell r="F223" t="str">
            <v>固定资产类</v>
          </cell>
          <cell r="G223">
            <v>10446.666666666668</v>
          </cell>
          <cell r="H223">
            <v>1</v>
          </cell>
          <cell r="I223">
            <v>10446.666666666668</v>
          </cell>
          <cell r="U223">
            <v>0</v>
          </cell>
          <cell r="V223">
            <v>0</v>
          </cell>
          <cell r="W223">
            <v>10446.666666666668</v>
          </cell>
          <cell r="X223">
            <v>233149.1</v>
          </cell>
          <cell r="Y223">
            <v>2673.3333333333335</v>
          </cell>
          <cell r="Z223">
            <v>2673.3333333333335</v>
          </cell>
        </row>
        <row r="224">
          <cell r="A224" t="str">
            <v>S432017</v>
          </cell>
          <cell r="B224" t="str">
            <v>苏州市荣威模具有限公司</v>
          </cell>
          <cell r="C224" t="str">
            <v>金属件</v>
          </cell>
          <cell r="D224" t="str">
            <v>固定资产</v>
          </cell>
          <cell r="E224" t="str">
            <v>固定资产</v>
          </cell>
          <cell r="F224" t="str">
            <v>固定资产类</v>
          </cell>
          <cell r="G224">
            <v>1108113.3333333333</v>
          </cell>
          <cell r="H224">
            <v>1</v>
          </cell>
          <cell r="I224">
            <v>1108113.3333333333</v>
          </cell>
          <cell r="N224">
            <v>60000</v>
          </cell>
          <cell r="U224">
            <v>60000</v>
          </cell>
          <cell r="V224">
            <v>5.4146086140406821E-2</v>
          </cell>
          <cell r="W224">
            <v>1048113.3333333333</v>
          </cell>
          <cell r="X224">
            <v>1662170</v>
          </cell>
          <cell r="Y224">
            <v>277028.33333333331</v>
          </cell>
          <cell r="Z224">
            <v>277028.33333333331</v>
          </cell>
        </row>
        <row r="225">
          <cell r="A225" t="str">
            <v>S444003</v>
          </cell>
          <cell r="B225" t="str">
            <v>广州熙锐自动化设备有限公司</v>
          </cell>
          <cell r="C225" t="str">
            <v>金属件</v>
          </cell>
          <cell r="E225" t="str">
            <v>固定资产</v>
          </cell>
          <cell r="F225" t="str">
            <v>固定资产类</v>
          </cell>
          <cell r="G225">
            <v>0</v>
          </cell>
          <cell r="H225">
            <v>1</v>
          </cell>
          <cell r="I225">
            <v>0</v>
          </cell>
          <cell r="U225">
            <v>0</v>
          </cell>
          <cell r="V225" t="str">
            <v>100%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 t="str">
            <v>S412004</v>
          </cell>
          <cell r="B226" t="str">
            <v>天津市朗力机械设备有限公司</v>
          </cell>
          <cell r="C226" t="str">
            <v>金属件</v>
          </cell>
          <cell r="E226" t="str">
            <v>固定资产</v>
          </cell>
          <cell r="F226" t="str">
            <v>固定资产类</v>
          </cell>
          <cell r="G226">
            <v>0</v>
          </cell>
          <cell r="H226">
            <v>1</v>
          </cell>
          <cell r="I226">
            <v>0</v>
          </cell>
          <cell r="S226">
            <v>20000</v>
          </cell>
          <cell r="U226">
            <v>20000</v>
          </cell>
          <cell r="V226" t="str">
            <v>100%</v>
          </cell>
          <cell r="W226">
            <v>-20000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 t="str">
            <v>S432018</v>
          </cell>
          <cell r="B227" t="str">
            <v>苏州安嘉自动化设备有限公司</v>
          </cell>
          <cell r="C227" t="str">
            <v>金属件</v>
          </cell>
          <cell r="E227" t="str">
            <v>固定资产</v>
          </cell>
          <cell r="F227" t="str">
            <v>固定资产类</v>
          </cell>
          <cell r="G227">
            <v>0</v>
          </cell>
          <cell r="H227">
            <v>1</v>
          </cell>
          <cell r="I227">
            <v>0</v>
          </cell>
          <cell r="U227">
            <v>0</v>
          </cell>
          <cell r="V227" t="str">
            <v>100%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 t="str">
            <v>S434007</v>
          </cell>
          <cell r="B228" t="str">
            <v>滁州岳众汽车零部件有限公司</v>
          </cell>
          <cell r="C228" t="str">
            <v>金属件</v>
          </cell>
          <cell r="E228" t="str">
            <v>固定资产</v>
          </cell>
          <cell r="F228" t="str">
            <v>固定资产类</v>
          </cell>
          <cell r="G228">
            <v>0</v>
          </cell>
          <cell r="H228">
            <v>1</v>
          </cell>
          <cell r="I228">
            <v>0</v>
          </cell>
          <cell r="U228">
            <v>0</v>
          </cell>
          <cell r="V228" t="str">
            <v>100%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 t="str">
            <v>S513152</v>
          </cell>
          <cell r="B229" t="str">
            <v>黄骅市源宏模具厂</v>
          </cell>
          <cell r="C229" t="str">
            <v>金属件</v>
          </cell>
          <cell r="D229" t="str">
            <v>固定资产</v>
          </cell>
          <cell r="E229" t="str">
            <v>固定资产</v>
          </cell>
          <cell r="F229" t="str">
            <v>固定资产类</v>
          </cell>
          <cell r="G229">
            <v>0</v>
          </cell>
          <cell r="H229">
            <v>1</v>
          </cell>
          <cell r="I229">
            <v>0</v>
          </cell>
          <cell r="U229">
            <v>0</v>
          </cell>
          <cell r="V229" t="str">
            <v>100%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 t="str">
            <v>S431040</v>
          </cell>
          <cell r="B230" t="str">
            <v>上海通实机器人制造有限公司</v>
          </cell>
          <cell r="C230" t="str">
            <v>金属件</v>
          </cell>
          <cell r="D230" t="str">
            <v>固定资产</v>
          </cell>
          <cell r="E230" t="str">
            <v>固定资产</v>
          </cell>
          <cell r="F230" t="str">
            <v>固定资产类</v>
          </cell>
          <cell r="G230">
            <v>0</v>
          </cell>
          <cell r="H230">
            <v>1</v>
          </cell>
          <cell r="I230">
            <v>0</v>
          </cell>
          <cell r="U230">
            <v>0</v>
          </cell>
          <cell r="V230" t="str">
            <v>100%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 t="str">
            <v>S423001</v>
          </cell>
          <cell r="B231" t="str">
            <v>哈尔滨三迪工控工程有限公司</v>
          </cell>
          <cell r="C231" t="str">
            <v>座椅</v>
          </cell>
          <cell r="D231" t="str">
            <v>固定资产-老账</v>
          </cell>
          <cell r="E231" t="str">
            <v>固定资产</v>
          </cell>
          <cell r="F231" t="str">
            <v>固定资产类</v>
          </cell>
          <cell r="G231">
            <v>0</v>
          </cell>
          <cell r="H231">
            <v>1</v>
          </cell>
          <cell r="I231">
            <v>0</v>
          </cell>
          <cell r="U231">
            <v>0</v>
          </cell>
          <cell r="V231" t="str">
            <v>100%</v>
          </cell>
          <cell r="W231">
            <v>0</v>
          </cell>
          <cell r="X231">
            <v>416900</v>
          </cell>
          <cell r="Y231">
            <v>0</v>
          </cell>
          <cell r="Z231">
            <v>0</v>
          </cell>
        </row>
        <row r="232">
          <cell r="A232" t="str">
            <v>S432006</v>
          </cell>
          <cell r="B232" t="str">
            <v>江阴长青工艺品有限公司</v>
          </cell>
          <cell r="C232" t="str">
            <v>座椅</v>
          </cell>
          <cell r="D232" t="str">
            <v>固定资产-老账</v>
          </cell>
          <cell r="E232" t="str">
            <v>固定资产</v>
          </cell>
          <cell r="F232" t="str">
            <v>固定资产类</v>
          </cell>
          <cell r="G232">
            <v>85833.333333333328</v>
          </cell>
          <cell r="H232">
            <v>1</v>
          </cell>
          <cell r="I232">
            <v>85833.333333333328</v>
          </cell>
          <cell r="U232">
            <v>0</v>
          </cell>
          <cell r="V232">
            <v>0</v>
          </cell>
          <cell r="W232">
            <v>85833.333333333328</v>
          </cell>
          <cell r="X232">
            <v>632354.28</v>
          </cell>
          <cell r="Y232">
            <v>17083.333333333332</v>
          </cell>
          <cell r="Z232">
            <v>17083.333333333332</v>
          </cell>
        </row>
        <row r="233">
          <cell r="A233" t="str">
            <v>S535001</v>
          </cell>
          <cell r="B233" t="str">
            <v>厦门市三友和机械有限公司</v>
          </cell>
          <cell r="C233" t="str">
            <v>座椅</v>
          </cell>
          <cell r="D233" t="str">
            <v>固定资产-老账</v>
          </cell>
          <cell r="E233" t="str">
            <v>固定资产</v>
          </cell>
          <cell r="F233" t="str">
            <v>固定资产类</v>
          </cell>
          <cell r="G233">
            <v>0</v>
          </cell>
          <cell r="H233">
            <v>1</v>
          </cell>
          <cell r="I233">
            <v>0</v>
          </cell>
          <cell r="S233">
            <v>20000</v>
          </cell>
          <cell r="U233">
            <v>20000</v>
          </cell>
          <cell r="V233" t="str">
            <v>100%</v>
          </cell>
          <cell r="W233">
            <v>-20000</v>
          </cell>
          <cell r="X233">
            <v>294000</v>
          </cell>
          <cell r="Y233">
            <v>0</v>
          </cell>
          <cell r="Z233">
            <v>0</v>
          </cell>
        </row>
        <row r="234">
          <cell r="A234" t="str">
            <v>S432007</v>
          </cell>
          <cell r="B234" t="str">
            <v>江阴市信佳科贸有限公司</v>
          </cell>
          <cell r="C234" t="str">
            <v>座椅</v>
          </cell>
          <cell r="D234" t="str">
            <v>诉讼-7月底付清货款</v>
          </cell>
          <cell r="E234" t="str">
            <v>固定资产</v>
          </cell>
          <cell r="F234" t="str">
            <v>固定资产类</v>
          </cell>
          <cell r="G234">
            <v>0</v>
          </cell>
          <cell r="H234">
            <v>1</v>
          </cell>
          <cell r="I234">
            <v>0</v>
          </cell>
          <cell r="U234">
            <v>0</v>
          </cell>
          <cell r="V234" t="str">
            <v>100%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 t="str">
            <v>S431017</v>
          </cell>
          <cell r="B235" t="str">
            <v>上海典亚模具有限公司</v>
          </cell>
          <cell r="C235" t="str">
            <v>座椅</v>
          </cell>
          <cell r="D235" t="str">
            <v>老账</v>
          </cell>
          <cell r="E235" t="str">
            <v>固定资产</v>
          </cell>
          <cell r="F235" t="str">
            <v>固定资产类</v>
          </cell>
          <cell r="G235">
            <v>17600</v>
          </cell>
          <cell r="H235">
            <v>1</v>
          </cell>
          <cell r="I235">
            <v>17600</v>
          </cell>
          <cell r="U235">
            <v>0</v>
          </cell>
          <cell r="V235">
            <v>0</v>
          </cell>
          <cell r="W235">
            <v>17600</v>
          </cell>
          <cell r="X235">
            <v>44000</v>
          </cell>
          <cell r="Y235">
            <v>7333.333333333333</v>
          </cell>
          <cell r="Z235">
            <v>7333.333333333333</v>
          </cell>
        </row>
        <row r="236">
          <cell r="A236" t="str">
            <v>S431007</v>
          </cell>
          <cell r="B236" t="str">
            <v>上海庆利机械设备有限公司</v>
          </cell>
          <cell r="C236" t="str">
            <v>座椅</v>
          </cell>
          <cell r="D236" t="str">
            <v>固定资产-老账</v>
          </cell>
          <cell r="E236" t="str">
            <v>固定资产</v>
          </cell>
          <cell r="F236" t="str">
            <v>固定资产类</v>
          </cell>
          <cell r="G236">
            <v>0</v>
          </cell>
          <cell r="H236">
            <v>1</v>
          </cell>
          <cell r="I236">
            <v>0</v>
          </cell>
          <cell r="U236">
            <v>0</v>
          </cell>
          <cell r="V236" t="str">
            <v>100%</v>
          </cell>
          <cell r="W236">
            <v>0</v>
          </cell>
          <cell r="X236">
            <v>86500</v>
          </cell>
          <cell r="Y236">
            <v>5833.333333333333</v>
          </cell>
          <cell r="Z236">
            <v>5833.333333333333</v>
          </cell>
        </row>
        <row r="237">
          <cell r="A237" t="str">
            <v>S412027</v>
          </cell>
          <cell r="B237" t="str">
            <v>天津信嘉机械设备租赁有限公司</v>
          </cell>
          <cell r="C237" t="str">
            <v>座椅/后视镜</v>
          </cell>
          <cell r="D237" t="str">
            <v>叉车租赁</v>
          </cell>
          <cell r="E237" t="str">
            <v>固定资产</v>
          </cell>
          <cell r="F237" t="str">
            <v>固定资产类</v>
          </cell>
          <cell r="G237">
            <v>13680</v>
          </cell>
          <cell r="H237">
            <v>1</v>
          </cell>
          <cell r="I237">
            <v>13680</v>
          </cell>
          <cell r="U237">
            <v>0</v>
          </cell>
          <cell r="V237">
            <v>0</v>
          </cell>
          <cell r="W237">
            <v>13680</v>
          </cell>
          <cell r="X237">
            <v>46500</v>
          </cell>
          <cell r="Y237">
            <v>3500</v>
          </cell>
          <cell r="Z237">
            <v>3500</v>
          </cell>
        </row>
        <row r="238">
          <cell r="A238" t="str">
            <v>S513019</v>
          </cell>
          <cell r="B238" t="str">
            <v>沧州其源盛环保设备有限公司</v>
          </cell>
          <cell r="C238" t="str">
            <v>座椅</v>
          </cell>
          <cell r="D238" t="str">
            <v>固定资产-老账</v>
          </cell>
          <cell r="E238" t="str">
            <v>固定资产</v>
          </cell>
          <cell r="F238" t="str">
            <v>固定资产类</v>
          </cell>
          <cell r="G238">
            <v>0</v>
          </cell>
          <cell r="H238">
            <v>1</v>
          </cell>
          <cell r="I238">
            <v>0</v>
          </cell>
          <cell r="U238">
            <v>0</v>
          </cell>
          <cell r="V238" t="str">
            <v>100%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G239">
            <v>1504904.9629999998</v>
          </cell>
          <cell r="I239">
            <v>1504904.9629999998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60000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40000</v>
          </cell>
          <cell r="T239">
            <v>0</v>
          </cell>
          <cell r="U239">
            <v>100000</v>
          </cell>
          <cell r="V239">
            <v>5.4146086140406821E-2</v>
          </cell>
          <cell r="W239">
            <v>1404904.9629999998</v>
          </cell>
          <cell r="X239">
            <v>5009573.7300000004</v>
          </cell>
          <cell r="Y239">
            <v>358066.73999999993</v>
          </cell>
          <cell r="Z239">
            <v>358066.73999999993</v>
          </cell>
        </row>
        <row r="244">
          <cell r="A244" t="str">
            <v>老账</v>
          </cell>
        </row>
        <row r="245">
          <cell r="A245" t="str">
            <v>供应商代码</v>
          </cell>
          <cell r="B245" t="str">
            <v>供应商名称</v>
          </cell>
          <cell r="C245" t="str">
            <v>模块</v>
          </cell>
          <cell r="D245" t="str">
            <v>供货状态</v>
          </cell>
          <cell r="E245" t="str">
            <v>类别</v>
          </cell>
          <cell r="F245" t="str">
            <v>资金类别区分</v>
          </cell>
          <cell r="G245" t="str">
            <v>2024年1-4月</v>
          </cell>
          <cell r="J245" t="str">
            <v>1月</v>
          </cell>
          <cell r="O245" t="str">
            <v>2月</v>
          </cell>
          <cell r="R245" t="str">
            <v>3月</v>
          </cell>
          <cell r="S245" t="str">
            <v>4月</v>
          </cell>
          <cell r="U245" t="str">
            <v>2024年1-4月</v>
          </cell>
          <cell r="W245" t="str">
            <v>截至4月按原则未付</v>
          </cell>
          <cell r="X245" t="str">
            <v>5月应付</v>
          </cell>
        </row>
        <row r="246">
          <cell r="G246" t="str">
            <v>按半年平均数应付</v>
          </cell>
          <cell r="H246" t="str">
            <v>付款原则比例</v>
          </cell>
          <cell r="I246" t="str">
            <v>按原则应付</v>
          </cell>
          <cell r="J246" t="str">
            <v>1.24支付</v>
          </cell>
          <cell r="K246" t="str">
            <v>1.29支付</v>
          </cell>
          <cell r="L246" t="str">
            <v>1.31支付</v>
          </cell>
          <cell r="M246" t="str">
            <v>2.1支付</v>
          </cell>
          <cell r="N246" t="str">
            <v>2.6支付</v>
          </cell>
          <cell r="O246" t="str">
            <v>2.21支付</v>
          </cell>
          <cell r="P246" t="str">
            <v>2.29支付</v>
          </cell>
          <cell r="Q246" t="str">
            <v>3.1支付</v>
          </cell>
          <cell r="R246" t="str">
            <v>3.14支付</v>
          </cell>
          <cell r="S246" t="str">
            <v>4.27支付</v>
          </cell>
          <cell r="T246" t="str">
            <v>5.23前支付</v>
          </cell>
          <cell r="U246" t="str">
            <v>合计支付</v>
          </cell>
          <cell r="V246" t="str">
            <v>支付比例</v>
          </cell>
          <cell r="X246" t="str">
            <v>4月底到期应付</v>
          </cell>
          <cell r="Y246" t="str">
            <v>按半年平均数应付</v>
          </cell>
          <cell r="Z246" t="str">
            <v>按原则应付</v>
          </cell>
        </row>
        <row r="247">
          <cell r="A247" t="str">
            <v>S412015</v>
          </cell>
          <cell r="B247" t="str">
            <v>天津亚铁科技有限公司</v>
          </cell>
          <cell r="C247" t="str">
            <v>金属件</v>
          </cell>
          <cell r="D247" t="str">
            <v>老账</v>
          </cell>
          <cell r="E247" t="str">
            <v>原材料</v>
          </cell>
          <cell r="F247" t="str">
            <v>老账类</v>
          </cell>
          <cell r="G247">
            <v>0</v>
          </cell>
          <cell r="H247">
            <v>0.8</v>
          </cell>
          <cell r="I247">
            <v>0</v>
          </cell>
          <cell r="S247">
            <v>30000</v>
          </cell>
          <cell r="U247">
            <v>30000</v>
          </cell>
          <cell r="V247" t="str">
            <v>100%</v>
          </cell>
          <cell r="W247">
            <v>-30000</v>
          </cell>
          <cell r="X247">
            <v>200686.65</v>
          </cell>
          <cell r="Y247">
            <v>0</v>
          </cell>
          <cell r="Z247">
            <v>0</v>
          </cell>
        </row>
        <row r="248">
          <cell r="A248" t="str">
            <v>S413049</v>
          </cell>
          <cell r="B248" t="str">
            <v>黄骅市天丰汽车配件有限公司</v>
          </cell>
          <cell r="C248" t="str">
            <v>金属件</v>
          </cell>
          <cell r="D248" t="str">
            <v>涉诉</v>
          </cell>
          <cell r="E248" t="str">
            <v>零部件</v>
          </cell>
          <cell r="F248" t="str">
            <v>老账类</v>
          </cell>
          <cell r="G248">
            <v>115055.864</v>
          </cell>
          <cell r="H248">
            <v>0.8</v>
          </cell>
          <cell r="I248">
            <v>92044.691200000001</v>
          </cell>
          <cell r="U248">
            <v>0</v>
          </cell>
          <cell r="V248">
            <v>0</v>
          </cell>
          <cell r="W248">
            <v>92044.691200000001</v>
          </cell>
          <cell r="X248">
            <v>3933594.2799999993</v>
          </cell>
          <cell r="Y248">
            <v>1977.6733333333334</v>
          </cell>
          <cell r="Z248">
            <v>1582.1386666666667</v>
          </cell>
        </row>
        <row r="249">
          <cell r="A249" t="str">
            <v>S413090</v>
          </cell>
          <cell r="B249" t="str">
            <v>黄骅市津华汽车部件有限公司</v>
          </cell>
          <cell r="C249" t="str">
            <v>金属件/座椅</v>
          </cell>
          <cell r="D249" t="str">
            <v>更名创合</v>
          </cell>
          <cell r="E249" t="str">
            <v>零部件</v>
          </cell>
          <cell r="F249" t="str">
            <v>老账类</v>
          </cell>
          <cell r="G249">
            <v>0</v>
          </cell>
          <cell r="H249">
            <v>0.8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U249">
            <v>0</v>
          </cell>
          <cell r="V249" t="str">
            <v>100%</v>
          </cell>
          <cell r="W249">
            <v>0</v>
          </cell>
          <cell r="X249">
            <v>527338.56000000006</v>
          </cell>
          <cell r="Y249">
            <v>0</v>
          </cell>
          <cell r="Z249">
            <v>0</v>
          </cell>
        </row>
        <row r="250">
          <cell r="A250" t="str">
            <v>S513016</v>
          </cell>
          <cell r="B250" t="str">
            <v>黄骅市辉煌建筑队</v>
          </cell>
          <cell r="C250" t="str">
            <v>金属件/座椅/后视镜</v>
          </cell>
          <cell r="D250" t="str">
            <v>基建维修-老账</v>
          </cell>
          <cell r="E250" t="str">
            <v>临采</v>
          </cell>
          <cell r="F250" t="str">
            <v>老账类</v>
          </cell>
          <cell r="G250">
            <v>51764.799999999996</v>
          </cell>
          <cell r="H250">
            <v>1</v>
          </cell>
          <cell r="I250">
            <v>51764.799999999996</v>
          </cell>
          <cell r="S250">
            <v>30000</v>
          </cell>
          <cell r="U250">
            <v>30000</v>
          </cell>
          <cell r="V250">
            <v>0.57954440082836223</v>
          </cell>
          <cell r="W250">
            <v>21764.799999999996</v>
          </cell>
          <cell r="X250">
            <v>236650.3</v>
          </cell>
          <cell r="Y250">
            <v>6820.333333333333</v>
          </cell>
          <cell r="Z250">
            <v>6820.333333333333</v>
          </cell>
        </row>
        <row r="251">
          <cell r="A251" t="str">
            <v>S413027</v>
          </cell>
          <cell r="B251" t="str">
            <v>沧州裕金达汽车部件有限公司</v>
          </cell>
          <cell r="C251" t="str">
            <v>金属件</v>
          </cell>
          <cell r="D251" t="str">
            <v>老账</v>
          </cell>
          <cell r="E251" t="str">
            <v>零部件</v>
          </cell>
          <cell r="F251" t="str">
            <v>老账类</v>
          </cell>
          <cell r="G251">
            <v>0</v>
          </cell>
          <cell r="H251">
            <v>0.8</v>
          </cell>
          <cell r="I251">
            <v>0</v>
          </cell>
          <cell r="U251">
            <v>0</v>
          </cell>
          <cell r="V251" t="str">
            <v>100%</v>
          </cell>
          <cell r="W251">
            <v>0</v>
          </cell>
          <cell r="X251">
            <v>51725.38</v>
          </cell>
          <cell r="Y251">
            <v>0</v>
          </cell>
          <cell r="Z251">
            <v>0</v>
          </cell>
        </row>
        <row r="252">
          <cell r="A252" t="str">
            <v>S411024</v>
          </cell>
          <cell r="B252" t="str">
            <v>北京德实汽车饰件有限公司</v>
          </cell>
          <cell r="C252" t="str">
            <v>金属件/座椅</v>
          </cell>
          <cell r="D252" t="str">
            <v>老账</v>
          </cell>
          <cell r="E252" t="str">
            <v>零部件</v>
          </cell>
          <cell r="F252" t="str">
            <v>老账类</v>
          </cell>
          <cell r="G252">
            <v>0</v>
          </cell>
          <cell r="H252">
            <v>0.8</v>
          </cell>
          <cell r="I252">
            <v>0</v>
          </cell>
          <cell r="U252">
            <v>0</v>
          </cell>
          <cell r="V252" t="str">
            <v>100%</v>
          </cell>
          <cell r="W252">
            <v>0</v>
          </cell>
          <cell r="X252">
            <v>58519.74</v>
          </cell>
          <cell r="Y252">
            <v>0</v>
          </cell>
          <cell r="Z252">
            <v>0</v>
          </cell>
        </row>
        <row r="253">
          <cell r="A253" t="str">
            <v>S413030</v>
          </cell>
          <cell r="B253" t="str">
            <v>黄骅市盛荣汽车零部件有限公司</v>
          </cell>
          <cell r="C253" t="str">
            <v>金属件</v>
          </cell>
          <cell r="D253" t="str">
            <v>老账</v>
          </cell>
          <cell r="E253" t="str">
            <v>零部件</v>
          </cell>
          <cell r="F253" t="str">
            <v>老账类</v>
          </cell>
          <cell r="G253">
            <v>1570.72</v>
          </cell>
          <cell r="H253">
            <v>1</v>
          </cell>
          <cell r="I253">
            <v>1570.72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10000</v>
          </cell>
          <cell r="U253">
            <v>10000</v>
          </cell>
          <cell r="V253">
            <v>6.3665070795558725</v>
          </cell>
          <cell r="W253">
            <v>-8429.2800000000007</v>
          </cell>
          <cell r="X253">
            <v>2263.7299999999996</v>
          </cell>
          <cell r="Y253">
            <v>785.36</v>
          </cell>
          <cell r="Z253">
            <v>785.36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 t="str">
            <v>零部件</v>
          </cell>
          <cell r="F254" t="str">
            <v>老账类</v>
          </cell>
          <cell r="G254">
            <v>0</v>
          </cell>
          <cell r="H254">
            <v>1</v>
          </cell>
          <cell r="I254">
            <v>0</v>
          </cell>
          <cell r="U254">
            <v>0</v>
          </cell>
          <cell r="V254" t="str">
            <v>100%</v>
          </cell>
          <cell r="W254">
            <v>0</v>
          </cell>
          <cell r="X254">
            <v>4053.14</v>
          </cell>
          <cell r="Y254">
            <v>0</v>
          </cell>
          <cell r="Z254">
            <v>0</v>
          </cell>
        </row>
        <row r="255">
          <cell r="A255" t="str">
            <v>S412006</v>
          </cell>
          <cell r="B255" t="str">
            <v>天津市天龙得冷成型部品有限公司</v>
          </cell>
          <cell r="C255" t="str">
            <v>座椅/金属件</v>
          </cell>
          <cell r="D255" t="str">
            <v>老账</v>
          </cell>
          <cell r="E255" t="str">
            <v>零部件</v>
          </cell>
          <cell r="F255" t="str">
            <v>老账类</v>
          </cell>
          <cell r="G255">
            <v>3154.5866666666666</v>
          </cell>
          <cell r="H255">
            <v>1</v>
          </cell>
          <cell r="I255">
            <v>3154.5866666666666</v>
          </cell>
          <cell r="U255">
            <v>0</v>
          </cell>
          <cell r="V255">
            <v>0</v>
          </cell>
          <cell r="W255">
            <v>3154.5866666666666</v>
          </cell>
          <cell r="X255">
            <v>4731.88</v>
          </cell>
          <cell r="Y255">
            <v>788.64666666666665</v>
          </cell>
          <cell r="Z255">
            <v>788.64666666666665</v>
          </cell>
        </row>
        <row r="256">
          <cell r="A256" t="str">
            <v>S413040</v>
          </cell>
          <cell r="B256" t="str">
            <v>河北辰丰制管有限公司</v>
          </cell>
          <cell r="C256" t="str">
            <v>金属件</v>
          </cell>
          <cell r="D256" t="str">
            <v>老账</v>
          </cell>
          <cell r="E256" t="str">
            <v>原材料</v>
          </cell>
          <cell r="F256" t="str">
            <v>老账类</v>
          </cell>
          <cell r="G256">
            <v>0</v>
          </cell>
          <cell r="H256">
            <v>0.8</v>
          </cell>
          <cell r="I256">
            <v>0</v>
          </cell>
          <cell r="U256">
            <v>0</v>
          </cell>
          <cell r="V256" t="str">
            <v>100%</v>
          </cell>
          <cell r="W256">
            <v>0</v>
          </cell>
          <cell r="X256">
            <v>212083.65</v>
          </cell>
          <cell r="Y256">
            <v>0</v>
          </cell>
          <cell r="Z256">
            <v>0</v>
          </cell>
        </row>
        <row r="257">
          <cell r="A257" t="str">
            <v>S433023</v>
          </cell>
          <cell r="B257" t="str">
            <v>浙江万里安全器材制造有限公司</v>
          </cell>
          <cell r="C257" t="str">
            <v>座椅</v>
          </cell>
          <cell r="D257" t="str">
            <v>老账</v>
          </cell>
          <cell r="E257" t="str">
            <v>零部件</v>
          </cell>
          <cell r="F257" t="str">
            <v>老账类</v>
          </cell>
          <cell r="G257">
            <v>90594.661333333337</v>
          </cell>
          <cell r="H257">
            <v>0.8</v>
          </cell>
          <cell r="I257">
            <v>72475.729066666667</v>
          </cell>
          <cell r="U257">
            <v>0</v>
          </cell>
          <cell r="V257">
            <v>0</v>
          </cell>
          <cell r="W257">
            <v>72475.729066666667</v>
          </cell>
          <cell r="X257">
            <v>234473.3</v>
          </cell>
          <cell r="Y257">
            <v>40341.035000000003</v>
          </cell>
          <cell r="Z257">
            <v>32272.828000000005</v>
          </cell>
        </row>
        <row r="258">
          <cell r="A258" t="str">
            <v>S421003</v>
          </cell>
          <cell r="B258" t="str">
            <v>辽宁德威纤维制品有限公司</v>
          </cell>
          <cell r="C258" t="str">
            <v>座椅</v>
          </cell>
          <cell r="D258" t="str">
            <v>老账</v>
          </cell>
          <cell r="E258" t="str">
            <v>零部件</v>
          </cell>
          <cell r="F258" t="str">
            <v>老账类</v>
          </cell>
          <cell r="G258">
            <v>0</v>
          </cell>
          <cell r="H258">
            <v>0.8</v>
          </cell>
          <cell r="I258">
            <v>0</v>
          </cell>
          <cell r="U258">
            <v>0</v>
          </cell>
          <cell r="V258" t="str">
            <v>100%</v>
          </cell>
          <cell r="W258">
            <v>0</v>
          </cell>
          <cell r="X258">
            <v>65562.5</v>
          </cell>
          <cell r="Y258">
            <v>0</v>
          </cell>
          <cell r="Z258">
            <v>0</v>
          </cell>
        </row>
        <row r="259">
          <cell r="A259" t="str">
            <v>S432012</v>
          </cell>
          <cell r="B259" t="str">
            <v>常州市武进创新模具注塑有限公司</v>
          </cell>
          <cell r="C259" t="str">
            <v>座椅</v>
          </cell>
          <cell r="D259" t="str">
            <v>老账</v>
          </cell>
          <cell r="E259" t="str">
            <v>零部件</v>
          </cell>
          <cell r="F259" t="str">
            <v>老账类</v>
          </cell>
          <cell r="G259">
            <v>0</v>
          </cell>
          <cell r="H259">
            <v>0.8</v>
          </cell>
          <cell r="I259">
            <v>0</v>
          </cell>
          <cell r="U259">
            <v>0</v>
          </cell>
          <cell r="V259" t="str">
            <v>100%</v>
          </cell>
          <cell r="W259">
            <v>0</v>
          </cell>
          <cell r="X259">
            <v>116683.93</v>
          </cell>
          <cell r="Y259">
            <v>0</v>
          </cell>
          <cell r="Z259">
            <v>0</v>
          </cell>
        </row>
        <row r="260">
          <cell r="A260" t="str">
            <v>S437022</v>
          </cell>
          <cell r="B260" t="str">
            <v>德州志鹏海绵制品有限公司</v>
          </cell>
          <cell r="C260" t="str">
            <v>座椅</v>
          </cell>
          <cell r="D260" t="str">
            <v>老账</v>
          </cell>
          <cell r="E260" t="str">
            <v>零部件</v>
          </cell>
          <cell r="F260" t="str">
            <v>老账类</v>
          </cell>
          <cell r="G260">
            <v>0</v>
          </cell>
          <cell r="H260">
            <v>0.8</v>
          </cell>
          <cell r="I260">
            <v>0</v>
          </cell>
          <cell r="U260">
            <v>0</v>
          </cell>
          <cell r="V260" t="str">
            <v>100%</v>
          </cell>
          <cell r="W260">
            <v>0</v>
          </cell>
          <cell r="X260">
            <v>62319</v>
          </cell>
          <cell r="Y260">
            <v>0</v>
          </cell>
          <cell r="Z260">
            <v>0</v>
          </cell>
        </row>
        <row r="261">
          <cell r="A261" t="str">
            <v>S412029</v>
          </cell>
          <cell r="B261" t="str">
            <v>天津金庄新材料科技有限公司</v>
          </cell>
          <cell r="C261" t="str">
            <v>座椅</v>
          </cell>
          <cell r="D261" t="str">
            <v>老账</v>
          </cell>
          <cell r="E261" t="str">
            <v>零部件</v>
          </cell>
          <cell r="F261" t="str">
            <v>老账类</v>
          </cell>
          <cell r="G261">
            <v>0</v>
          </cell>
          <cell r="H261">
            <v>0.8</v>
          </cell>
          <cell r="I261">
            <v>0</v>
          </cell>
          <cell r="U261">
            <v>0</v>
          </cell>
          <cell r="V261" t="str">
            <v>100%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 t="str">
            <v>S413003</v>
          </cell>
          <cell r="B262" t="str">
            <v>秦皇岛卓泰包装制品制造有限公司</v>
          </cell>
          <cell r="C262" t="str">
            <v>座椅</v>
          </cell>
          <cell r="D262" t="str">
            <v>老账</v>
          </cell>
          <cell r="E262" t="str">
            <v>零部件</v>
          </cell>
          <cell r="F262" t="str">
            <v>老账类</v>
          </cell>
          <cell r="G262">
            <v>0</v>
          </cell>
          <cell r="H262">
            <v>0.8</v>
          </cell>
          <cell r="I262">
            <v>0</v>
          </cell>
          <cell r="U262">
            <v>0</v>
          </cell>
          <cell r="V262" t="str">
            <v>100%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 t="str">
            <v>S412021</v>
          </cell>
          <cell r="B263" t="str">
            <v>天津市宝驰汽车部件有限公司</v>
          </cell>
          <cell r="C263" t="str">
            <v>座椅</v>
          </cell>
          <cell r="D263" t="str">
            <v>老账</v>
          </cell>
          <cell r="E263" t="str">
            <v>零部件</v>
          </cell>
          <cell r="F263" t="str">
            <v>老账类</v>
          </cell>
          <cell r="G263">
            <v>0</v>
          </cell>
          <cell r="H263">
            <v>0.8</v>
          </cell>
          <cell r="I263">
            <v>0</v>
          </cell>
          <cell r="U263">
            <v>0</v>
          </cell>
          <cell r="V263" t="str">
            <v>100%</v>
          </cell>
          <cell r="W263">
            <v>0</v>
          </cell>
          <cell r="X263">
            <v>28888.81</v>
          </cell>
          <cell r="Y263">
            <v>0</v>
          </cell>
          <cell r="Z263">
            <v>0</v>
          </cell>
        </row>
        <row r="264">
          <cell r="A264" t="str">
            <v>S413144</v>
          </cell>
          <cell r="B264" t="str">
            <v>黄骅市隆润汽车配件有限公司</v>
          </cell>
          <cell r="C264" t="str">
            <v>座椅/后视镜</v>
          </cell>
          <cell r="D264" t="str">
            <v>老账</v>
          </cell>
          <cell r="E264" t="str">
            <v>零部件</v>
          </cell>
          <cell r="F264" t="str">
            <v>老账类</v>
          </cell>
          <cell r="G264">
            <v>0</v>
          </cell>
          <cell r="H264">
            <v>0.8</v>
          </cell>
          <cell r="I264">
            <v>0</v>
          </cell>
          <cell r="U264">
            <v>0</v>
          </cell>
          <cell r="V264" t="str">
            <v>100%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 t="str">
            <v>S443001</v>
          </cell>
          <cell r="B265" t="str">
            <v>衡阳县标准件厂株洲销售处</v>
          </cell>
          <cell r="C265" t="str">
            <v>座椅</v>
          </cell>
          <cell r="D265" t="str">
            <v>老账</v>
          </cell>
          <cell r="E265" t="str">
            <v>零部件</v>
          </cell>
          <cell r="F265" t="str">
            <v>老账类</v>
          </cell>
          <cell r="G265">
            <v>0</v>
          </cell>
          <cell r="H265">
            <v>0.8</v>
          </cell>
          <cell r="I265">
            <v>0</v>
          </cell>
          <cell r="U265">
            <v>0</v>
          </cell>
          <cell r="V265" t="str">
            <v>100%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 t="str">
            <v>S433012</v>
          </cell>
          <cell r="B266" t="str">
            <v>浙江全盛无纺制品有限公司</v>
          </cell>
          <cell r="C266" t="str">
            <v>座椅</v>
          </cell>
          <cell r="D266" t="str">
            <v>老账</v>
          </cell>
          <cell r="E266" t="str">
            <v>零部件</v>
          </cell>
          <cell r="F266" t="str">
            <v>老账类</v>
          </cell>
          <cell r="G266">
            <v>0</v>
          </cell>
          <cell r="H266">
            <v>0.8</v>
          </cell>
          <cell r="I266">
            <v>0</v>
          </cell>
          <cell r="U266">
            <v>0</v>
          </cell>
          <cell r="V266" t="str">
            <v>100%</v>
          </cell>
          <cell r="W266">
            <v>0</v>
          </cell>
          <cell r="X266">
            <v>17243.919999999998</v>
          </cell>
          <cell r="Y266">
            <v>0</v>
          </cell>
          <cell r="Z266">
            <v>0</v>
          </cell>
        </row>
        <row r="267">
          <cell r="A267" t="str">
            <v>S413093</v>
          </cell>
          <cell r="B267" t="str">
            <v>黄骅市兴田弹簧有限公司</v>
          </cell>
          <cell r="C267" t="str">
            <v>座椅</v>
          </cell>
          <cell r="D267" t="str">
            <v>清户（顶酒）</v>
          </cell>
          <cell r="E267" t="str">
            <v>零部件</v>
          </cell>
          <cell r="F267" t="str">
            <v>老账类</v>
          </cell>
          <cell r="G267">
            <v>0</v>
          </cell>
          <cell r="H267">
            <v>0.8</v>
          </cell>
          <cell r="I267">
            <v>0</v>
          </cell>
          <cell r="U267">
            <v>0</v>
          </cell>
          <cell r="V267" t="str">
            <v>100%</v>
          </cell>
          <cell r="W267">
            <v>0</v>
          </cell>
          <cell r="X267">
            <v>8536.41</v>
          </cell>
          <cell r="Y267">
            <v>0</v>
          </cell>
          <cell r="Z267">
            <v>0</v>
          </cell>
        </row>
        <row r="268">
          <cell r="A268" t="str">
            <v>S432024</v>
          </cell>
          <cell r="B268" t="str">
            <v>江阴市达安汽车零部件有限公司</v>
          </cell>
          <cell r="C268" t="str">
            <v>座椅</v>
          </cell>
          <cell r="D268" t="str">
            <v>老账</v>
          </cell>
          <cell r="E268" t="str">
            <v>零部件</v>
          </cell>
          <cell r="F268" t="str">
            <v>老账类</v>
          </cell>
          <cell r="G268">
            <v>0</v>
          </cell>
          <cell r="H268">
            <v>0.8</v>
          </cell>
          <cell r="I268">
            <v>0</v>
          </cell>
          <cell r="U268">
            <v>0</v>
          </cell>
          <cell r="V268" t="str">
            <v>100%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 t="str">
            <v>S413094</v>
          </cell>
          <cell r="B269" t="str">
            <v>霸州市宏海塑料制品有限公司</v>
          </cell>
          <cell r="C269" t="str">
            <v>座椅</v>
          </cell>
          <cell r="D269" t="str">
            <v>老账</v>
          </cell>
          <cell r="E269" t="str">
            <v>零部件</v>
          </cell>
          <cell r="F269" t="str">
            <v>老账类</v>
          </cell>
          <cell r="G269">
            <v>0</v>
          </cell>
          <cell r="H269">
            <v>0.8</v>
          </cell>
          <cell r="I269">
            <v>0</v>
          </cell>
          <cell r="U269">
            <v>0</v>
          </cell>
          <cell r="V269" t="str">
            <v>100%</v>
          </cell>
          <cell r="W269">
            <v>0</v>
          </cell>
          <cell r="X269">
            <v>5579.03</v>
          </cell>
          <cell r="Y269">
            <v>0</v>
          </cell>
          <cell r="Z269">
            <v>0</v>
          </cell>
        </row>
        <row r="270">
          <cell r="A270" t="str">
            <v>S413159</v>
          </cell>
          <cell r="B270" t="str">
            <v>沧州志鹏聚氨酯制品有限公司</v>
          </cell>
          <cell r="C270" t="str">
            <v>座椅</v>
          </cell>
          <cell r="D270" t="str">
            <v>老账</v>
          </cell>
          <cell r="E270" t="str">
            <v>零部件</v>
          </cell>
          <cell r="F270" t="str">
            <v>老账类</v>
          </cell>
          <cell r="G270">
            <v>0</v>
          </cell>
          <cell r="H270">
            <v>0.8</v>
          </cell>
          <cell r="I270">
            <v>0</v>
          </cell>
          <cell r="U270">
            <v>0</v>
          </cell>
          <cell r="V270" t="str">
            <v>100%</v>
          </cell>
          <cell r="W270">
            <v>0</v>
          </cell>
          <cell r="X270">
            <v>4067.2600000000093</v>
          </cell>
          <cell r="Y270">
            <v>0</v>
          </cell>
          <cell r="Z270">
            <v>0</v>
          </cell>
        </row>
        <row r="271">
          <cell r="A271" t="str">
            <v>S413008</v>
          </cell>
          <cell r="B271" t="str">
            <v>高碑店市晨奥汽车部件有限公司</v>
          </cell>
          <cell r="C271" t="str">
            <v>座椅</v>
          </cell>
          <cell r="D271" t="str">
            <v>老账</v>
          </cell>
          <cell r="E271" t="str">
            <v>零部件</v>
          </cell>
          <cell r="F271" t="str">
            <v>老账类</v>
          </cell>
          <cell r="G271">
            <v>0</v>
          </cell>
          <cell r="H271">
            <v>0.8</v>
          </cell>
          <cell r="I271">
            <v>0</v>
          </cell>
          <cell r="U271">
            <v>0</v>
          </cell>
          <cell r="V271" t="str">
            <v>100%</v>
          </cell>
          <cell r="W271">
            <v>0</v>
          </cell>
          <cell r="X271">
            <v>3606.64</v>
          </cell>
          <cell r="Y271">
            <v>0</v>
          </cell>
          <cell r="Z271">
            <v>0</v>
          </cell>
        </row>
        <row r="272">
          <cell r="A272" t="str">
            <v>S431011</v>
          </cell>
          <cell r="B272" t="str">
            <v>杜倍汽车技术(上海)有限公司</v>
          </cell>
          <cell r="C272" t="str">
            <v>座椅</v>
          </cell>
          <cell r="D272" t="str">
            <v>老账</v>
          </cell>
          <cell r="E272" t="str">
            <v>零部件</v>
          </cell>
          <cell r="F272" t="str">
            <v>老账类</v>
          </cell>
          <cell r="G272">
            <v>0</v>
          </cell>
          <cell r="H272">
            <v>0.8</v>
          </cell>
          <cell r="I272">
            <v>0</v>
          </cell>
          <cell r="U272">
            <v>0</v>
          </cell>
          <cell r="V272" t="str">
            <v>100%</v>
          </cell>
          <cell r="W272">
            <v>0</v>
          </cell>
          <cell r="X272">
            <v>3374.75</v>
          </cell>
          <cell r="Y272">
            <v>0</v>
          </cell>
          <cell r="Z272">
            <v>0</v>
          </cell>
        </row>
        <row r="273">
          <cell r="A273" t="str">
            <v>S437011</v>
          </cell>
          <cell r="B273" t="str">
            <v>诸城市黄海剑杆织布厂</v>
          </cell>
          <cell r="C273" t="str">
            <v>座椅</v>
          </cell>
          <cell r="D273" t="str">
            <v>老账</v>
          </cell>
          <cell r="E273" t="str">
            <v>零部件</v>
          </cell>
          <cell r="F273" t="str">
            <v>老账类</v>
          </cell>
          <cell r="G273">
            <v>0</v>
          </cell>
          <cell r="H273">
            <v>0.8</v>
          </cell>
          <cell r="I273">
            <v>0</v>
          </cell>
          <cell r="U273">
            <v>0</v>
          </cell>
          <cell r="V273" t="str">
            <v>100%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 t="str">
            <v>S411012</v>
          </cell>
          <cell r="B274" t="str">
            <v>北京旺博林包装材料有限公司</v>
          </cell>
          <cell r="C274" t="str">
            <v>座椅</v>
          </cell>
          <cell r="D274" t="str">
            <v>老账</v>
          </cell>
          <cell r="E274" t="str">
            <v>零部件</v>
          </cell>
          <cell r="F274" t="str">
            <v>老账类</v>
          </cell>
          <cell r="G274">
            <v>0</v>
          </cell>
          <cell r="H274">
            <v>0.8</v>
          </cell>
          <cell r="I274">
            <v>0</v>
          </cell>
          <cell r="U274">
            <v>0</v>
          </cell>
          <cell r="V274" t="str">
            <v>100%</v>
          </cell>
          <cell r="W274">
            <v>0</v>
          </cell>
          <cell r="X274">
            <v>12628.11</v>
          </cell>
          <cell r="Y274">
            <v>0</v>
          </cell>
          <cell r="Z274">
            <v>0</v>
          </cell>
        </row>
        <row r="275">
          <cell r="A275" t="str">
            <v>S413059</v>
          </cell>
          <cell r="B275" t="str">
            <v>黄骅市荣邦汽车部件有限公司</v>
          </cell>
          <cell r="C275" t="str">
            <v>座椅</v>
          </cell>
          <cell r="D275" t="str">
            <v>老账</v>
          </cell>
          <cell r="E275" t="str">
            <v>零部件</v>
          </cell>
          <cell r="F275" t="str">
            <v>老账类</v>
          </cell>
          <cell r="G275">
            <v>0</v>
          </cell>
          <cell r="H275">
            <v>0.8</v>
          </cell>
          <cell r="I275">
            <v>0</v>
          </cell>
          <cell r="U275">
            <v>0</v>
          </cell>
          <cell r="V275" t="str">
            <v>100%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 t="str">
            <v>S437034</v>
          </cell>
          <cell r="B276" t="str">
            <v>潍坊振晟汽车零部件有限公司</v>
          </cell>
          <cell r="C276" t="str">
            <v>座椅</v>
          </cell>
          <cell r="D276" t="str">
            <v>老账</v>
          </cell>
          <cell r="E276" t="str">
            <v>零部件</v>
          </cell>
          <cell r="F276" t="str">
            <v>老账类</v>
          </cell>
          <cell r="G276">
            <v>37469.644</v>
          </cell>
          <cell r="H276">
            <v>0.8</v>
          </cell>
          <cell r="I276">
            <v>29975.715200000002</v>
          </cell>
          <cell r="N276">
            <v>10000</v>
          </cell>
          <cell r="S276">
            <v>10000</v>
          </cell>
          <cell r="U276">
            <v>20000</v>
          </cell>
          <cell r="V276">
            <v>0.667206766095776</v>
          </cell>
          <cell r="W276">
            <v>9975.7152000000024</v>
          </cell>
          <cell r="X276">
            <v>106230.66</v>
          </cell>
          <cell r="Y276">
            <v>5222.2383333333337</v>
          </cell>
          <cell r="Z276">
            <v>4177.7906666666668</v>
          </cell>
        </row>
        <row r="277">
          <cell r="A277" t="str">
            <v>S413154</v>
          </cell>
          <cell r="B277" t="str">
            <v>文安县众盛塑料制品厂</v>
          </cell>
          <cell r="C277" t="str">
            <v>座椅</v>
          </cell>
          <cell r="D277" t="str">
            <v>老账</v>
          </cell>
          <cell r="E277" t="str">
            <v>零部件</v>
          </cell>
          <cell r="F277" t="str">
            <v>老账类</v>
          </cell>
          <cell r="G277">
            <v>0</v>
          </cell>
          <cell r="H277">
            <v>0.8</v>
          </cell>
          <cell r="I277">
            <v>0</v>
          </cell>
          <cell r="U277">
            <v>0</v>
          </cell>
          <cell r="V277" t="str">
            <v>100%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 t="str">
            <v>S437024</v>
          </cell>
          <cell r="B278" t="str">
            <v>佳化化学（滨州）有限公司</v>
          </cell>
          <cell r="C278" t="str">
            <v>座椅</v>
          </cell>
          <cell r="D278" t="str">
            <v>老账</v>
          </cell>
          <cell r="E278" t="str">
            <v>原材料</v>
          </cell>
          <cell r="F278" t="str">
            <v>老账类</v>
          </cell>
          <cell r="G278">
            <v>0</v>
          </cell>
          <cell r="H278">
            <v>1</v>
          </cell>
          <cell r="I278">
            <v>0</v>
          </cell>
          <cell r="U278">
            <v>0</v>
          </cell>
          <cell r="V278" t="str">
            <v>100%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 t="str">
            <v>S442003</v>
          </cell>
          <cell r="B279" t="str">
            <v>襄阳杰创化工新材料有限公司</v>
          </cell>
          <cell r="C279" t="str">
            <v>座椅</v>
          </cell>
          <cell r="D279" t="str">
            <v>老账</v>
          </cell>
          <cell r="E279" t="str">
            <v>原材料</v>
          </cell>
          <cell r="F279" t="str">
            <v>老账类</v>
          </cell>
          <cell r="G279">
            <v>0</v>
          </cell>
          <cell r="H279">
            <v>1</v>
          </cell>
          <cell r="I279">
            <v>0</v>
          </cell>
          <cell r="U279">
            <v>0</v>
          </cell>
          <cell r="V279" t="str">
            <v>100%</v>
          </cell>
          <cell r="W279">
            <v>0</v>
          </cell>
          <cell r="X279">
            <v>17456.5</v>
          </cell>
          <cell r="Y279">
            <v>0</v>
          </cell>
          <cell r="Z279">
            <v>0</v>
          </cell>
        </row>
        <row r="280">
          <cell r="A280" t="str">
            <v>S413063</v>
          </cell>
          <cell r="B280" t="str">
            <v>黄骅市洁霸汽车零部件制造有限公司</v>
          </cell>
          <cell r="C280" t="str">
            <v>金属件/座椅</v>
          </cell>
          <cell r="D280" t="str">
            <v>老账</v>
          </cell>
          <cell r="E280" t="str">
            <v>零部件</v>
          </cell>
          <cell r="F280" t="str">
            <v>老账类</v>
          </cell>
          <cell r="G280">
            <v>0</v>
          </cell>
          <cell r="H280">
            <v>0.8</v>
          </cell>
          <cell r="I280">
            <v>0</v>
          </cell>
          <cell r="U280">
            <v>0</v>
          </cell>
          <cell r="V280" t="str">
            <v>100%</v>
          </cell>
          <cell r="W280">
            <v>0</v>
          </cell>
          <cell r="X280">
            <v>246020.38</v>
          </cell>
          <cell r="Y280">
            <v>0</v>
          </cell>
          <cell r="Z280">
            <v>0</v>
          </cell>
        </row>
        <row r="281">
          <cell r="A281" t="str">
            <v>S413069</v>
          </cell>
          <cell r="B281" t="str">
            <v>黄骅市峰霞科技有限公司</v>
          </cell>
          <cell r="C281" t="str">
            <v>金属件</v>
          </cell>
          <cell r="D281" t="str">
            <v>老账</v>
          </cell>
          <cell r="E281" t="str">
            <v>零部件</v>
          </cell>
          <cell r="F281" t="str">
            <v>老账类</v>
          </cell>
          <cell r="G281">
            <v>0</v>
          </cell>
          <cell r="H281">
            <v>0.8</v>
          </cell>
          <cell r="I281">
            <v>0</v>
          </cell>
          <cell r="U281">
            <v>0</v>
          </cell>
          <cell r="V281" t="str">
            <v>100%</v>
          </cell>
          <cell r="W281">
            <v>0</v>
          </cell>
          <cell r="X281">
            <v>-21480</v>
          </cell>
          <cell r="Y281">
            <v>0</v>
          </cell>
          <cell r="Z281">
            <v>0</v>
          </cell>
        </row>
        <row r="282">
          <cell r="A282" t="str">
            <v>S413087</v>
          </cell>
          <cell r="B282" t="str">
            <v>东光县汽车减震器厂</v>
          </cell>
          <cell r="C282" t="str">
            <v>金属件</v>
          </cell>
          <cell r="D282" t="str">
            <v>老账</v>
          </cell>
          <cell r="E282" t="str">
            <v>零部件</v>
          </cell>
          <cell r="F282" t="str">
            <v>老账类</v>
          </cell>
          <cell r="G282">
            <v>0</v>
          </cell>
          <cell r="H282">
            <v>1</v>
          </cell>
          <cell r="I282">
            <v>0</v>
          </cell>
          <cell r="U282">
            <v>0</v>
          </cell>
          <cell r="V282" t="str">
            <v>100%</v>
          </cell>
          <cell r="W282">
            <v>0</v>
          </cell>
          <cell r="X282">
            <v>18714.75</v>
          </cell>
          <cell r="Y282">
            <v>0</v>
          </cell>
          <cell r="Z282">
            <v>0</v>
          </cell>
        </row>
        <row r="283">
          <cell r="A283" t="str">
            <v>S413133</v>
          </cell>
          <cell r="B283" t="str">
            <v>深州市晶立泰机械配件有限公司</v>
          </cell>
          <cell r="C283" t="str">
            <v>金属件/座椅/后视镜</v>
          </cell>
          <cell r="D283" t="str">
            <v>老账</v>
          </cell>
          <cell r="E283" t="str">
            <v>零部件</v>
          </cell>
          <cell r="F283" t="str">
            <v>老账类</v>
          </cell>
          <cell r="G283">
            <v>0</v>
          </cell>
          <cell r="H283">
            <v>0.8</v>
          </cell>
          <cell r="I283">
            <v>0</v>
          </cell>
          <cell r="U283">
            <v>0</v>
          </cell>
          <cell r="V283" t="str">
            <v>100%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 t="str">
            <v>S433007</v>
          </cell>
          <cell r="B284" t="str">
            <v>瑞安市精艺标准件有限公司</v>
          </cell>
          <cell r="C284" t="str">
            <v>金属件/座椅</v>
          </cell>
          <cell r="D284" t="str">
            <v>老账</v>
          </cell>
          <cell r="E284" t="str">
            <v>零部件</v>
          </cell>
          <cell r="F284" t="str">
            <v>老账类</v>
          </cell>
          <cell r="G284">
            <v>3123.616</v>
          </cell>
          <cell r="H284">
            <v>0.8</v>
          </cell>
          <cell r="I284">
            <v>2498.8928000000001</v>
          </cell>
          <cell r="U284">
            <v>0</v>
          </cell>
          <cell r="V284">
            <v>0</v>
          </cell>
          <cell r="W284">
            <v>2498.8928000000001</v>
          </cell>
          <cell r="X284">
            <v>5856.78</v>
          </cell>
          <cell r="Y284">
            <v>976.13</v>
          </cell>
          <cell r="Z284">
            <v>780.904</v>
          </cell>
        </row>
        <row r="285">
          <cell r="A285" t="str">
            <v>S413028</v>
          </cell>
          <cell r="B285" t="str">
            <v>泊头市鑫洪金属制品有限公司</v>
          </cell>
          <cell r="C285" t="str">
            <v>金属件/后视镜</v>
          </cell>
          <cell r="D285" t="str">
            <v>老账</v>
          </cell>
          <cell r="E285" t="str">
            <v>零部件</v>
          </cell>
          <cell r="F285" t="str">
            <v>老账类</v>
          </cell>
          <cell r="G285">
            <v>11687.369333333336</v>
          </cell>
          <cell r="H285">
            <v>0.8</v>
          </cell>
          <cell r="I285">
            <v>9349.8954666666687</v>
          </cell>
          <cell r="U285">
            <v>0</v>
          </cell>
          <cell r="V285">
            <v>0</v>
          </cell>
          <cell r="W285">
            <v>9349.8954666666687</v>
          </cell>
          <cell r="X285">
            <v>43699.8</v>
          </cell>
          <cell r="Y285">
            <v>2787.8183333333332</v>
          </cell>
          <cell r="Z285">
            <v>2230.2546666666667</v>
          </cell>
        </row>
        <row r="286">
          <cell r="A286" t="str">
            <v>S413060</v>
          </cell>
          <cell r="B286" t="str">
            <v>黄骅市正祥车辆部件有限公司</v>
          </cell>
          <cell r="C286" t="str">
            <v>金属件</v>
          </cell>
          <cell r="D286" t="str">
            <v>老账</v>
          </cell>
          <cell r="E286" t="str">
            <v>零部件</v>
          </cell>
          <cell r="F286" t="str">
            <v>老账类</v>
          </cell>
          <cell r="G286">
            <v>196011.52000000002</v>
          </cell>
          <cell r="H286">
            <v>0.8</v>
          </cell>
          <cell r="I286">
            <v>156809.21600000001</v>
          </cell>
          <cell r="U286">
            <v>0</v>
          </cell>
          <cell r="V286">
            <v>0</v>
          </cell>
          <cell r="W286">
            <v>156809.21600000001</v>
          </cell>
          <cell r="X286">
            <v>598067.43999999994</v>
          </cell>
          <cell r="Y286">
            <v>59753.599999999999</v>
          </cell>
          <cell r="Z286">
            <v>47802.880000000005</v>
          </cell>
        </row>
        <row r="287">
          <cell r="A287" t="str">
            <v>S413038</v>
          </cell>
          <cell r="B287" t="str">
            <v>黄骅市万昌五金制品有限公司</v>
          </cell>
          <cell r="C287" t="str">
            <v>金属件</v>
          </cell>
          <cell r="D287" t="str">
            <v>老账</v>
          </cell>
          <cell r="E287" t="str">
            <v>零部件</v>
          </cell>
          <cell r="F287" t="str">
            <v>老账类</v>
          </cell>
          <cell r="G287">
            <v>0</v>
          </cell>
          <cell r="H287">
            <v>0.8</v>
          </cell>
          <cell r="I287">
            <v>0</v>
          </cell>
          <cell r="U287">
            <v>0</v>
          </cell>
          <cell r="V287" t="str">
            <v>100%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 t="str">
            <v>S413072</v>
          </cell>
          <cell r="B288" t="str">
            <v>黄骅市润晨五金制品有限公司</v>
          </cell>
          <cell r="C288" t="str">
            <v>金属件</v>
          </cell>
          <cell r="D288" t="str">
            <v>老账</v>
          </cell>
          <cell r="E288" t="str">
            <v>零部件</v>
          </cell>
          <cell r="F288" t="str">
            <v>老账类</v>
          </cell>
          <cell r="G288">
            <v>11240.210666666668</v>
          </cell>
          <cell r="H288">
            <v>0.8</v>
          </cell>
          <cell r="I288">
            <v>8992.1685333333353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20000</v>
          </cell>
          <cell r="S288">
            <v>10000</v>
          </cell>
          <cell r="U288">
            <v>30000</v>
          </cell>
          <cell r="V288">
            <v>3.3362364026866391</v>
          </cell>
          <cell r="W288">
            <v>-21007.831466666663</v>
          </cell>
          <cell r="X288">
            <v>236103.89</v>
          </cell>
          <cell r="Y288">
            <v>0</v>
          </cell>
          <cell r="Z288">
            <v>0</v>
          </cell>
        </row>
        <row r="289">
          <cell r="A289" t="str">
            <v>S432019</v>
          </cell>
          <cell r="B289" t="str">
            <v>苏州苏宁标准件有限公司</v>
          </cell>
          <cell r="C289" t="str">
            <v>金属件/座椅/后视镜</v>
          </cell>
          <cell r="D289" t="str">
            <v>老账</v>
          </cell>
          <cell r="E289" t="str">
            <v>零部件</v>
          </cell>
          <cell r="F289" t="str">
            <v>老账类</v>
          </cell>
          <cell r="G289">
            <v>0</v>
          </cell>
          <cell r="H289">
            <v>1</v>
          </cell>
          <cell r="I289">
            <v>0</v>
          </cell>
          <cell r="U289">
            <v>0</v>
          </cell>
          <cell r="V289" t="str">
            <v>100%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 t="str">
            <v>S434003</v>
          </cell>
          <cell r="B290" t="str">
            <v>芜湖市卓人汽车配件有限责任公司</v>
          </cell>
          <cell r="C290" t="str">
            <v>座椅/后视镜</v>
          </cell>
          <cell r="D290" t="str">
            <v>老账</v>
          </cell>
          <cell r="E290" t="str">
            <v>零部件</v>
          </cell>
          <cell r="F290" t="str">
            <v>老账类</v>
          </cell>
          <cell r="G290">
            <v>11271.456000000002</v>
          </cell>
          <cell r="H290">
            <v>0.8</v>
          </cell>
          <cell r="I290">
            <v>9017.1648000000023</v>
          </cell>
          <cell r="U290">
            <v>0</v>
          </cell>
          <cell r="V290">
            <v>0</v>
          </cell>
          <cell r="W290">
            <v>9017.1648000000023</v>
          </cell>
          <cell r="X290">
            <v>11194.21</v>
          </cell>
          <cell r="Y290">
            <v>9790.83</v>
          </cell>
          <cell r="Z290">
            <v>7832.6640000000007</v>
          </cell>
        </row>
        <row r="291">
          <cell r="A291" t="str">
            <v>S413005</v>
          </cell>
          <cell r="B291" t="str">
            <v>保定市京苑汽车装饰配件厂</v>
          </cell>
          <cell r="C291" t="str">
            <v>座椅</v>
          </cell>
          <cell r="D291" t="str">
            <v>老账</v>
          </cell>
          <cell r="E291" t="str">
            <v>零部件</v>
          </cell>
          <cell r="F291" t="str">
            <v>老账类</v>
          </cell>
          <cell r="G291">
            <v>0</v>
          </cell>
          <cell r="H291">
            <v>0.8</v>
          </cell>
          <cell r="I291">
            <v>0</v>
          </cell>
          <cell r="U291">
            <v>0</v>
          </cell>
          <cell r="V291" t="str">
            <v>100%</v>
          </cell>
          <cell r="W291">
            <v>0</v>
          </cell>
          <cell r="X291">
            <v>35451.040000000001</v>
          </cell>
          <cell r="Y291">
            <v>0</v>
          </cell>
          <cell r="Z291">
            <v>0</v>
          </cell>
        </row>
        <row r="292">
          <cell r="A292" t="str">
            <v>S437033</v>
          </cell>
          <cell r="B292" t="str">
            <v>日照联成工程机械有限公司</v>
          </cell>
          <cell r="C292" t="str">
            <v>座椅</v>
          </cell>
          <cell r="D292" t="str">
            <v>正常供货</v>
          </cell>
          <cell r="E292" t="str">
            <v>零部件</v>
          </cell>
          <cell r="F292" t="str">
            <v>老账类</v>
          </cell>
          <cell r="G292">
            <v>0</v>
          </cell>
          <cell r="H292">
            <v>0.8</v>
          </cell>
          <cell r="I292">
            <v>0</v>
          </cell>
          <cell r="N292">
            <v>100000</v>
          </cell>
          <cell r="U292">
            <v>100000</v>
          </cell>
          <cell r="V292" t="str">
            <v>100%</v>
          </cell>
          <cell r="W292">
            <v>-100000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 t="str">
            <v>S411003</v>
          </cell>
          <cell r="B293" t="str">
            <v>北京市京宁通海经贸有限公司</v>
          </cell>
          <cell r="C293" t="str">
            <v>座椅</v>
          </cell>
          <cell r="D293" t="str">
            <v>老账</v>
          </cell>
          <cell r="E293" t="str">
            <v>零部件</v>
          </cell>
          <cell r="F293" t="str">
            <v>老账类</v>
          </cell>
          <cell r="G293">
            <v>0</v>
          </cell>
          <cell r="H293">
            <v>0.8</v>
          </cell>
          <cell r="I293">
            <v>0</v>
          </cell>
          <cell r="Q293">
            <v>5520</v>
          </cell>
          <cell r="U293">
            <v>5520</v>
          </cell>
          <cell r="V293" t="str">
            <v>100%</v>
          </cell>
          <cell r="W293">
            <v>-5520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 t="str">
            <v>S413202</v>
          </cell>
          <cell r="B294" t="str">
            <v>黄骅市荣昌祥纸制品有限公司</v>
          </cell>
          <cell r="C294" t="str">
            <v>座椅</v>
          </cell>
          <cell r="D294" t="str">
            <v>老账</v>
          </cell>
          <cell r="E294" t="str">
            <v>零部件</v>
          </cell>
          <cell r="F294" t="str">
            <v>老账类</v>
          </cell>
          <cell r="G294">
            <v>32854.973333333335</v>
          </cell>
          <cell r="H294">
            <v>1</v>
          </cell>
          <cell r="I294">
            <v>32854.973333333335</v>
          </cell>
          <cell r="N294">
            <v>40000</v>
          </cell>
          <cell r="U294">
            <v>40000</v>
          </cell>
          <cell r="V294">
            <v>1.2174716927685834</v>
          </cell>
          <cell r="W294">
            <v>-7145.0266666666648</v>
          </cell>
          <cell r="X294">
            <v>49282.46</v>
          </cell>
          <cell r="Y294">
            <v>10565.428333333333</v>
          </cell>
          <cell r="Z294">
            <v>10565.428333333333</v>
          </cell>
        </row>
        <row r="295">
          <cell r="A295" t="str">
            <v>S437010</v>
          </cell>
          <cell r="B295" t="str">
            <v>昌乐天齐色织布有限公司</v>
          </cell>
          <cell r="C295" t="str">
            <v>座椅</v>
          </cell>
          <cell r="D295" t="str">
            <v>老账</v>
          </cell>
          <cell r="E295" t="str">
            <v>零部件</v>
          </cell>
          <cell r="F295" t="str">
            <v>老账类</v>
          </cell>
          <cell r="G295">
            <v>5536</v>
          </cell>
          <cell r="H295">
            <v>0.8</v>
          </cell>
          <cell r="I295">
            <v>4428.8</v>
          </cell>
          <cell r="U295">
            <v>0</v>
          </cell>
          <cell r="V295">
            <v>0</v>
          </cell>
          <cell r="W295">
            <v>4428.8</v>
          </cell>
          <cell r="X295">
            <v>55300.45</v>
          </cell>
          <cell r="Y295">
            <v>1730</v>
          </cell>
          <cell r="Z295">
            <v>1384</v>
          </cell>
        </row>
        <row r="296">
          <cell r="A296" t="str">
            <v>S412010</v>
          </cell>
          <cell r="B296" t="str">
            <v>天津欧尔派斯环保科技发展有限公司</v>
          </cell>
          <cell r="C296" t="str">
            <v>金属件</v>
          </cell>
          <cell r="D296" t="str">
            <v>老账</v>
          </cell>
          <cell r="E296" t="str">
            <v>原材料</v>
          </cell>
          <cell r="F296" t="str">
            <v>老账类</v>
          </cell>
          <cell r="G296">
            <v>0</v>
          </cell>
          <cell r="H296">
            <v>0.8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U296">
            <v>0</v>
          </cell>
          <cell r="V296" t="str">
            <v>100%</v>
          </cell>
          <cell r="W296">
            <v>0</v>
          </cell>
          <cell r="X296">
            <v>176704.40999999997</v>
          </cell>
          <cell r="Y296">
            <v>0</v>
          </cell>
          <cell r="Z296">
            <v>0</v>
          </cell>
        </row>
        <row r="297">
          <cell r="A297" t="str">
            <v>S437035</v>
          </cell>
          <cell r="B297" t="str">
            <v>诸城市弘和源商贸有限公司</v>
          </cell>
          <cell r="C297" t="str">
            <v>座椅</v>
          </cell>
          <cell r="D297" t="str">
            <v>老账</v>
          </cell>
          <cell r="E297" t="str">
            <v>零部件</v>
          </cell>
          <cell r="F297" t="str">
            <v>老账类</v>
          </cell>
          <cell r="G297">
            <v>0.24533333333333338</v>
          </cell>
          <cell r="H297">
            <v>0.8</v>
          </cell>
          <cell r="I297">
            <v>0.1962666666666667</v>
          </cell>
          <cell r="U297">
            <v>0</v>
          </cell>
          <cell r="V297">
            <v>0</v>
          </cell>
          <cell r="W297">
            <v>0.1962666666666667</v>
          </cell>
          <cell r="X297">
            <v>0.46</v>
          </cell>
          <cell r="Y297">
            <v>7.6666666666666675E-2</v>
          </cell>
          <cell r="Z297">
            <v>6.1333333333333344E-2</v>
          </cell>
        </row>
        <row r="298">
          <cell r="G298">
            <v>571335.66666666674</v>
          </cell>
          <cell r="I298">
            <v>474937.54933333339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180000</v>
          </cell>
          <cell r="O298">
            <v>0</v>
          </cell>
          <cell r="P298">
            <v>0</v>
          </cell>
          <cell r="Q298">
            <v>5520</v>
          </cell>
          <cell r="R298">
            <v>0</v>
          </cell>
          <cell r="S298">
            <v>80000</v>
          </cell>
          <cell r="T298">
            <v>0</v>
          </cell>
          <cell r="U298">
            <v>265520</v>
          </cell>
          <cell r="V298">
            <v>12.166966341935233</v>
          </cell>
          <cell r="W298">
            <v>209417.54933333336</v>
          </cell>
          <cell r="X298">
            <v>7373214.1999999993</v>
          </cell>
          <cell r="Y298">
            <v>141539.17000000001</v>
          </cell>
          <cell r="Z298">
            <v>117023.28966666668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view="pageBreakPreview" zoomScale="80" zoomScaleNormal="100" zoomScaleSheetLayoutView="80" workbookViewId="0">
      <pane xSplit="12" ySplit="3" topLeftCell="M88" activePane="bottomRight" state="frozen"/>
      <selection pane="topRight"/>
      <selection pane="bottomLeft"/>
      <selection pane="bottomRight" sqref="A1:G1"/>
    </sheetView>
  </sheetViews>
  <sheetFormatPr defaultColWidth="9" defaultRowHeight="27" customHeight="1"/>
  <cols>
    <col min="1" max="1" width="6.21875" style="3" customWidth="1"/>
    <col min="2" max="2" width="8.44140625" style="2" customWidth="1"/>
    <col min="3" max="3" width="12.77734375" style="2" customWidth="1"/>
    <col min="4" max="4" width="33.33203125" style="3" customWidth="1"/>
    <col min="5" max="5" width="11.6640625" style="2" customWidth="1"/>
    <col min="6" max="6" width="10.109375" style="2" customWidth="1"/>
    <col min="7" max="7" width="11.21875" style="2" customWidth="1"/>
    <col min="8" max="8" width="11.21875" style="3" customWidth="1"/>
    <col min="9" max="9" width="17.88671875" style="3" customWidth="1"/>
    <col min="10" max="10" width="16.44140625" style="3" customWidth="1"/>
    <col min="11" max="11" width="15.21875" style="3" customWidth="1"/>
    <col min="12" max="12" width="19.44140625" style="4" customWidth="1"/>
    <col min="13" max="13" width="18.109375" style="4" customWidth="1"/>
    <col min="14" max="14" width="7.21875" style="2" customWidth="1"/>
    <col min="15" max="15" width="16.6640625" style="4" customWidth="1"/>
    <col min="16" max="16" width="18.44140625" style="94" customWidth="1"/>
    <col min="17" max="17" width="12.6640625" style="5" customWidth="1"/>
    <col min="18" max="18" width="7.88671875" style="2" customWidth="1"/>
    <col min="19" max="19" width="14.44140625" style="5" customWidth="1"/>
    <col min="20" max="20" width="10.109375" style="2" customWidth="1"/>
    <col min="21" max="21" width="10.77734375" style="3" customWidth="1"/>
    <col min="22" max="22" width="14.77734375" style="3" customWidth="1"/>
    <col min="23" max="23" width="43.44140625" style="6" customWidth="1"/>
    <col min="24" max="24" width="14.33203125" style="6" customWidth="1"/>
    <col min="25" max="16384" width="9" style="3"/>
  </cols>
  <sheetData>
    <row r="1" spans="1:24" ht="27" customHeight="1">
      <c r="A1" s="140" t="s">
        <v>0</v>
      </c>
      <c r="B1" s="140"/>
      <c r="C1" s="140"/>
      <c r="D1" s="140"/>
      <c r="E1" s="140"/>
      <c r="F1" s="140"/>
      <c r="G1" s="140"/>
      <c r="H1" s="7"/>
      <c r="I1" s="7">
        <f>SUBTOTAL(9,I4:I91)</f>
        <v>100584439.31999996</v>
      </c>
      <c r="J1" s="7">
        <f>SUBTOTAL(9,J4:J91)</f>
        <v>11857419.042666664</v>
      </c>
      <c r="K1" s="7">
        <f>SUBTOTAL(9,K7:K91)</f>
        <v>2070000</v>
      </c>
      <c r="L1" s="7">
        <f>SUBTOTAL(9,L4:L91)</f>
        <v>17895651.721766666</v>
      </c>
      <c r="M1" s="7">
        <f>SUBTOTAL(9,M4:M91)</f>
        <v>16498667.931766666</v>
      </c>
      <c r="N1" s="7"/>
      <c r="O1" s="7">
        <f>SUBTOTAL(9,O4:O91)</f>
        <v>16355915.345253669</v>
      </c>
      <c r="P1" s="36"/>
      <c r="Q1" s="16"/>
      <c r="R1" s="9"/>
      <c r="S1" s="16"/>
      <c r="T1" s="12"/>
      <c r="U1" s="12"/>
      <c r="V1" s="22"/>
      <c r="W1" s="23"/>
    </row>
    <row r="2" spans="1:24" s="1" customFormat="1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8</v>
      </c>
      <c r="I2" s="8" t="s">
        <v>9</v>
      </c>
      <c r="J2" s="144" t="s">
        <v>10</v>
      </c>
      <c r="K2" s="144" t="s">
        <v>11</v>
      </c>
      <c r="L2" s="8" t="s">
        <v>12</v>
      </c>
      <c r="M2" s="146" t="s">
        <v>13</v>
      </c>
      <c r="N2" s="144" t="s">
        <v>14</v>
      </c>
      <c r="O2" s="144" t="s">
        <v>15</v>
      </c>
      <c r="P2" s="142" t="s">
        <v>16</v>
      </c>
      <c r="Q2" s="147" t="s">
        <v>17</v>
      </c>
      <c r="R2" s="144" t="s">
        <v>18</v>
      </c>
      <c r="S2" s="147" t="s">
        <v>19</v>
      </c>
      <c r="T2" s="144" t="s">
        <v>20</v>
      </c>
      <c r="U2" s="8" t="s">
        <v>21</v>
      </c>
      <c r="V2" s="141" t="s">
        <v>22</v>
      </c>
      <c r="W2" s="146" t="s">
        <v>23</v>
      </c>
      <c r="X2" s="24"/>
    </row>
    <row r="3" spans="1:24" s="1" customFormat="1" ht="16.2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8" t="s">
        <v>25</v>
      </c>
      <c r="M3" s="141"/>
      <c r="N3" s="145"/>
      <c r="O3" s="145"/>
      <c r="P3" s="143"/>
      <c r="Q3" s="148"/>
      <c r="R3" s="145"/>
      <c r="S3" s="148"/>
      <c r="T3" s="145"/>
      <c r="U3" s="17" t="s">
        <v>26</v>
      </c>
      <c r="V3" s="141"/>
      <c r="W3" s="146"/>
      <c r="X3" s="24"/>
    </row>
    <row r="4" spans="1:24" s="2" customFormat="1" ht="31.2" customHeight="1">
      <c r="A4" s="9">
        <f t="shared" ref="A4:A88" si="0">ROW()-3</f>
        <v>1</v>
      </c>
      <c r="B4" s="9" t="s">
        <v>27</v>
      </c>
      <c r="C4" s="49" t="s">
        <v>28</v>
      </c>
      <c r="D4" s="11" t="s">
        <v>29</v>
      </c>
      <c r="E4" s="12" t="s">
        <v>30</v>
      </c>
      <c r="F4" s="13" t="s">
        <v>31</v>
      </c>
      <c r="G4" s="14" t="s">
        <v>32</v>
      </c>
      <c r="H4" s="12" t="s">
        <v>33</v>
      </c>
      <c r="I4" s="7">
        <v>145000</v>
      </c>
      <c r="J4" s="19">
        <v>74574.890666666703</v>
      </c>
      <c r="K4" s="19"/>
      <c r="L4" s="7">
        <v>70000</v>
      </c>
      <c r="M4" s="19">
        <f>L4</f>
        <v>70000</v>
      </c>
      <c r="N4" s="53">
        <v>0.03</v>
      </c>
      <c r="O4" s="19">
        <f t="shared" ref="O4:O10" si="1">M4*(1-N4)</f>
        <v>67900</v>
      </c>
      <c r="P4" s="36" t="s">
        <v>34</v>
      </c>
      <c r="Q4" s="16">
        <v>45405</v>
      </c>
      <c r="R4" s="9">
        <v>1</v>
      </c>
      <c r="S4" s="16">
        <f>Q4-R4</f>
        <v>45404</v>
      </c>
      <c r="T4" s="12" t="s">
        <v>35</v>
      </c>
      <c r="U4" s="7"/>
      <c r="V4" s="9" t="s">
        <v>36</v>
      </c>
      <c r="W4" s="23" t="s">
        <v>37</v>
      </c>
      <c r="X4" s="25"/>
    </row>
    <row r="5" spans="1:24" ht="31.95" customHeight="1">
      <c r="A5" s="9">
        <f t="shared" si="0"/>
        <v>2</v>
      </c>
      <c r="B5" s="50" t="s">
        <v>27</v>
      </c>
      <c r="C5" s="10" t="s">
        <v>38</v>
      </c>
      <c r="D5" s="11" t="s">
        <v>39</v>
      </c>
      <c r="E5" s="12" t="s">
        <v>30</v>
      </c>
      <c r="F5" s="13" t="s">
        <v>40</v>
      </c>
      <c r="G5" s="14" t="s">
        <v>32</v>
      </c>
      <c r="H5" s="12" t="s">
        <v>41</v>
      </c>
      <c r="I5" s="7">
        <v>1120877.0900000001</v>
      </c>
      <c r="J5" s="19">
        <v>47669.489333333302</v>
      </c>
      <c r="K5" s="19"/>
      <c r="L5" s="19">
        <v>30000</v>
      </c>
      <c r="M5" s="19">
        <v>50000</v>
      </c>
      <c r="N5" s="38">
        <v>0.03</v>
      </c>
      <c r="O5" s="19">
        <f t="shared" si="1"/>
        <v>48500</v>
      </c>
      <c r="P5" s="54" t="s">
        <v>42</v>
      </c>
      <c r="Q5" s="16">
        <v>45407</v>
      </c>
      <c r="R5" s="9">
        <v>3</v>
      </c>
      <c r="S5" s="16">
        <f>Q5-R5</f>
        <v>45404</v>
      </c>
      <c r="T5" s="12" t="s">
        <v>35</v>
      </c>
      <c r="U5" s="7"/>
      <c r="V5" s="9" t="s">
        <v>43</v>
      </c>
      <c r="W5" s="23" t="s">
        <v>44</v>
      </c>
    </row>
    <row r="6" spans="1:24" s="2" customFormat="1" ht="31.95" customHeight="1">
      <c r="A6" s="9">
        <f t="shared" si="0"/>
        <v>3</v>
      </c>
      <c r="B6" s="9" t="s">
        <v>45</v>
      </c>
      <c r="C6" s="49" t="s">
        <v>46</v>
      </c>
      <c r="D6" s="27" t="s">
        <v>47</v>
      </c>
      <c r="E6" s="12" t="s">
        <v>30</v>
      </c>
      <c r="F6" s="13" t="s">
        <v>40</v>
      </c>
      <c r="G6" s="14" t="s">
        <v>32</v>
      </c>
      <c r="H6" s="12" t="s">
        <v>48</v>
      </c>
      <c r="I6" s="19">
        <v>906429.46</v>
      </c>
      <c r="J6" s="19">
        <v>160569.41866666701</v>
      </c>
      <c r="K6" s="19"/>
      <c r="L6" s="19">
        <v>300000</v>
      </c>
      <c r="M6" s="19">
        <f t="shared" ref="M6:M12" si="2">L6</f>
        <v>300000</v>
      </c>
      <c r="N6" s="38"/>
      <c r="O6" s="19">
        <f t="shared" si="1"/>
        <v>300000</v>
      </c>
      <c r="P6" s="36" t="s">
        <v>49</v>
      </c>
      <c r="Q6" s="16">
        <v>45406</v>
      </c>
      <c r="R6" s="9">
        <v>3</v>
      </c>
      <c r="S6" s="16">
        <v>45404</v>
      </c>
      <c r="T6" s="12" t="s">
        <v>35</v>
      </c>
      <c r="U6" s="7"/>
      <c r="V6" s="9" t="s">
        <v>43</v>
      </c>
      <c r="W6" s="23" t="s">
        <v>50</v>
      </c>
      <c r="X6" s="25" t="s">
        <v>51</v>
      </c>
    </row>
    <row r="7" spans="1:24" ht="31.95" customHeight="1">
      <c r="A7" s="9">
        <f t="shared" si="0"/>
        <v>4</v>
      </c>
      <c r="B7" s="9" t="s">
        <v>27</v>
      </c>
      <c r="C7" s="10" t="s">
        <v>52</v>
      </c>
      <c r="D7" s="11" t="s">
        <v>53</v>
      </c>
      <c r="E7" s="12" t="s">
        <v>30</v>
      </c>
      <c r="F7" s="13" t="s">
        <v>31</v>
      </c>
      <c r="G7" s="14" t="s">
        <v>54</v>
      </c>
      <c r="H7" s="12" t="s">
        <v>48</v>
      </c>
      <c r="I7" s="7">
        <v>2002126.41</v>
      </c>
      <c r="J7" s="19">
        <v>126804.529333333</v>
      </c>
      <c r="K7" s="19"/>
      <c r="L7" s="19">
        <v>126804.529333333</v>
      </c>
      <c r="M7" s="19">
        <f t="shared" si="2"/>
        <v>126804.529333333</v>
      </c>
      <c r="N7" s="12"/>
      <c r="O7" s="19">
        <f t="shared" si="1"/>
        <v>126804.529333333</v>
      </c>
      <c r="P7" s="54" t="s">
        <v>55</v>
      </c>
      <c r="Q7" s="16">
        <v>45405</v>
      </c>
      <c r="R7" s="9">
        <v>3</v>
      </c>
      <c r="S7" s="16">
        <v>45404</v>
      </c>
      <c r="T7" s="12" t="s">
        <v>56</v>
      </c>
      <c r="U7" s="7"/>
      <c r="V7" s="9" t="s">
        <v>36</v>
      </c>
      <c r="W7" s="23" t="s">
        <v>57</v>
      </c>
    </row>
    <row r="8" spans="1:24" s="2" customFormat="1" ht="31.95" customHeight="1">
      <c r="A8" s="9">
        <f t="shared" si="0"/>
        <v>5</v>
      </c>
      <c r="B8" s="9" t="s">
        <v>45</v>
      </c>
      <c r="C8" s="69" t="s">
        <v>58</v>
      </c>
      <c r="D8" s="70" t="s">
        <v>59</v>
      </c>
      <c r="E8" s="12" t="s">
        <v>30</v>
      </c>
      <c r="F8" s="13" t="s">
        <v>31</v>
      </c>
      <c r="G8" s="14" t="s">
        <v>32</v>
      </c>
      <c r="H8" s="12" t="s">
        <v>60</v>
      </c>
      <c r="I8" s="7">
        <v>2035522.75</v>
      </c>
      <c r="J8" s="19">
        <v>230140.76</v>
      </c>
      <c r="K8" s="19"/>
      <c r="L8" s="7">
        <v>600000</v>
      </c>
      <c r="M8" s="19">
        <f t="shared" si="2"/>
        <v>600000</v>
      </c>
      <c r="N8" s="72">
        <v>2.5000000000000001E-2</v>
      </c>
      <c r="O8" s="19">
        <f t="shared" si="1"/>
        <v>585000</v>
      </c>
      <c r="P8" s="54" t="s">
        <v>55</v>
      </c>
      <c r="Q8" s="16">
        <v>45405</v>
      </c>
      <c r="R8" s="9">
        <v>15</v>
      </c>
      <c r="S8" s="16">
        <v>45404</v>
      </c>
      <c r="T8" s="12" t="s">
        <v>35</v>
      </c>
      <c r="U8" s="7"/>
      <c r="V8" s="9" t="s">
        <v>36</v>
      </c>
      <c r="W8" s="22" t="s">
        <v>61</v>
      </c>
      <c r="X8" s="25"/>
    </row>
    <row r="9" spans="1:24" s="2" customFormat="1" ht="31.95" customHeight="1">
      <c r="A9" s="9">
        <f t="shared" si="0"/>
        <v>6</v>
      </c>
      <c r="B9" s="9" t="s">
        <v>27</v>
      </c>
      <c r="C9" s="49" t="s">
        <v>62</v>
      </c>
      <c r="D9" s="11" t="s">
        <v>63</v>
      </c>
      <c r="E9" s="12" t="s">
        <v>30</v>
      </c>
      <c r="F9" s="13" t="s">
        <v>31</v>
      </c>
      <c r="G9" s="14" t="s">
        <v>32</v>
      </c>
      <c r="H9" s="12" t="s">
        <v>41</v>
      </c>
      <c r="I9" s="7">
        <v>2367700.7400000002</v>
      </c>
      <c r="J9" s="19">
        <v>85999.325333333298</v>
      </c>
      <c r="K9" s="19"/>
      <c r="L9" s="19">
        <v>200000</v>
      </c>
      <c r="M9" s="19">
        <f t="shared" si="2"/>
        <v>200000</v>
      </c>
      <c r="N9" s="53">
        <v>0.03</v>
      </c>
      <c r="O9" s="19">
        <f t="shared" si="1"/>
        <v>194000</v>
      </c>
      <c r="P9" s="36" t="s">
        <v>64</v>
      </c>
      <c r="Q9" s="16">
        <v>45407</v>
      </c>
      <c r="R9" s="9">
        <v>1</v>
      </c>
      <c r="S9" s="16">
        <v>45404</v>
      </c>
      <c r="T9" s="12" t="s">
        <v>35</v>
      </c>
      <c r="U9" s="7"/>
      <c r="V9" s="9" t="s">
        <v>65</v>
      </c>
      <c r="W9" s="23" t="s">
        <v>66</v>
      </c>
      <c r="X9" s="25"/>
    </row>
    <row r="10" spans="1:24" ht="31.95" customHeight="1">
      <c r="A10" s="9">
        <f t="shared" si="0"/>
        <v>7</v>
      </c>
      <c r="B10" s="9" t="s">
        <v>45</v>
      </c>
      <c r="C10" s="10" t="s">
        <v>67</v>
      </c>
      <c r="D10" s="11" t="s">
        <v>68</v>
      </c>
      <c r="E10" s="12" t="s">
        <v>30</v>
      </c>
      <c r="F10" s="13" t="s">
        <v>40</v>
      </c>
      <c r="G10" s="14" t="s">
        <v>32</v>
      </c>
      <c r="H10" s="12" t="s">
        <v>41</v>
      </c>
      <c r="I10" s="19">
        <v>1331607.73</v>
      </c>
      <c r="J10" s="19">
        <v>996974.65</v>
      </c>
      <c r="K10" s="19"/>
      <c r="L10" s="19">
        <v>100000</v>
      </c>
      <c r="M10" s="19">
        <f t="shared" si="2"/>
        <v>100000</v>
      </c>
      <c r="N10" s="38"/>
      <c r="O10" s="19">
        <f t="shared" si="1"/>
        <v>100000</v>
      </c>
      <c r="P10" s="36" t="s">
        <v>69</v>
      </c>
      <c r="Q10" s="16">
        <v>45412</v>
      </c>
      <c r="R10" s="9">
        <v>3</v>
      </c>
      <c r="S10" s="16">
        <v>45404</v>
      </c>
      <c r="T10" s="12" t="s">
        <v>70</v>
      </c>
      <c r="U10" s="7"/>
      <c r="V10" s="9" t="s">
        <v>43</v>
      </c>
      <c r="W10" s="23" t="s">
        <v>71</v>
      </c>
    </row>
    <row r="11" spans="1:24" ht="31.95" customHeight="1">
      <c r="A11" s="9">
        <f t="shared" si="0"/>
        <v>8</v>
      </c>
      <c r="B11" s="9" t="s">
        <v>45</v>
      </c>
      <c r="C11" s="10" t="s">
        <v>72</v>
      </c>
      <c r="D11" s="11" t="s">
        <v>73</v>
      </c>
      <c r="E11" s="12" t="s">
        <v>30</v>
      </c>
      <c r="F11" s="13" t="s">
        <v>74</v>
      </c>
      <c r="G11" s="14" t="s">
        <v>32</v>
      </c>
      <c r="H11" s="12" t="s">
        <v>41</v>
      </c>
      <c r="I11" s="19">
        <v>1136896.01</v>
      </c>
      <c r="J11" s="19">
        <v>154908.08933333299</v>
      </c>
      <c r="K11" s="19"/>
      <c r="L11" s="19">
        <f>J11*0.8</f>
        <v>123926.47146666639</v>
      </c>
      <c r="M11" s="19">
        <f t="shared" si="2"/>
        <v>123926.47146666639</v>
      </c>
      <c r="N11" s="38">
        <v>0.03</v>
      </c>
      <c r="O11" s="19">
        <f t="shared" ref="O11:O50" si="3">M11*(1-N11)</f>
        <v>120208.67732266639</v>
      </c>
      <c r="P11" s="36" t="s">
        <v>75</v>
      </c>
      <c r="Q11" s="16">
        <v>45405.29</v>
      </c>
      <c r="R11" s="9">
        <v>7</v>
      </c>
      <c r="S11" s="16">
        <v>45404</v>
      </c>
      <c r="T11" s="12" t="s">
        <v>35</v>
      </c>
      <c r="U11" s="7"/>
      <c r="V11" s="9" t="s">
        <v>65</v>
      </c>
      <c r="W11" s="23" t="s">
        <v>76</v>
      </c>
    </row>
    <row r="12" spans="1:24" ht="31.95" customHeight="1">
      <c r="A12" s="9">
        <f t="shared" si="0"/>
        <v>9</v>
      </c>
      <c r="B12" s="9" t="s">
        <v>45</v>
      </c>
      <c r="C12" s="10" t="s">
        <v>77</v>
      </c>
      <c r="D12" s="11" t="s">
        <v>78</v>
      </c>
      <c r="E12" s="12" t="s">
        <v>30</v>
      </c>
      <c r="F12" s="13" t="s">
        <v>74</v>
      </c>
      <c r="G12" s="14" t="s">
        <v>32</v>
      </c>
      <c r="H12" s="12" t="s">
        <v>41</v>
      </c>
      <c r="I12" s="7">
        <v>5800</v>
      </c>
      <c r="J12" s="19"/>
      <c r="K12" s="19"/>
      <c r="L12" s="7">
        <v>5800</v>
      </c>
      <c r="M12" s="19">
        <f t="shared" si="2"/>
        <v>5800</v>
      </c>
      <c r="N12" s="12"/>
      <c r="O12" s="19">
        <f t="shared" si="3"/>
        <v>5800</v>
      </c>
      <c r="P12" s="36" t="s">
        <v>49</v>
      </c>
      <c r="Q12" s="16">
        <v>45412.29</v>
      </c>
      <c r="R12" s="9">
        <v>7</v>
      </c>
      <c r="S12" s="16">
        <v>45404</v>
      </c>
      <c r="T12" s="12" t="s">
        <v>35</v>
      </c>
      <c r="U12" s="7"/>
      <c r="V12" s="9" t="s">
        <v>65</v>
      </c>
      <c r="W12" s="23"/>
    </row>
    <row r="13" spans="1:24" ht="34.200000000000003" customHeight="1">
      <c r="A13" s="9">
        <f t="shared" si="0"/>
        <v>10</v>
      </c>
      <c r="B13" s="9" t="s">
        <v>27</v>
      </c>
      <c r="C13" s="10" t="s">
        <v>79</v>
      </c>
      <c r="D13" s="11" t="s">
        <v>80</v>
      </c>
      <c r="E13" s="12" t="s">
        <v>30</v>
      </c>
      <c r="F13" s="13" t="s">
        <v>40</v>
      </c>
      <c r="G13" s="14" t="s">
        <v>32</v>
      </c>
      <c r="H13" s="12" t="s">
        <v>48</v>
      </c>
      <c r="I13" s="7">
        <v>1950333.4</v>
      </c>
      <c r="J13" s="19">
        <v>127522.073333333</v>
      </c>
      <c r="K13" s="19"/>
      <c r="L13" s="19">
        <v>180000</v>
      </c>
      <c r="M13" s="19">
        <v>180000</v>
      </c>
      <c r="N13" s="12"/>
      <c r="O13" s="19">
        <f>M13*(1-N13)</f>
        <v>180000</v>
      </c>
      <c r="P13" s="36" t="s">
        <v>64</v>
      </c>
      <c r="Q13" s="16">
        <v>45407.29</v>
      </c>
      <c r="R13" s="9">
        <v>2</v>
      </c>
      <c r="S13" s="16">
        <v>45404</v>
      </c>
      <c r="T13" s="12" t="s">
        <v>35</v>
      </c>
      <c r="U13" s="7"/>
      <c r="V13" s="9" t="s">
        <v>43</v>
      </c>
      <c r="W13" s="23"/>
      <c r="X13" s="25"/>
    </row>
    <row r="14" spans="1:24" s="2" customFormat="1" ht="31.2" customHeight="1">
      <c r="A14" s="9">
        <f t="shared" si="0"/>
        <v>11</v>
      </c>
      <c r="B14" s="9" t="s">
        <v>27</v>
      </c>
      <c r="C14" s="10" t="s">
        <v>81</v>
      </c>
      <c r="D14" s="27" t="s">
        <v>82</v>
      </c>
      <c r="E14" s="12" t="s">
        <v>30</v>
      </c>
      <c r="F14" s="13" t="s">
        <v>40</v>
      </c>
      <c r="G14" s="14" t="s">
        <v>32</v>
      </c>
      <c r="H14" s="12" t="s">
        <v>48</v>
      </c>
      <c r="I14" s="19">
        <v>6729901.7699999996</v>
      </c>
      <c r="J14" s="19">
        <v>543238.09866666701</v>
      </c>
      <c r="K14" s="19">
        <v>350000</v>
      </c>
      <c r="L14" s="19">
        <v>200000</v>
      </c>
      <c r="M14" s="19">
        <f t="shared" ref="M14:M24" si="4">L14</f>
        <v>200000</v>
      </c>
      <c r="N14" s="38">
        <v>0.03</v>
      </c>
      <c r="O14" s="19">
        <f t="shared" si="3"/>
        <v>194000</v>
      </c>
      <c r="P14" s="36" t="s">
        <v>64</v>
      </c>
      <c r="Q14" s="16">
        <v>45404</v>
      </c>
      <c r="R14" s="9">
        <v>2</v>
      </c>
      <c r="S14" s="16">
        <v>45404</v>
      </c>
      <c r="T14" s="12" t="s">
        <v>35</v>
      </c>
      <c r="U14" s="7"/>
      <c r="V14" s="9" t="s">
        <v>43</v>
      </c>
      <c r="W14" s="23" t="s">
        <v>83</v>
      </c>
      <c r="X14" s="25"/>
    </row>
    <row r="15" spans="1:24" s="2" customFormat="1" ht="31.2" customHeight="1">
      <c r="A15" s="9">
        <f t="shared" si="0"/>
        <v>12</v>
      </c>
      <c r="B15" s="9" t="s">
        <v>27</v>
      </c>
      <c r="C15" s="10" t="s">
        <v>84</v>
      </c>
      <c r="D15" s="27" t="s">
        <v>85</v>
      </c>
      <c r="E15" s="12" t="s">
        <v>30</v>
      </c>
      <c r="F15" s="13" t="s">
        <v>40</v>
      </c>
      <c r="G15" s="14" t="s">
        <v>32</v>
      </c>
      <c r="H15" s="12" t="s">
        <v>48</v>
      </c>
      <c r="I15" s="19">
        <v>8707779.6600000001</v>
      </c>
      <c r="J15" s="19">
        <v>528633.36133333296</v>
      </c>
      <c r="K15" s="19">
        <v>350000</v>
      </c>
      <c r="L15" s="19">
        <v>200000</v>
      </c>
      <c r="M15" s="19">
        <f t="shared" si="4"/>
        <v>200000</v>
      </c>
      <c r="N15" s="38">
        <v>0.03</v>
      </c>
      <c r="O15" s="19">
        <f t="shared" si="3"/>
        <v>194000</v>
      </c>
      <c r="P15" s="36" t="s">
        <v>64</v>
      </c>
      <c r="Q15" s="16">
        <v>45404</v>
      </c>
      <c r="R15" s="9">
        <v>2</v>
      </c>
      <c r="S15" s="16">
        <v>45404</v>
      </c>
      <c r="T15" s="12" t="s">
        <v>35</v>
      </c>
      <c r="U15" s="7"/>
      <c r="V15" s="9" t="s">
        <v>86</v>
      </c>
      <c r="W15" s="23" t="s">
        <v>83</v>
      </c>
      <c r="X15" s="25"/>
    </row>
    <row r="16" spans="1:24" s="2" customFormat="1" ht="31.2" customHeight="1">
      <c r="A16" s="9">
        <f t="shared" si="0"/>
        <v>13</v>
      </c>
      <c r="B16" s="9" t="s">
        <v>45</v>
      </c>
      <c r="C16" s="10" t="s">
        <v>87</v>
      </c>
      <c r="D16" s="27" t="s">
        <v>88</v>
      </c>
      <c r="E16" s="12" t="s">
        <v>30</v>
      </c>
      <c r="F16" s="13" t="s">
        <v>40</v>
      </c>
      <c r="G16" s="14" t="s">
        <v>32</v>
      </c>
      <c r="H16" s="12" t="s">
        <v>48</v>
      </c>
      <c r="I16" s="19">
        <v>16034.72</v>
      </c>
      <c r="J16" s="19">
        <v>16034.72</v>
      </c>
      <c r="K16" s="19"/>
      <c r="L16" s="19">
        <v>16034.72</v>
      </c>
      <c r="M16" s="19">
        <f t="shared" si="4"/>
        <v>16034.72</v>
      </c>
      <c r="N16" s="38"/>
      <c r="O16" s="19">
        <f t="shared" si="3"/>
        <v>16034.72</v>
      </c>
      <c r="P16" s="36"/>
      <c r="Q16" s="16"/>
      <c r="R16" s="9"/>
      <c r="S16" s="16">
        <v>45404</v>
      </c>
      <c r="T16" s="12" t="s">
        <v>35</v>
      </c>
      <c r="U16" s="7"/>
      <c r="V16" s="9" t="s">
        <v>89</v>
      </c>
      <c r="W16" s="23"/>
      <c r="X16" s="25"/>
    </row>
    <row r="17" spans="1:24" s="2" customFormat="1" ht="31.2" customHeight="1">
      <c r="A17" s="9">
        <f t="shared" si="0"/>
        <v>14</v>
      </c>
      <c r="B17" s="9" t="s">
        <v>90</v>
      </c>
      <c r="C17" s="10" t="s">
        <v>91</v>
      </c>
      <c r="D17" s="27" t="s">
        <v>92</v>
      </c>
      <c r="E17" s="12" t="s">
        <v>30</v>
      </c>
      <c r="F17" s="13" t="s">
        <v>93</v>
      </c>
      <c r="G17" s="14" t="s">
        <v>32</v>
      </c>
      <c r="H17" s="12" t="s">
        <v>48</v>
      </c>
      <c r="I17" s="19">
        <v>280736.58</v>
      </c>
      <c r="J17" s="19">
        <v>64281.737333333302</v>
      </c>
      <c r="K17" s="19"/>
      <c r="L17" s="19">
        <v>100000</v>
      </c>
      <c r="M17" s="19">
        <f t="shared" si="4"/>
        <v>100000</v>
      </c>
      <c r="N17" s="38"/>
      <c r="O17" s="19">
        <f t="shared" si="3"/>
        <v>100000</v>
      </c>
      <c r="P17" s="36"/>
      <c r="Q17" s="16">
        <v>45405</v>
      </c>
      <c r="R17" s="9">
        <v>2</v>
      </c>
      <c r="S17" s="16">
        <f t="shared" ref="S17:S34" si="5">Q17-R17</f>
        <v>45403</v>
      </c>
      <c r="T17" s="12" t="s">
        <v>35</v>
      </c>
      <c r="U17" s="7"/>
      <c r="V17" s="9" t="s">
        <v>36</v>
      </c>
      <c r="W17" s="23"/>
      <c r="X17" s="25"/>
    </row>
    <row r="18" spans="1:24" s="2" customFormat="1" ht="31.2" customHeight="1">
      <c r="A18" s="9">
        <f t="shared" si="0"/>
        <v>15</v>
      </c>
      <c r="B18" s="9" t="s">
        <v>45</v>
      </c>
      <c r="C18" s="10" t="s">
        <v>94</v>
      </c>
      <c r="D18" s="27" t="s">
        <v>95</v>
      </c>
      <c r="E18" s="12" t="s">
        <v>30</v>
      </c>
      <c r="F18" s="13" t="s">
        <v>74</v>
      </c>
      <c r="G18" s="14" t="s">
        <v>32</v>
      </c>
      <c r="H18" s="12" t="s">
        <v>48</v>
      </c>
      <c r="I18" s="19">
        <v>3536556.02</v>
      </c>
      <c r="J18" s="19">
        <v>839837.97600000002</v>
      </c>
      <c r="K18" s="19"/>
      <c r="L18" s="19">
        <v>2000000</v>
      </c>
      <c r="M18" s="19">
        <f t="shared" si="4"/>
        <v>2000000</v>
      </c>
      <c r="N18" s="38">
        <v>0.03</v>
      </c>
      <c r="O18" s="19">
        <f>M18*(1-N18)</f>
        <v>1940000</v>
      </c>
      <c r="P18" s="36" t="s">
        <v>96</v>
      </c>
      <c r="Q18" s="16">
        <v>45402</v>
      </c>
      <c r="R18" s="9">
        <v>4</v>
      </c>
      <c r="S18" s="16">
        <v>45404</v>
      </c>
      <c r="T18" s="12" t="s">
        <v>35</v>
      </c>
      <c r="U18" s="7"/>
      <c r="V18" s="9" t="s">
        <v>97</v>
      </c>
      <c r="W18" s="23" t="s">
        <v>98</v>
      </c>
      <c r="X18" s="25"/>
    </row>
    <row r="19" spans="1:24" s="2" customFormat="1" ht="31.2" customHeight="1">
      <c r="A19" s="9">
        <f t="shared" si="0"/>
        <v>16</v>
      </c>
      <c r="B19" s="9" t="s">
        <v>90</v>
      </c>
      <c r="C19" s="10" t="s">
        <v>99</v>
      </c>
      <c r="D19" s="27" t="s">
        <v>100</v>
      </c>
      <c r="E19" s="12" t="s">
        <v>30</v>
      </c>
      <c r="F19" s="13" t="s">
        <v>40</v>
      </c>
      <c r="G19" s="14" t="s">
        <v>32</v>
      </c>
      <c r="H19" s="12" t="s">
        <v>48</v>
      </c>
      <c r="I19" s="19">
        <v>3332314.91</v>
      </c>
      <c r="J19" s="19">
        <v>664411.42799999996</v>
      </c>
      <c r="K19" s="19"/>
      <c r="L19" s="19">
        <v>200000</v>
      </c>
      <c r="M19" s="19">
        <v>150000</v>
      </c>
      <c r="N19" s="38"/>
      <c r="O19" s="19">
        <f>M19*(1-N19)</f>
        <v>150000</v>
      </c>
      <c r="P19" s="36" t="s">
        <v>49</v>
      </c>
      <c r="Q19" s="16">
        <v>45407</v>
      </c>
      <c r="R19" s="9">
        <v>4</v>
      </c>
      <c r="S19" s="16">
        <f t="shared" si="5"/>
        <v>45403</v>
      </c>
      <c r="T19" s="12" t="s">
        <v>35</v>
      </c>
      <c r="U19" s="7"/>
      <c r="V19" s="9" t="s">
        <v>43</v>
      </c>
      <c r="W19" s="23"/>
      <c r="X19" s="25"/>
    </row>
    <row r="20" spans="1:24" s="2" customFormat="1" ht="31.2" customHeight="1">
      <c r="A20" s="9">
        <f t="shared" si="0"/>
        <v>17</v>
      </c>
      <c r="B20" s="9" t="s">
        <v>27</v>
      </c>
      <c r="C20" s="10" t="s">
        <v>101</v>
      </c>
      <c r="D20" s="27" t="s">
        <v>102</v>
      </c>
      <c r="E20" s="12" t="s">
        <v>30</v>
      </c>
      <c r="F20" s="13" t="s">
        <v>103</v>
      </c>
      <c r="G20" s="14" t="s">
        <v>32</v>
      </c>
      <c r="H20" s="12" t="s">
        <v>48</v>
      </c>
      <c r="I20" s="19">
        <v>114427.21</v>
      </c>
      <c r="J20" s="19">
        <v>10980.944</v>
      </c>
      <c r="K20" s="19"/>
      <c r="L20" s="19">
        <v>10980.944</v>
      </c>
      <c r="M20" s="19">
        <f t="shared" si="4"/>
        <v>10980.944</v>
      </c>
      <c r="N20" s="38">
        <v>0.03</v>
      </c>
      <c r="O20" s="19">
        <f>M20*(1-N20)</f>
        <v>10651.515679999999</v>
      </c>
      <c r="P20" s="36" t="s">
        <v>64</v>
      </c>
      <c r="Q20" s="16">
        <v>45407</v>
      </c>
      <c r="R20" s="9">
        <v>4</v>
      </c>
      <c r="S20" s="16">
        <f t="shared" si="5"/>
        <v>45403</v>
      </c>
      <c r="T20" s="12" t="s">
        <v>35</v>
      </c>
      <c r="U20" s="7"/>
      <c r="V20" s="9" t="s">
        <v>43</v>
      </c>
      <c r="W20" s="23"/>
      <c r="X20" s="25"/>
    </row>
    <row r="21" spans="1:24" s="2" customFormat="1" ht="31.2" customHeight="1">
      <c r="A21" s="9">
        <f t="shared" si="0"/>
        <v>18</v>
      </c>
      <c r="B21" s="9" t="s">
        <v>45</v>
      </c>
      <c r="C21" s="10" t="s">
        <v>104</v>
      </c>
      <c r="D21" s="27" t="s">
        <v>105</v>
      </c>
      <c r="E21" s="12" t="s">
        <v>30</v>
      </c>
      <c r="F21" s="13" t="s">
        <v>74</v>
      </c>
      <c r="G21" s="14" t="s">
        <v>32</v>
      </c>
      <c r="H21" s="12" t="s">
        <v>48</v>
      </c>
      <c r="I21" s="19">
        <v>352121.33</v>
      </c>
      <c r="J21" s="19">
        <v>4198.3786666666701</v>
      </c>
      <c r="K21" s="19"/>
      <c r="L21" s="19">
        <v>30000</v>
      </c>
      <c r="M21" s="19">
        <f t="shared" si="4"/>
        <v>30000</v>
      </c>
      <c r="N21" s="38">
        <v>0.03</v>
      </c>
      <c r="O21" s="19">
        <f>M21*(1-N21)</f>
        <v>29100</v>
      </c>
      <c r="P21" s="36"/>
      <c r="Q21" s="16">
        <v>45410</v>
      </c>
      <c r="R21" s="9">
        <v>4</v>
      </c>
      <c r="S21" s="16">
        <f t="shared" si="5"/>
        <v>45406</v>
      </c>
      <c r="T21" s="12" t="s">
        <v>35</v>
      </c>
      <c r="U21" s="7"/>
      <c r="V21" s="9" t="s">
        <v>36</v>
      </c>
      <c r="W21" s="23"/>
      <c r="X21" s="25"/>
    </row>
    <row r="22" spans="1:24" s="2" customFormat="1" ht="31.2" customHeight="1">
      <c r="A22" s="9">
        <f t="shared" si="0"/>
        <v>19</v>
      </c>
      <c r="B22" s="9" t="s">
        <v>90</v>
      </c>
      <c r="C22" s="10" t="s">
        <v>106</v>
      </c>
      <c r="D22" s="27" t="s">
        <v>107</v>
      </c>
      <c r="E22" s="12" t="s">
        <v>30</v>
      </c>
      <c r="F22" s="13" t="s">
        <v>74</v>
      </c>
      <c r="G22" s="14" t="s">
        <v>32</v>
      </c>
      <c r="H22" s="12" t="s">
        <v>48</v>
      </c>
      <c r="I22" s="19">
        <v>313466.93</v>
      </c>
      <c r="J22" s="19">
        <v>32662.965333333301</v>
      </c>
      <c r="K22" s="19"/>
      <c r="L22" s="19">
        <v>32662.965333333301</v>
      </c>
      <c r="M22" s="19">
        <f>L22</f>
        <v>32662.965333333301</v>
      </c>
      <c r="N22" s="38">
        <v>0.03</v>
      </c>
      <c r="O22" s="19">
        <f>M22*(1-N22)</f>
        <v>31683.076373333301</v>
      </c>
      <c r="P22" s="36"/>
      <c r="Q22" s="16">
        <v>45407</v>
      </c>
      <c r="R22" s="9">
        <v>4</v>
      </c>
      <c r="S22" s="16">
        <f t="shared" si="5"/>
        <v>45403</v>
      </c>
      <c r="T22" s="12" t="s">
        <v>35</v>
      </c>
      <c r="U22" s="7"/>
      <c r="V22" s="9" t="s">
        <v>36</v>
      </c>
      <c r="W22" s="23"/>
      <c r="X22" s="25"/>
    </row>
    <row r="23" spans="1:24" s="2" customFormat="1" ht="31.2" customHeight="1">
      <c r="A23" s="9">
        <f t="shared" si="0"/>
        <v>20</v>
      </c>
      <c r="B23" s="9" t="s">
        <v>45</v>
      </c>
      <c r="C23" s="10" t="s">
        <v>108</v>
      </c>
      <c r="D23" s="27" t="s">
        <v>109</v>
      </c>
      <c r="E23" s="12" t="s">
        <v>30</v>
      </c>
      <c r="F23" s="13" t="s">
        <v>74</v>
      </c>
      <c r="G23" s="14" t="s">
        <v>32</v>
      </c>
      <c r="H23" s="12" t="s">
        <v>48</v>
      </c>
      <c r="I23" s="19">
        <v>2656251.88</v>
      </c>
      <c r="J23" s="19">
        <v>274403.45066666702</v>
      </c>
      <c r="K23" s="19">
        <v>100000</v>
      </c>
      <c r="L23" s="19">
        <v>100000</v>
      </c>
      <c r="M23" s="19">
        <f t="shared" si="4"/>
        <v>100000</v>
      </c>
      <c r="N23" s="38">
        <v>0.03</v>
      </c>
      <c r="O23" s="19">
        <f t="shared" si="3"/>
        <v>97000</v>
      </c>
      <c r="P23" s="36"/>
      <c r="Q23" s="16">
        <v>45404</v>
      </c>
      <c r="R23" s="9">
        <v>2</v>
      </c>
      <c r="S23" s="16">
        <f t="shared" si="5"/>
        <v>45402</v>
      </c>
      <c r="T23" s="12" t="s">
        <v>35</v>
      </c>
      <c r="U23" s="7"/>
      <c r="V23" s="9" t="s">
        <v>110</v>
      </c>
      <c r="W23" s="23" t="s">
        <v>111</v>
      </c>
      <c r="X23" s="25" t="s">
        <v>51</v>
      </c>
    </row>
    <row r="24" spans="1:24" s="2" customFormat="1" ht="31.2" customHeight="1">
      <c r="A24" s="9">
        <f t="shared" si="0"/>
        <v>21</v>
      </c>
      <c r="B24" s="9" t="s">
        <v>90</v>
      </c>
      <c r="C24" s="10" t="s">
        <v>112</v>
      </c>
      <c r="D24" s="27" t="s">
        <v>113</v>
      </c>
      <c r="E24" s="12" t="s">
        <v>30</v>
      </c>
      <c r="F24" s="13" t="s">
        <v>74</v>
      </c>
      <c r="G24" s="14" t="s">
        <v>54</v>
      </c>
      <c r="H24" s="12" t="s">
        <v>48</v>
      </c>
      <c r="I24" s="19">
        <v>49844</v>
      </c>
      <c r="J24" s="19">
        <v>6645.8666666666704</v>
      </c>
      <c r="K24" s="19"/>
      <c r="L24" s="19">
        <v>49844</v>
      </c>
      <c r="M24" s="19">
        <f t="shared" si="4"/>
        <v>49844</v>
      </c>
      <c r="N24" s="38"/>
      <c r="O24" s="19">
        <f t="shared" si="3"/>
        <v>49844</v>
      </c>
      <c r="P24" s="36"/>
      <c r="Q24" s="16">
        <v>45404</v>
      </c>
      <c r="R24" s="9">
        <v>1</v>
      </c>
      <c r="S24" s="16">
        <f t="shared" si="5"/>
        <v>45403</v>
      </c>
      <c r="T24" s="12" t="s">
        <v>35</v>
      </c>
      <c r="U24" s="7"/>
      <c r="V24" s="9" t="s">
        <v>89</v>
      </c>
      <c r="W24" s="23" t="s">
        <v>114</v>
      </c>
      <c r="X24" s="25"/>
    </row>
    <row r="25" spans="1:24" s="2" customFormat="1" ht="31.2" customHeight="1">
      <c r="A25" s="9">
        <f t="shared" si="0"/>
        <v>22</v>
      </c>
      <c r="B25" s="9" t="s">
        <v>90</v>
      </c>
      <c r="C25" s="10" t="s">
        <v>115</v>
      </c>
      <c r="D25" s="27" t="s">
        <v>116</v>
      </c>
      <c r="E25" s="12" t="s">
        <v>30</v>
      </c>
      <c r="F25" s="13" t="s">
        <v>40</v>
      </c>
      <c r="G25" s="14" t="s">
        <v>32</v>
      </c>
      <c r="H25" s="12" t="s">
        <v>48</v>
      </c>
      <c r="I25" s="19">
        <v>572618.47</v>
      </c>
      <c r="J25" s="19">
        <v>85179.786666666696</v>
      </c>
      <c r="K25" s="19"/>
      <c r="L25" s="19">
        <v>80000</v>
      </c>
      <c r="M25" s="19">
        <v>150000</v>
      </c>
      <c r="N25" s="38">
        <v>0.03</v>
      </c>
      <c r="O25" s="19">
        <f t="shared" si="3"/>
        <v>145500</v>
      </c>
      <c r="P25" s="95" t="s">
        <v>117</v>
      </c>
      <c r="Q25" s="97">
        <v>45405</v>
      </c>
      <c r="R25" s="9">
        <v>3</v>
      </c>
      <c r="S25" s="16">
        <f t="shared" si="5"/>
        <v>45402</v>
      </c>
      <c r="T25" s="12" t="s">
        <v>35</v>
      </c>
      <c r="U25" s="7"/>
      <c r="V25" s="9" t="s">
        <v>43</v>
      </c>
      <c r="W25" s="23" t="s">
        <v>83</v>
      </c>
      <c r="X25" s="25" t="s">
        <v>118</v>
      </c>
    </row>
    <row r="26" spans="1:24" s="2" customFormat="1" ht="31.2" customHeight="1">
      <c r="A26" s="9">
        <f t="shared" si="0"/>
        <v>23</v>
      </c>
      <c r="B26" s="9" t="s">
        <v>27</v>
      </c>
      <c r="C26" s="10" t="s">
        <v>119</v>
      </c>
      <c r="D26" s="11" t="s">
        <v>120</v>
      </c>
      <c r="E26" s="12" t="s">
        <v>30</v>
      </c>
      <c r="F26" s="13" t="s">
        <v>40</v>
      </c>
      <c r="G26" s="14" t="s">
        <v>32</v>
      </c>
      <c r="H26" s="12" t="s">
        <v>41</v>
      </c>
      <c r="I26" s="19">
        <v>2786350.28</v>
      </c>
      <c r="J26" s="19">
        <v>88434.695999999996</v>
      </c>
      <c r="K26" s="19"/>
      <c r="L26" s="19">
        <v>50000</v>
      </c>
      <c r="M26" s="19">
        <f>L26</f>
        <v>50000</v>
      </c>
      <c r="N26" s="38">
        <v>0.03</v>
      </c>
      <c r="O26" s="19">
        <f t="shared" si="3"/>
        <v>48500</v>
      </c>
      <c r="P26" s="36"/>
      <c r="Q26" s="16">
        <v>45407</v>
      </c>
      <c r="R26" s="9">
        <v>3</v>
      </c>
      <c r="S26" s="16">
        <f t="shared" si="5"/>
        <v>45404</v>
      </c>
      <c r="T26" s="12" t="s">
        <v>35</v>
      </c>
      <c r="U26" s="7"/>
      <c r="V26" s="9" t="s">
        <v>36</v>
      </c>
      <c r="W26" s="23" t="s">
        <v>83</v>
      </c>
      <c r="X26" s="25"/>
    </row>
    <row r="27" spans="1:24" ht="30.6" customHeight="1">
      <c r="A27" s="9">
        <f t="shared" si="0"/>
        <v>24</v>
      </c>
      <c r="B27" s="9" t="s">
        <v>45</v>
      </c>
      <c r="C27" s="10" t="s">
        <v>121</v>
      </c>
      <c r="D27" s="11" t="s">
        <v>122</v>
      </c>
      <c r="E27" s="12" t="s">
        <v>30</v>
      </c>
      <c r="F27" s="13" t="s">
        <v>31</v>
      </c>
      <c r="G27" s="14" t="s">
        <v>32</v>
      </c>
      <c r="H27" s="12" t="s">
        <v>41</v>
      </c>
      <c r="I27" s="7">
        <v>1040933.79</v>
      </c>
      <c r="J27" s="19">
        <v>167408.12400000001</v>
      </c>
      <c r="K27" s="19">
        <v>100000</v>
      </c>
      <c r="L27" s="7">
        <v>150000</v>
      </c>
      <c r="M27" s="19">
        <f>L27</f>
        <v>150000</v>
      </c>
      <c r="N27" s="12"/>
      <c r="O27" s="19">
        <f t="shared" si="3"/>
        <v>150000</v>
      </c>
      <c r="P27" s="36"/>
      <c r="Q27" s="16">
        <v>45404.29</v>
      </c>
      <c r="R27" s="9">
        <v>3</v>
      </c>
      <c r="S27" s="16">
        <f t="shared" si="5"/>
        <v>45401.29</v>
      </c>
      <c r="T27" s="12" t="s">
        <v>35</v>
      </c>
      <c r="U27" s="7"/>
      <c r="V27" s="9" t="s">
        <v>36</v>
      </c>
      <c r="W27" s="23"/>
      <c r="X27" s="25" t="s">
        <v>118</v>
      </c>
    </row>
    <row r="28" spans="1:24" ht="30.6" customHeight="1">
      <c r="A28" s="9">
        <f t="shared" si="0"/>
        <v>25</v>
      </c>
      <c r="B28" s="9" t="s">
        <v>45</v>
      </c>
      <c r="C28" s="10" t="s">
        <v>123</v>
      </c>
      <c r="D28" s="11" t="s">
        <v>124</v>
      </c>
      <c r="E28" s="12" t="s">
        <v>30</v>
      </c>
      <c r="F28" s="13" t="s">
        <v>31</v>
      </c>
      <c r="G28" s="14" t="s">
        <v>32</v>
      </c>
      <c r="H28" s="12" t="s">
        <v>48</v>
      </c>
      <c r="I28" s="7">
        <v>231488.22</v>
      </c>
      <c r="J28" s="19">
        <v>70669.798666666698</v>
      </c>
      <c r="K28" s="19"/>
      <c r="L28" s="7">
        <v>231488.22</v>
      </c>
      <c r="M28" s="7">
        <v>231488.22</v>
      </c>
      <c r="N28" s="12"/>
      <c r="O28" s="19">
        <f t="shared" si="3"/>
        <v>231488.22</v>
      </c>
      <c r="P28" s="36"/>
      <c r="Q28" s="16">
        <v>45404.29</v>
      </c>
      <c r="R28" s="9">
        <v>3</v>
      </c>
      <c r="S28" s="16">
        <f t="shared" si="5"/>
        <v>45401.29</v>
      </c>
      <c r="T28" s="12" t="s">
        <v>35</v>
      </c>
      <c r="U28" s="7"/>
      <c r="V28" s="9" t="s">
        <v>125</v>
      </c>
      <c r="W28" s="23"/>
    </row>
    <row r="29" spans="1:24" s="2" customFormat="1" ht="31.2" customHeight="1">
      <c r="A29" s="9">
        <f t="shared" si="0"/>
        <v>26</v>
      </c>
      <c r="B29" s="9" t="s">
        <v>45</v>
      </c>
      <c r="C29" s="10" t="s">
        <v>126</v>
      </c>
      <c r="D29" s="11" t="s">
        <v>127</v>
      </c>
      <c r="E29" s="12" t="s">
        <v>30</v>
      </c>
      <c r="F29" s="13" t="s">
        <v>40</v>
      </c>
      <c r="G29" s="14" t="s">
        <v>32</v>
      </c>
      <c r="H29" s="12" t="s">
        <v>41</v>
      </c>
      <c r="I29" s="19">
        <v>726344.41</v>
      </c>
      <c r="J29" s="19">
        <v>72573.677333333297</v>
      </c>
      <c r="K29" s="19">
        <v>70000</v>
      </c>
      <c r="L29" s="19">
        <f>I29-K29</f>
        <v>656344.41</v>
      </c>
      <c r="M29" s="19">
        <f t="shared" ref="M29:M50" si="6">L29</f>
        <v>656344.41</v>
      </c>
      <c r="N29" s="38"/>
      <c r="O29" s="19">
        <f t="shared" si="3"/>
        <v>656344.41</v>
      </c>
      <c r="P29" s="36" t="s">
        <v>55</v>
      </c>
      <c r="Q29" s="16">
        <v>45412</v>
      </c>
      <c r="R29" s="9">
        <v>7</v>
      </c>
      <c r="S29" s="16">
        <f t="shared" si="5"/>
        <v>45405</v>
      </c>
      <c r="T29" s="12" t="s">
        <v>70</v>
      </c>
      <c r="U29" s="22"/>
      <c r="V29" s="9" t="s">
        <v>89</v>
      </c>
      <c r="W29" s="23" t="s">
        <v>128</v>
      </c>
      <c r="X29" s="25"/>
    </row>
    <row r="30" spans="1:24" s="2" customFormat="1" ht="31.2" customHeight="1">
      <c r="A30" s="9">
        <f t="shared" si="0"/>
        <v>27</v>
      </c>
      <c r="B30" s="9" t="s">
        <v>45</v>
      </c>
      <c r="C30" s="10" t="s">
        <v>129</v>
      </c>
      <c r="D30" s="11" t="s">
        <v>130</v>
      </c>
      <c r="E30" s="12" t="s">
        <v>30</v>
      </c>
      <c r="F30" s="13" t="s">
        <v>31</v>
      </c>
      <c r="G30" s="14" t="s">
        <v>32</v>
      </c>
      <c r="H30" s="12" t="s">
        <v>48</v>
      </c>
      <c r="I30" s="19">
        <v>20000</v>
      </c>
      <c r="J30" s="19">
        <v>20000</v>
      </c>
      <c r="K30" s="19"/>
      <c r="L30" s="19">
        <v>20000</v>
      </c>
      <c r="M30" s="19">
        <f t="shared" si="6"/>
        <v>20000</v>
      </c>
      <c r="N30" s="38"/>
      <c r="O30" s="19">
        <f t="shared" si="3"/>
        <v>20000</v>
      </c>
      <c r="P30" s="36" t="s">
        <v>131</v>
      </c>
      <c r="Q30" s="16">
        <v>45407</v>
      </c>
      <c r="R30" s="9">
        <v>3</v>
      </c>
      <c r="S30" s="16">
        <f t="shared" si="5"/>
        <v>45404</v>
      </c>
      <c r="T30" s="12" t="s">
        <v>70</v>
      </c>
      <c r="U30" s="22"/>
      <c r="V30" s="9" t="s">
        <v>89</v>
      </c>
      <c r="W30" s="23" t="s">
        <v>132</v>
      </c>
      <c r="X30" s="25" t="s">
        <v>133</v>
      </c>
    </row>
    <row r="31" spans="1:24" s="2" customFormat="1" ht="31.2" customHeight="1">
      <c r="A31" s="9">
        <f t="shared" si="0"/>
        <v>28</v>
      </c>
      <c r="B31" s="9" t="s">
        <v>45</v>
      </c>
      <c r="C31" s="10" t="s">
        <v>134</v>
      </c>
      <c r="D31" s="11" t="s">
        <v>135</v>
      </c>
      <c r="E31" s="12" t="s">
        <v>30</v>
      </c>
      <c r="F31" s="13" t="s">
        <v>31</v>
      </c>
      <c r="G31" s="14" t="s">
        <v>32</v>
      </c>
      <c r="H31" s="12" t="s">
        <v>48</v>
      </c>
      <c r="I31" s="19">
        <v>400000</v>
      </c>
      <c r="J31" s="19">
        <v>400000</v>
      </c>
      <c r="K31" s="19"/>
      <c r="L31" s="19">
        <v>400000</v>
      </c>
      <c r="M31" s="19">
        <f t="shared" si="6"/>
        <v>400000</v>
      </c>
      <c r="N31" s="38"/>
      <c r="O31" s="19">
        <f t="shared" si="3"/>
        <v>400000</v>
      </c>
      <c r="P31" s="36"/>
      <c r="Q31" s="16">
        <v>45412</v>
      </c>
      <c r="R31" s="9">
        <v>7</v>
      </c>
      <c r="S31" s="16">
        <f t="shared" si="5"/>
        <v>45405</v>
      </c>
      <c r="T31" s="12" t="s">
        <v>70</v>
      </c>
      <c r="U31" s="22"/>
      <c r="V31" s="9" t="s">
        <v>36</v>
      </c>
      <c r="W31" s="23"/>
      <c r="X31" s="25"/>
    </row>
    <row r="32" spans="1:24" s="2" customFormat="1" ht="31.2" customHeight="1">
      <c r="A32" s="9">
        <f t="shared" si="0"/>
        <v>29</v>
      </c>
      <c r="B32" s="9" t="s">
        <v>45</v>
      </c>
      <c r="C32" s="10" t="s">
        <v>136</v>
      </c>
      <c r="D32" s="11" t="s">
        <v>137</v>
      </c>
      <c r="E32" s="12" t="s">
        <v>30</v>
      </c>
      <c r="F32" s="13" t="s">
        <v>31</v>
      </c>
      <c r="G32" s="14" t="s">
        <v>54</v>
      </c>
      <c r="H32" s="12" t="s">
        <v>48</v>
      </c>
      <c r="I32" s="19">
        <v>1323982.5</v>
      </c>
      <c r="J32" s="19">
        <v>176531</v>
      </c>
      <c r="K32" s="19"/>
      <c r="L32" s="19">
        <v>600000</v>
      </c>
      <c r="M32" s="19">
        <v>600000</v>
      </c>
      <c r="N32" s="38"/>
      <c r="O32" s="19">
        <f t="shared" si="3"/>
        <v>600000</v>
      </c>
      <c r="P32" s="95" t="s">
        <v>96</v>
      </c>
      <c r="Q32" s="97">
        <v>45405</v>
      </c>
      <c r="R32" s="9">
        <v>3</v>
      </c>
      <c r="S32" s="16">
        <f t="shared" si="5"/>
        <v>45402</v>
      </c>
      <c r="T32" s="12" t="s">
        <v>70</v>
      </c>
      <c r="U32" s="22"/>
      <c r="V32" s="9" t="s">
        <v>89</v>
      </c>
      <c r="W32" s="23"/>
      <c r="X32" s="25"/>
    </row>
    <row r="33" spans="1:24" s="2" customFormat="1" ht="31.2" customHeight="1">
      <c r="A33" s="9">
        <f t="shared" si="0"/>
        <v>30</v>
      </c>
      <c r="B33" s="9" t="s">
        <v>45</v>
      </c>
      <c r="C33" s="10" t="s">
        <v>138</v>
      </c>
      <c r="D33" s="11" t="s">
        <v>139</v>
      </c>
      <c r="E33" s="12" t="s">
        <v>30</v>
      </c>
      <c r="F33" s="13" t="s">
        <v>31</v>
      </c>
      <c r="G33" s="14" t="s">
        <v>54</v>
      </c>
      <c r="H33" s="12" t="s">
        <v>48</v>
      </c>
      <c r="I33" s="19">
        <v>876359.4</v>
      </c>
      <c r="J33" s="19">
        <v>116847.92</v>
      </c>
      <c r="K33" s="19"/>
      <c r="L33" s="19">
        <v>300000</v>
      </c>
      <c r="M33" s="19">
        <f t="shared" si="6"/>
        <v>300000</v>
      </c>
      <c r="N33" s="38"/>
      <c r="O33" s="19">
        <f t="shared" si="3"/>
        <v>300000</v>
      </c>
      <c r="P33" s="95" t="s">
        <v>96</v>
      </c>
      <c r="Q33" s="97">
        <v>45405</v>
      </c>
      <c r="R33" s="9">
        <v>3</v>
      </c>
      <c r="S33" s="16">
        <f t="shared" si="5"/>
        <v>45402</v>
      </c>
      <c r="T33" s="12" t="s">
        <v>70</v>
      </c>
      <c r="U33" s="22"/>
      <c r="V33" s="9" t="s">
        <v>89</v>
      </c>
      <c r="W33" s="23"/>
      <c r="X33" s="25"/>
    </row>
    <row r="34" spans="1:24" s="2" customFormat="1" ht="31.2" customHeight="1">
      <c r="A34" s="9">
        <f t="shared" si="0"/>
        <v>31</v>
      </c>
      <c r="B34" s="9" t="s">
        <v>27</v>
      </c>
      <c r="C34" s="10" t="s">
        <v>140</v>
      </c>
      <c r="D34" s="11" t="s">
        <v>141</v>
      </c>
      <c r="E34" s="12" t="s">
        <v>30</v>
      </c>
      <c r="F34" s="13" t="s">
        <v>31</v>
      </c>
      <c r="G34" s="14" t="s">
        <v>54</v>
      </c>
      <c r="H34" s="12" t="s">
        <v>48</v>
      </c>
      <c r="I34" s="19">
        <v>374973.64</v>
      </c>
      <c r="J34" s="19">
        <v>49996.485333333301</v>
      </c>
      <c r="K34" s="19"/>
      <c r="L34" s="19">
        <v>300000</v>
      </c>
      <c r="M34" s="19">
        <f t="shared" si="6"/>
        <v>300000</v>
      </c>
      <c r="N34" s="38"/>
      <c r="O34" s="19">
        <f t="shared" si="3"/>
        <v>300000</v>
      </c>
      <c r="P34" s="95" t="s">
        <v>96</v>
      </c>
      <c r="Q34" s="97">
        <v>45405</v>
      </c>
      <c r="R34" s="9">
        <v>3</v>
      </c>
      <c r="S34" s="16">
        <f t="shared" si="5"/>
        <v>45402</v>
      </c>
      <c r="T34" s="12" t="s">
        <v>70</v>
      </c>
      <c r="U34" s="22"/>
      <c r="V34" s="9" t="s">
        <v>89</v>
      </c>
      <c r="W34" s="23"/>
      <c r="X34" s="25"/>
    </row>
    <row r="35" spans="1:24" s="2" customFormat="1" ht="31.2" customHeight="1">
      <c r="A35" s="9">
        <f t="shared" si="0"/>
        <v>32</v>
      </c>
      <c r="B35" s="9" t="s">
        <v>45</v>
      </c>
      <c r="C35" s="10" t="s">
        <v>142</v>
      </c>
      <c r="D35" s="11" t="s">
        <v>143</v>
      </c>
      <c r="E35" s="12" t="s">
        <v>30</v>
      </c>
      <c r="F35" s="13" t="s">
        <v>40</v>
      </c>
      <c r="G35" s="14" t="s">
        <v>32</v>
      </c>
      <c r="H35" s="12" t="s">
        <v>48</v>
      </c>
      <c r="I35" s="19">
        <v>590525.91</v>
      </c>
      <c r="J35" s="19">
        <v>256132.17866666699</v>
      </c>
      <c r="K35" s="19"/>
      <c r="L35" s="19">
        <v>256132.17866666699</v>
      </c>
      <c r="M35" s="19">
        <f t="shared" si="6"/>
        <v>256132.17866666699</v>
      </c>
      <c r="N35" s="38"/>
      <c r="O35" s="19">
        <f t="shared" si="3"/>
        <v>256132.17866666699</v>
      </c>
      <c r="P35" s="36"/>
      <c r="Q35" s="16">
        <v>45412</v>
      </c>
      <c r="R35" s="9">
        <v>3</v>
      </c>
      <c r="S35" s="16">
        <f t="shared" ref="S35:S46" si="7">Q35-R35</f>
        <v>45409</v>
      </c>
      <c r="T35" s="12" t="s">
        <v>70</v>
      </c>
      <c r="U35" s="22"/>
      <c r="V35" s="9" t="s">
        <v>89</v>
      </c>
      <c r="W35" s="23"/>
      <c r="X35" s="25"/>
    </row>
    <row r="36" spans="1:24" s="2" customFormat="1" ht="31.2" customHeight="1">
      <c r="A36" s="9">
        <f t="shared" si="0"/>
        <v>33</v>
      </c>
      <c r="B36" s="9" t="s">
        <v>45</v>
      </c>
      <c r="C36" s="10" t="s">
        <v>144</v>
      </c>
      <c r="D36" s="11" t="s">
        <v>145</v>
      </c>
      <c r="E36" s="12" t="s">
        <v>30</v>
      </c>
      <c r="F36" s="13" t="s">
        <v>31</v>
      </c>
      <c r="G36" s="14" t="s">
        <v>32</v>
      </c>
      <c r="H36" s="12" t="s">
        <v>48</v>
      </c>
      <c r="I36" s="19">
        <v>204947.43</v>
      </c>
      <c r="J36" s="19">
        <v>48387.716</v>
      </c>
      <c r="K36" s="19"/>
      <c r="L36" s="19">
        <v>150000</v>
      </c>
      <c r="M36" s="19">
        <f t="shared" si="6"/>
        <v>150000</v>
      </c>
      <c r="N36" s="38"/>
      <c r="O36" s="19">
        <f t="shared" si="3"/>
        <v>150000</v>
      </c>
      <c r="P36" s="36"/>
      <c r="Q36" s="16">
        <v>45404</v>
      </c>
      <c r="R36" s="9">
        <v>3</v>
      </c>
      <c r="S36" s="16">
        <f t="shared" si="7"/>
        <v>45401</v>
      </c>
      <c r="T36" s="12" t="s">
        <v>70</v>
      </c>
      <c r="U36" s="22"/>
      <c r="V36" s="9" t="s">
        <v>36</v>
      </c>
      <c r="W36" s="23"/>
      <c r="X36" s="25"/>
    </row>
    <row r="37" spans="1:24" s="2" customFormat="1" ht="31.2" customHeight="1">
      <c r="A37" s="9">
        <f t="shared" si="0"/>
        <v>34</v>
      </c>
      <c r="B37" s="9" t="s">
        <v>45</v>
      </c>
      <c r="C37" s="10" t="s">
        <v>146</v>
      </c>
      <c r="D37" s="11" t="s">
        <v>147</v>
      </c>
      <c r="E37" s="12" t="s">
        <v>30</v>
      </c>
      <c r="F37" s="13" t="s">
        <v>31</v>
      </c>
      <c r="G37" s="14" t="s">
        <v>32</v>
      </c>
      <c r="H37" s="12" t="s">
        <v>48</v>
      </c>
      <c r="I37" s="19">
        <v>2452720.7000000002</v>
      </c>
      <c r="J37" s="19">
        <v>212667.653333333</v>
      </c>
      <c r="K37" s="19"/>
      <c r="L37" s="19">
        <v>100000</v>
      </c>
      <c r="M37" s="19">
        <f t="shared" si="6"/>
        <v>100000</v>
      </c>
      <c r="N37" s="38"/>
      <c r="O37" s="19">
        <f t="shared" si="3"/>
        <v>100000</v>
      </c>
      <c r="P37" s="36"/>
      <c r="Q37" s="16">
        <v>45404</v>
      </c>
      <c r="R37" s="9">
        <v>3</v>
      </c>
      <c r="S37" s="16">
        <f t="shared" si="7"/>
        <v>45401</v>
      </c>
      <c r="T37" s="12" t="s">
        <v>70</v>
      </c>
      <c r="U37" s="22"/>
      <c r="V37" s="9" t="s">
        <v>36</v>
      </c>
      <c r="W37" s="23"/>
      <c r="X37" s="25"/>
    </row>
    <row r="38" spans="1:24" s="2" customFormat="1" ht="31.2" customHeight="1">
      <c r="A38" s="9">
        <f t="shared" si="0"/>
        <v>35</v>
      </c>
      <c r="B38" s="9" t="s">
        <v>90</v>
      </c>
      <c r="C38" s="10" t="s">
        <v>148</v>
      </c>
      <c r="D38" s="11" t="s">
        <v>149</v>
      </c>
      <c r="E38" s="12" t="s">
        <v>30</v>
      </c>
      <c r="F38" s="13" t="s">
        <v>40</v>
      </c>
      <c r="G38" s="14" t="s">
        <v>32</v>
      </c>
      <c r="H38" s="12" t="s">
        <v>48</v>
      </c>
      <c r="I38" s="19">
        <v>1432728.6</v>
      </c>
      <c r="J38" s="19">
        <v>1226983.79</v>
      </c>
      <c r="K38" s="19"/>
      <c r="L38" s="19">
        <v>1226983.79</v>
      </c>
      <c r="M38" s="19">
        <v>110000</v>
      </c>
      <c r="N38" s="38"/>
      <c r="O38" s="19">
        <f t="shared" si="3"/>
        <v>110000</v>
      </c>
      <c r="P38" s="36" t="s">
        <v>131</v>
      </c>
      <c r="Q38" s="16">
        <v>45407</v>
      </c>
      <c r="R38" s="9">
        <v>3</v>
      </c>
      <c r="S38" s="16">
        <f t="shared" si="7"/>
        <v>45404</v>
      </c>
      <c r="T38" s="12" t="s">
        <v>70</v>
      </c>
      <c r="U38" s="22"/>
      <c r="V38" s="9" t="s">
        <v>43</v>
      </c>
      <c r="W38" s="23"/>
      <c r="X38" s="25" t="s">
        <v>118</v>
      </c>
    </row>
    <row r="39" spans="1:24" s="2" customFormat="1" ht="31.2" customHeight="1">
      <c r="A39" s="9">
        <f t="shared" si="0"/>
        <v>36</v>
      </c>
      <c r="B39" s="9" t="s">
        <v>90</v>
      </c>
      <c r="C39" s="10" t="s">
        <v>150</v>
      </c>
      <c r="D39" s="11" t="s">
        <v>151</v>
      </c>
      <c r="E39" s="12" t="s">
        <v>30</v>
      </c>
      <c r="F39" s="13" t="s">
        <v>152</v>
      </c>
      <c r="G39" s="14" t="s">
        <v>32</v>
      </c>
      <c r="H39" s="12" t="s">
        <v>48</v>
      </c>
      <c r="I39" s="19">
        <v>6722093.4400000004</v>
      </c>
      <c r="J39" s="19">
        <v>404929.32666666701</v>
      </c>
      <c r="K39" s="19"/>
      <c r="L39" s="19">
        <v>200000</v>
      </c>
      <c r="M39" s="19">
        <f t="shared" si="6"/>
        <v>200000</v>
      </c>
      <c r="N39" s="38">
        <v>0.03</v>
      </c>
      <c r="O39" s="19">
        <f t="shared" si="3"/>
        <v>194000</v>
      </c>
      <c r="P39" s="36"/>
      <c r="Q39" s="16">
        <v>45412</v>
      </c>
      <c r="R39" s="9">
        <v>3</v>
      </c>
      <c r="S39" s="16">
        <f t="shared" si="7"/>
        <v>45409</v>
      </c>
      <c r="T39" s="12" t="s">
        <v>70</v>
      </c>
      <c r="U39" s="22"/>
      <c r="V39" s="9" t="s">
        <v>153</v>
      </c>
      <c r="W39" s="23"/>
      <c r="X39" s="25"/>
    </row>
    <row r="40" spans="1:24" s="2" customFormat="1" ht="31.2" customHeight="1">
      <c r="A40" s="9">
        <f t="shared" si="0"/>
        <v>37</v>
      </c>
      <c r="B40" s="9" t="s">
        <v>90</v>
      </c>
      <c r="C40" s="10" t="s">
        <v>154</v>
      </c>
      <c r="D40" s="11" t="s">
        <v>155</v>
      </c>
      <c r="E40" s="12" t="s">
        <v>30</v>
      </c>
      <c r="F40" s="13" t="s">
        <v>31</v>
      </c>
      <c r="G40" s="14" t="s">
        <v>32</v>
      </c>
      <c r="H40" s="12" t="s">
        <v>48</v>
      </c>
      <c r="I40" s="19">
        <v>256449.09</v>
      </c>
      <c r="J40" s="19">
        <v>150000</v>
      </c>
      <c r="K40" s="19"/>
      <c r="L40" s="19">
        <v>256449.09</v>
      </c>
      <c r="M40" s="19">
        <f t="shared" si="6"/>
        <v>256449.09</v>
      </c>
      <c r="N40" s="38"/>
      <c r="O40" s="19">
        <f t="shared" si="3"/>
        <v>256449.09</v>
      </c>
      <c r="P40" s="36"/>
      <c r="Q40" s="16">
        <v>45405</v>
      </c>
      <c r="R40" s="9">
        <v>3</v>
      </c>
      <c r="S40" s="16">
        <f t="shared" si="7"/>
        <v>45402</v>
      </c>
      <c r="T40" s="12" t="s">
        <v>70</v>
      </c>
      <c r="U40" s="22"/>
      <c r="V40" s="9" t="s">
        <v>125</v>
      </c>
      <c r="W40" s="23"/>
      <c r="X40" s="25"/>
    </row>
    <row r="41" spans="1:24" s="2" customFormat="1" ht="31.2" customHeight="1">
      <c r="A41" s="9">
        <f t="shared" si="0"/>
        <v>38</v>
      </c>
      <c r="B41" s="9" t="s">
        <v>27</v>
      </c>
      <c r="C41" s="10" t="s">
        <v>156</v>
      </c>
      <c r="D41" s="11" t="s">
        <v>157</v>
      </c>
      <c r="E41" s="12" t="s">
        <v>30</v>
      </c>
      <c r="F41" s="13" t="s">
        <v>40</v>
      </c>
      <c r="G41" s="14" t="s">
        <v>32</v>
      </c>
      <c r="H41" s="12" t="s">
        <v>48</v>
      </c>
      <c r="I41" s="19">
        <v>1925793.4</v>
      </c>
      <c r="J41" s="19">
        <v>46814.415999999997</v>
      </c>
      <c r="K41" s="19"/>
      <c r="L41" s="19">
        <v>50000</v>
      </c>
      <c r="M41" s="19">
        <f t="shared" si="6"/>
        <v>50000</v>
      </c>
      <c r="N41" s="38">
        <v>0.03</v>
      </c>
      <c r="O41" s="19">
        <f t="shared" si="3"/>
        <v>48500</v>
      </c>
      <c r="P41" s="36"/>
      <c r="Q41" s="16">
        <v>45408</v>
      </c>
      <c r="R41" s="9">
        <v>3</v>
      </c>
      <c r="S41" s="16">
        <f t="shared" si="7"/>
        <v>45405</v>
      </c>
      <c r="T41" s="12" t="s">
        <v>70</v>
      </c>
      <c r="U41" s="22"/>
      <c r="V41" s="9" t="s">
        <v>43</v>
      </c>
      <c r="W41" s="23" t="s">
        <v>158</v>
      </c>
      <c r="X41" s="25"/>
    </row>
    <row r="42" spans="1:24" s="2" customFormat="1" ht="31.2" customHeight="1">
      <c r="A42" s="9">
        <f t="shared" si="0"/>
        <v>39</v>
      </c>
      <c r="B42" s="9" t="s">
        <v>45</v>
      </c>
      <c r="C42" s="10" t="s">
        <v>159</v>
      </c>
      <c r="D42" s="11" t="s">
        <v>160</v>
      </c>
      <c r="E42" s="12" t="s">
        <v>30</v>
      </c>
      <c r="F42" s="13" t="s">
        <v>40</v>
      </c>
      <c r="G42" s="14" t="s">
        <v>32</v>
      </c>
      <c r="H42" s="12" t="s">
        <v>48</v>
      </c>
      <c r="I42" s="19">
        <v>2419541.67</v>
      </c>
      <c r="J42" s="19">
        <v>96124.005333333305</v>
      </c>
      <c r="K42" s="19"/>
      <c r="L42" s="19">
        <v>126124</v>
      </c>
      <c r="M42" s="19">
        <f t="shared" si="6"/>
        <v>126124</v>
      </c>
      <c r="N42" s="38">
        <v>0.03</v>
      </c>
      <c r="O42" s="19">
        <f t="shared" si="3"/>
        <v>122340.28</v>
      </c>
      <c r="P42" s="95" t="s">
        <v>161</v>
      </c>
      <c r="Q42" s="97">
        <v>45405</v>
      </c>
      <c r="R42" s="9">
        <v>3</v>
      </c>
      <c r="S42" s="16">
        <f t="shared" si="7"/>
        <v>45402</v>
      </c>
      <c r="T42" s="12" t="s">
        <v>70</v>
      </c>
      <c r="U42" s="22"/>
      <c r="V42" s="9" t="s">
        <v>65</v>
      </c>
      <c r="W42" s="23"/>
      <c r="X42" s="25"/>
    </row>
    <row r="43" spans="1:24" s="2" customFormat="1" ht="31.2" customHeight="1">
      <c r="A43" s="9">
        <f t="shared" si="0"/>
        <v>40</v>
      </c>
      <c r="B43" s="9" t="s">
        <v>27</v>
      </c>
      <c r="C43" s="10" t="s">
        <v>162</v>
      </c>
      <c r="D43" s="11" t="s">
        <v>163</v>
      </c>
      <c r="E43" s="12" t="s">
        <v>30</v>
      </c>
      <c r="F43" s="13" t="s">
        <v>31</v>
      </c>
      <c r="G43" s="14" t="s">
        <v>32</v>
      </c>
      <c r="H43" s="12" t="s">
        <v>48</v>
      </c>
      <c r="I43" s="19">
        <v>317889.28000000003</v>
      </c>
      <c r="J43" s="19">
        <v>16360.841333333299</v>
      </c>
      <c r="K43" s="19"/>
      <c r="L43" s="19">
        <v>20000</v>
      </c>
      <c r="M43" s="19">
        <f t="shared" si="6"/>
        <v>20000</v>
      </c>
      <c r="N43" s="38">
        <v>0.03</v>
      </c>
      <c r="O43" s="19">
        <f t="shared" si="3"/>
        <v>19400</v>
      </c>
      <c r="P43" s="36"/>
      <c r="Q43" s="16">
        <v>45405</v>
      </c>
      <c r="R43" s="9">
        <v>3</v>
      </c>
      <c r="S43" s="16">
        <f t="shared" si="7"/>
        <v>45402</v>
      </c>
      <c r="T43" s="12" t="s">
        <v>70</v>
      </c>
      <c r="U43" s="22"/>
      <c r="V43" s="9" t="s">
        <v>36</v>
      </c>
      <c r="W43" s="23"/>
      <c r="X43" s="25"/>
    </row>
    <row r="44" spans="1:24" s="2" customFormat="1" ht="31.2" customHeight="1">
      <c r="A44" s="9">
        <f t="shared" si="0"/>
        <v>41</v>
      </c>
      <c r="B44" s="9" t="s">
        <v>45</v>
      </c>
      <c r="C44" s="10" t="s">
        <v>164</v>
      </c>
      <c r="D44" s="11" t="s">
        <v>165</v>
      </c>
      <c r="E44" s="12" t="s">
        <v>30</v>
      </c>
      <c r="F44" s="13" t="s">
        <v>31</v>
      </c>
      <c r="G44" s="14" t="s">
        <v>32</v>
      </c>
      <c r="H44" s="12" t="s">
        <v>48</v>
      </c>
      <c r="I44" s="19">
        <v>2460794.9900000002</v>
      </c>
      <c r="J44" s="19">
        <v>379404.69866666698</v>
      </c>
      <c r="K44" s="19"/>
      <c r="L44" s="19">
        <v>200000</v>
      </c>
      <c r="M44" s="19">
        <f t="shared" si="6"/>
        <v>200000</v>
      </c>
      <c r="N44" s="38">
        <v>0.02</v>
      </c>
      <c r="O44" s="19">
        <f t="shared" si="3"/>
        <v>196000</v>
      </c>
      <c r="P44" s="36"/>
      <c r="Q44" s="16">
        <v>45404</v>
      </c>
      <c r="R44" s="9">
        <v>3</v>
      </c>
      <c r="S44" s="16">
        <f t="shared" si="7"/>
        <v>45401</v>
      </c>
      <c r="T44" s="12" t="s">
        <v>70</v>
      </c>
      <c r="U44" s="22"/>
      <c r="V44" s="9" t="s">
        <v>125</v>
      </c>
      <c r="W44" s="23"/>
      <c r="X44" s="25"/>
    </row>
    <row r="45" spans="1:24" s="2" customFormat="1" ht="31.2" customHeight="1">
      <c r="A45" s="9">
        <f t="shared" si="0"/>
        <v>42</v>
      </c>
      <c r="B45" s="9" t="s">
        <v>90</v>
      </c>
      <c r="C45" s="10" t="s">
        <v>166</v>
      </c>
      <c r="D45" s="11" t="s">
        <v>167</v>
      </c>
      <c r="E45" s="12" t="s">
        <v>30</v>
      </c>
      <c r="F45" s="13" t="s">
        <v>40</v>
      </c>
      <c r="G45" s="14" t="s">
        <v>32</v>
      </c>
      <c r="H45" s="12" t="s">
        <v>48</v>
      </c>
      <c r="I45" s="19">
        <v>774399.3</v>
      </c>
      <c r="J45" s="19">
        <v>117897.88933333301</v>
      </c>
      <c r="K45" s="19"/>
      <c r="L45" s="19">
        <f>100000+151387.8363</f>
        <v>251387.8363</v>
      </c>
      <c r="M45" s="19">
        <f t="shared" si="6"/>
        <v>251387.8363</v>
      </c>
      <c r="N45" s="38">
        <v>0.03</v>
      </c>
      <c r="O45" s="19">
        <f t="shared" si="3"/>
        <v>243846.20121099998</v>
      </c>
      <c r="P45" s="36"/>
      <c r="Q45" s="16">
        <v>45408</v>
      </c>
      <c r="R45" s="9">
        <v>3</v>
      </c>
      <c r="S45" s="16">
        <f t="shared" si="7"/>
        <v>45405</v>
      </c>
      <c r="T45" s="12" t="s">
        <v>70</v>
      </c>
      <c r="U45" s="22"/>
      <c r="V45" s="9" t="s">
        <v>43</v>
      </c>
      <c r="W45" s="23" t="s">
        <v>168</v>
      </c>
      <c r="X45" s="25"/>
    </row>
    <row r="46" spans="1:24" s="2" customFormat="1" ht="31.2" customHeight="1">
      <c r="A46" s="9">
        <f t="shared" si="0"/>
        <v>43</v>
      </c>
      <c r="B46" s="9" t="s">
        <v>90</v>
      </c>
      <c r="C46" s="10" t="s">
        <v>169</v>
      </c>
      <c r="D46" s="11" t="s">
        <v>170</v>
      </c>
      <c r="E46" s="12" t="s">
        <v>30</v>
      </c>
      <c r="F46" s="13" t="s">
        <v>40</v>
      </c>
      <c r="G46" s="14" t="s">
        <v>32</v>
      </c>
      <c r="H46" s="12" t="s">
        <v>48</v>
      </c>
      <c r="I46" s="19">
        <v>10000</v>
      </c>
      <c r="J46" s="19">
        <v>10000</v>
      </c>
      <c r="K46" s="19"/>
      <c r="L46" s="19">
        <v>10000</v>
      </c>
      <c r="M46" s="19">
        <f t="shared" si="6"/>
        <v>10000</v>
      </c>
      <c r="N46" s="38"/>
      <c r="O46" s="19">
        <f t="shared" si="3"/>
        <v>10000</v>
      </c>
      <c r="P46" s="36"/>
      <c r="Q46" s="16">
        <v>45404</v>
      </c>
      <c r="R46" s="9">
        <v>1</v>
      </c>
      <c r="S46" s="16">
        <f t="shared" si="7"/>
        <v>45403</v>
      </c>
      <c r="T46" s="12" t="s">
        <v>70</v>
      </c>
      <c r="U46" s="22"/>
      <c r="V46" s="9" t="s">
        <v>36</v>
      </c>
      <c r="W46" s="23"/>
      <c r="X46" s="25"/>
    </row>
    <row r="47" spans="1:24" s="2" customFormat="1" ht="31.2" customHeight="1">
      <c r="A47" s="9">
        <f t="shared" si="0"/>
        <v>44</v>
      </c>
      <c r="B47" s="9"/>
      <c r="C47" s="10"/>
      <c r="D47" s="11" t="s">
        <v>171</v>
      </c>
      <c r="E47" s="12" t="s">
        <v>172</v>
      </c>
      <c r="F47" s="13" t="s">
        <v>40</v>
      </c>
      <c r="G47" s="14" t="s">
        <v>173</v>
      </c>
      <c r="H47" s="12" t="s">
        <v>48</v>
      </c>
      <c r="I47" s="19">
        <v>9450</v>
      </c>
      <c r="J47" s="87"/>
      <c r="K47" s="19"/>
      <c r="L47" s="19">
        <v>9450</v>
      </c>
      <c r="M47" s="19">
        <f t="shared" si="6"/>
        <v>9450</v>
      </c>
      <c r="N47" s="38"/>
      <c r="O47" s="19">
        <f t="shared" si="3"/>
        <v>9450</v>
      </c>
      <c r="P47" s="36"/>
      <c r="Q47" s="16">
        <v>45404</v>
      </c>
      <c r="R47" s="9">
        <v>1</v>
      </c>
      <c r="S47" s="16">
        <f>Q47-R47</f>
        <v>45403</v>
      </c>
      <c r="T47" s="12" t="s">
        <v>70</v>
      </c>
      <c r="U47" s="22"/>
      <c r="V47" s="9" t="s">
        <v>89</v>
      </c>
      <c r="W47" s="23" t="s">
        <v>174</v>
      </c>
      <c r="X47" s="25"/>
    </row>
    <row r="48" spans="1:24" s="2" customFormat="1" ht="31.2" customHeight="1">
      <c r="A48" s="9">
        <f t="shared" si="0"/>
        <v>45</v>
      </c>
      <c r="B48" s="9" t="s">
        <v>90</v>
      </c>
      <c r="C48" s="10" t="s">
        <v>175</v>
      </c>
      <c r="D48" s="11" t="s">
        <v>176</v>
      </c>
      <c r="E48" s="12" t="s">
        <v>172</v>
      </c>
      <c r="F48" s="13" t="s">
        <v>40</v>
      </c>
      <c r="G48" s="14" t="s">
        <v>173</v>
      </c>
      <c r="H48" s="12" t="s">
        <v>48</v>
      </c>
      <c r="I48" s="19">
        <v>39000</v>
      </c>
      <c r="J48" s="19"/>
      <c r="K48" s="19"/>
      <c r="L48" s="19">
        <v>39000</v>
      </c>
      <c r="M48" s="19">
        <f t="shared" si="6"/>
        <v>39000</v>
      </c>
      <c r="N48" s="38"/>
      <c r="O48" s="19">
        <f t="shared" si="3"/>
        <v>39000</v>
      </c>
      <c r="P48" s="36"/>
      <c r="Q48" s="16">
        <v>45404</v>
      </c>
      <c r="R48" s="9">
        <v>1</v>
      </c>
      <c r="S48" s="16">
        <f>Q48-R48</f>
        <v>45403</v>
      </c>
      <c r="T48" s="12" t="s">
        <v>70</v>
      </c>
      <c r="U48" s="22"/>
      <c r="V48" s="9" t="s">
        <v>89</v>
      </c>
      <c r="W48" s="23" t="s">
        <v>177</v>
      </c>
      <c r="X48" s="25"/>
    </row>
    <row r="49" spans="1:25" s="2" customFormat="1" ht="31.2" customHeight="1">
      <c r="A49" s="9">
        <f t="shared" si="0"/>
        <v>46</v>
      </c>
      <c r="B49" s="9" t="s">
        <v>90</v>
      </c>
      <c r="C49" s="10" t="s">
        <v>178</v>
      </c>
      <c r="D49" s="11" t="s">
        <v>179</v>
      </c>
      <c r="E49" s="12" t="s">
        <v>172</v>
      </c>
      <c r="F49" s="13" t="s">
        <v>40</v>
      </c>
      <c r="G49" s="14" t="s">
        <v>180</v>
      </c>
      <c r="H49" s="12" t="s">
        <v>48</v>
      </c>
      <c r="I49" s="19">
        <v>140700</v>
      </c>
      <c r="J49" s="19">
        <v>18760</v>
      </c>
      <c r="K49" s="19"/>
      <c r="L49" s="19">
        <v>50000</v>
      </c>
      <c r="M49" s="19">
        <f t="shared" si="6"/>
        <v>50000</v>
      </c>
      <c r="N49" s="38"/>
      <c r="O49" s="19">
        <f t="shared" si="3"/>
        <v>50000</v>
      </c>
      <c r="P49" s="36"/>
      <c r="Q49" s="16"/>
      <c r="R49" s="9"/>
      <c r="S49" s="16"/>
      <c r="T49" s="12" t="s">
        <v>70</v>
      </c>
      <c r="U49" s="22"/>
      <c r="V49" s="9" t="s">
        <v>181</v>
      </c>
      <c r="W49" s="23" t="s">
        <v>182</v>
      </c>
      <c r="X49" s="25"/>
    </row>
    <row r="50" spans="1:25" s="2" customFormat="1" ht="31.2" customHeight="1">
      <c r="A50" s="9">
        <f t="shared" si="0"/>
        <v>47</v>
      </c>
      <c r="B50" s="9" t="s">
        <v>183</v>
      </c>
      <c r="C50" s="10" t="s">
        <v>184</v>
      </c>
      <c r="D50" s="11" t="s">
        <v>185</v>
      </c>
      <c r="E50" s="12" t="s">
        <v>172</v>
      </c>
      <c r="F50" s="13" t="s">
        <v>40</v>
      </c>
      <c r="G50" s="14" t="s">
        <v>180</v>
      </c>
      <c r="H50" s="12" t="s">
        <v>48</v>
      </c>
      <c r="I50" s="19">
        <v>40459.99</v>
      </c>
      <c r="J50" s="19"/>
      <c r="K50" s="19"/>
      <c r="L50" s="19">
        <v>40459.99</v>
      </c>
      <c r="M50" s="19">
        <f t="shared" si="6"/>
        <v>40459.99</v>
      </c>
      <c r="N50" s="38"/>
      <c r="O50" s="19">
        <f t="shared" si="3"/>
        <v>40459.99</v>
      </c>
      <c r="P50" s="36"/>
      <c r="Q50" s="16"/>
      <c r="R50" s="9"/>
      <c r="S50" s="16"/>
      <c r="T50" s="12" t="s">
        <v>70</v>
      </c>
      <c r="U50" s="22"/>
      <c r="V50" s="9" t="s">
        <v>181</v>
      </c>
      <c r="W50" s="23" t="s">
        <v>186</v>
      </c>
      <c r="X50" s="25"/>
    </row>
    <row r="51" spans="1:25" ht="36" customHeight="1">
      <c r="A51" s="9">
        <f t="shared" si="0"/>
        <v>48</v>
      </c>
      <c r="B51" s="9" t="s">
        <v>90</v>
      </c>
      <c r="C51" s="9" t="s">
        <v>187</v>
      </c>
      <c r="D51" s="11" t="s">
        <v>188</v>
      </c>
      <c r="E51" s="9" t="s">
        <v>30</v>
      </c>
      <c r="F51" s="9" t="s">
        <v>31</v>
      </c>
      <c r="G51" s="9" t="s">
        <v>32</v>
      </c>
      <c r="H51" s="12" t="s">
        <v>48</v>
      </c>
      <c r="I51" s="7">
        <v>1617123.16</v>
      </c>
      <c r="J51" s="19">
        <v>269349.28533333301</v>
      </c>
      <c r="K51" s="19"/>
      <c r="L51" s="19">
        <v>200000</v>
      </c>
      <c r="M51" s="19">
        <v>100000</v>
      </c>
      <c r="N51" s="12">
        <v>0</v>
      </c>
      <c r="O51" s="19">
        <v>100000</v>
      </c>
      <c r="P51" s="36"/>
      <c r="Q51" s="16">
        <v>45405</v>
      </c>
      <c r="R51" s="46"/>
      <c r="S51" s="46"/>
      <c r="T51" s="12" t="s">
        <v>35</v>
      </c>
      <c r="U51" s="7"/>
      <c r="V51" s="9" t="s">
        <v>36</v>
      </c>
      <c r="W51" s="23" t="s">
        <v>189</v>
      </c>
    </row>
    <row r="52" spans="1:25" ht="36" customHeight="1">
      <c r="A52" s="9">
        <f t="shared" si="0"/>
        <v>49</v>
      </c>
      <c r="B52" s="9" t="s">
        <v>190</v>
      </c>
      <c r="C52" s="9" t="s">
        <v>191</v>
      </c>
      <c r="D52" s="11" t="s">
        <v>192</v>
      </c>
      <c r="E52" s="9" t="s">
        <v>30</v>
      </c>
      <c r="F52" s="9" t="s">
        <v>31</v>
      </c>
      <c r="G52" s="9" t="s">
        <v>32</v>
      </c>
      <c r="H52" s="12" t="s">
        <v>48</v>
      </c>
      <c r="I52" s="7">
        <v>815110.53</v>
      </c>
      <c r="J52" s="19">
        <v>61544.144</v>
      </c>
      <c r="K52" s="19"/>
      <c r="L52" s="19">
        <v>200000</v>
      </c>
      <c r="M52" s="19">
        <v>100000</v>
      </c>
      <c r="N52" s="12">
        <v>0</v>
      </c>
      <c r="O52" s="19">
        <v>100000</v>
      </c>
      <c r="P52" s="36"/>
      <c r="Q52" s="16">
        <v>45405</v>
      </c>
      <c r="R52" s="46"/>
      <c r="S52" s="46"/>
      <c r="T52" s="12" t="s">
        <v>35</v>
      </c>
      <c r="U52" s="7"/>
      <c r="V52" s="9" t="s">
        <v>36</v>
      </c>
      <c r="W52" s="23" t="s">
        <v>193</v>
      </c>
    </row>
    <row r="53" spans="1:25" ht="36" customHeight="1">
      <c r="A53" s="9">
        <f t="shared" si="0"/>
        <v>50</v>
      </c>
      <c r="B53" s="9" t="s">
        <v>194</v>
      </c>
      <c r="C53" s="9" t="s">
        <v>195</v>
      </c>
      <c r="D53" s="11" t="s">
        <v>196</v>
      </c>
      <c r="E53" s="9" t="s">
        <v>30</v>
      </c>
      <c r="F53" s="9" t="s">
        <v>197</v>
      </c>
      <c r="G53" s="9" t="s">
        <v>32</v>
      </c>
      <c r="H53" s="12" t="s">
        <v>48</v>
      </c>
      <c r="I53" s="7">
        <v>7950.70999999999</v>
      </c>
      <c r="J53" s="19">
        <v>18343.369333333299</v>
      </c>
      <c r="K53" s="19"/>
      <c r="L53" s="19">
        <v>68209.06</v>
      </c>
      <c r="M53" s="19">
        <v>68209.06</v>
      </c>
      <c r="N53" s="12"/>
      <c r="O53" s="19">
        <v>68209.06</v>
      </c>
      <c r="P53" s="36"/>
      <c r="Q53" s="16">
        <v>45410</v>
      </c>
      <c r="R53" s="46"/>
      <c r="S53" s="46"/>
      <c r="T53" s="12" t="s">
        <v>35</v>
      </c>
      <c r="U53" s="7"/>
      <c r="V53" s="9" t="s">
        <v>36</v>
      </c>
      <c r="W53" s="23"/>
    </row>
    <row r="54" spans="1:25" ht="36" customHeight="1">
      <c r="A54" s="9">
        <f t="shared" si="0"/>
        <v>51</v>
      </c>
      <c r="B54" s="9" t="s">
        <v>198</v>
      </c>
      <c r="C54" s="9" t="s">
        <v>199</v>
      </c>
      <c r="D54" s="11" t="s">
        <v>200</v>
      </c>
      <c r="E54" s="9" t="s">
        <v>30</v>
      </c>
      <c r="F54" s="9" t="s">
        <v>31</v>
      </c>
      <c r="G54" s="9" t="s">
        <v>32</v>
      </c>
      <c r="H54" s="12" t="s">
        <v>48</v>
      </c>
      <c r="I54" s="7">
        <v>144280.10999999999</v>
      </c>
      <c r="J54" s="19">
        <v>15563.868</v>
      </c>
      <c r="K54" s="19"/>
      <c r="L54" s="19">
        <v>50000</v>
      </c>
      <c r="M54" s="19">
        <v>30000</v>
      </c>
      <c r="N54" s="12"/>
      <c r="O54" s="19">
        <v>30000</v>
      </c>
      <c r="P54" s="36"/>
      <c r="Q54" s="16">
        <v>45406</v>
      </c>
      <c r="R54" s="46"/>
      <c r="S54" s="46"/>
      <c r="T54" s="12" t="s">
        <v>35</v>
      </c>
      <c r="U54" s="7"/>
      <c r="V54" s="9" t="s">
        <v>36</v>
      </c>
      <c r="W54" s="23"/>
    </row>
    <row r="55" spans="1:25" ht="36" customHeight="1">
      <c r="A55" s="9">
        <f t="shared" si="0"/>
        <v>52</v>
      </c>
      <c r="B55" s="9" t="s">
        <v>190</v>
      </c>
      <c r="C55" s="9" t="s">
        <v>201</v>
      </c>
      <c r="D55" s="11" t="s">
        <v>202</v>
      </c>
      <c r="E55" s="9" t="s">
        <v>30</v>
      </c>
      <c r="F55" s="9" t="s">
        <v>31</v>
      </c>
      <c r="G55" s="9" t="s">
        <v>32</v>
      </c>
      <c r="H55" s="12" t="s">
        <v>48</v>
      </c>
      <c r="I55" s="7">
        <v>1547082.58</v>
      </c>
      <c r="J55" s="19">
        <v>95675.269333333301</v>
      </c>
      <c r="K55" s="19"/>
      <c r="L55" s="19">
        <v>200000</v>
      </c>
      <c r="M55" s="19">
        <v>100000</v>
      </c>
      <c r="N55" s="12">
        <v>0.03</v>
      </c>
      <c r="O55" s="19">
        <v>97000</v>
      </c>
      <c r="P55" s="36"/>
      <c r="Q55" s="16">
        <v>45406</v>
      </c>
      <c r="R55" s="46"/>
      <c r="S55" s="46"/>
      <c r="T55" s="12" t="s">
        <v>35</v>
      </c>
      <c r="U55" s="7"/>
      <c r="V55" s="9" t="s">
        <v>36</v>
      </c>
      <c r="W55" s="23"/>
    </row>
    <row r="56" spans="1:25" ht="36" customHeight="1">
      <c r="A56" s="9">
        <f t="shared" si="0"/>
        <v>53</v>
      </c>
      <c r="B56" s="9" t="s">
        <v>45</v>
      </c>
      <c r="C56" s="10" t="s">
        <v>203</v>
      </c>
      <c r="D56" s="11" t="s">
        <v>204</v>
      </c>
      <c r="E56" s="12" t="s">
        <v>30</v>
      </c>
      <c r="F56" s="13" t="s">
        <v>31</v>
      </c>
      <c r="G56" s="14" t="s">
        <v>54</v>
      </c>
      <c r="H56" s="12" t="s">
        <v>41</v>
      </c>
      <c r="I56" s="7">
        <f>VLOOKUP(D56,[1]Sheet1!$C$1:$AV$65536,46,0)</f>
        <v>3512209.82</v>
      </c>
      <c r="J56" s="19"/>
      <c r="K56" s="19">
        <v>400000</v>
      </c>
      <c r="L56" s="19">
        <v>800000</v>
      </c>
      <c r="M56" s="19">
        <f>L56</f>
        <v>800000</v>
      </c>
      <c r="N56" s="12"/>
      <c r="O56" s="19">
        <f>M56*(1-N56)</f>
        <v>800000</v>
      </c>
      <c r="P56" s="16"/>
      <c r="Q56" s="45">
        <v>45412</v>
      </c>
      <c r="R56" s="16"/>
      <c r="S56" s="12"/>
      <c r="T56" s="12" t="s">
        <v>56</v>
      </c>
      <c r="U56" s="9"/>
      <c r="V56" s="9" t="s">
        <v>205</v>
      </c>
      <c r="W56" s="23" t="s">
        <v>206</v>
      </c>
      <c r="X56" s="3"/>
    </row>
    <row r="57" spans="1:25" ht="36" customHeight="1">
      <c r="A57" s="9">
        <f t="shared" si="0"/>
        <v>54</v>
      </c>
      <c r="B57" s="9" t="s">
        <v>45</v>
      </c>
      <c r="C57" s="10" t="s">
        <v>207</v>
      </c>
      <c r="D57" s="27" t="s">
        <v>208</v>
      </c>
      <c r="E57" s="12" t="s">
        <v>30</v>
      </c>
      <c r="F57" s="13" t="s">
        <v>31</v>
      </c>
      <c r="G57" s="14" t="s">
        <v>54</v>
      </c>
      <c r="H57" s="12" t="s">
        <v>41</v>
      </c>
      <c r="I57" s="7">
        <v>1588030.05</v>
      </c>
      <c r="J57" s="19"/>
      <c r="K57" s="19">
        <v>500000</v>
      </c>
      <c r="L57" s="19">
        <v>500000</v>
      </c>
      <c r="M57" s="19">
        <f>L57</f>
        <v>500000</v>
      </c>
      <c r="N57" s="12"/>
      <c r="O57" s="19">
        <f>M57*(1-N57)</f>
        <v>500000</v>
      </c>
      <c r="P57" s="16"/>
      <c r="Q57" s="45">
        <v>45412</v>
      </c>
      <c r="R57" s="16"/>
      <c r="S57" s="12"/>
      <c r="T57" s="12" t="s">
        <v>56</v>
      </c>
      <c r="U57" s="9"/>
      <c r="V57" s="9" t="s">
        <v>205</v>
      </c>
      <c r="W57" s="23" t="s">
        <v>44</v>
      </c>
      <c r="X57" s="3"/>
    </row>
    <row r="58" spans="1:25" ht="36" customHeight="1">
      <c r="A58" s="9">
        <f t="shared" si="0"/>
        <v>55</v>
      </c>
      <c r="B58" s="9" t="s">
        <v>45</v>
      </c>
      <c r="C58" s="10" t="s">
        <v>209</v>
      </c>
      <c r="D58" s="27" t="s">
        <v>210</v>
      </c>
      <c r="E58" s="9" t="s">
        <v>30</v>
      </c>
      <c r="F58" s="13" t="s">
        <v>31</v>
      </c>
      <c r="G58" s="14" t="s">
        <v>54</v>
      </c>
      <c r="H58" s="12" t="s">
        <v>41</v>
      </c>
      <c r="I58" s="19">
        <f>VLOOKUP(D58,[1]Sheet1!$C$1:$AV$65536,46,0)</f>
        <v>982777.91</v>
      </c>
      <c r="J58" s="19"/>
      <c r="K58" s="19">
        <v>200000</v>
      </c>
      <c r="L58" s="19">
        <v>200000</v>
      </c>
      <c r="M58" s="19">
        <f>L58</f>
        <v>200000</v>
      </c>
      <c r="N58" s="12"/>
      <c r="O58" s="19">
        <f>M58*(1-N58)</f>
        <v>200000</v>
      </c>
      <c r="P58" s="16"/>
      <c r="Q58" s="45">
        <v>45417</v>
      </c>
      <c r="R58" s="16"/>
      <c r="S58" s="12"/>
      <c r="T58" s="12" t="s">
        <v>56</v>
      </c>
      <c r="U58" s="9"/>
      <c r="V58" s="9" t="s">
        <v>205</v>
      </c>
      <c r="W58" s="23" t="s">
        <v>44</v>
      </c>
      <c r="X58" s="3"/>
    </row>
    <row r="59" spans="1:25" ht="36" customHeight="1">
      <c r="A59" s="9">
        <f t="shared" si="0"/>
        <v>56</v>
      </c>
      <c r="B59" s="9" t="s">
        <v>27</v>
      </c>
      <c r="C59" s="10" t="s">
        <v>211</v>
      </c>
      <c r="D59" s="11" t="s">
        <v>212</v>
      </c>
      <c r="E59" s="9" t="s">
        <v>30</v>
      </c>
      <c r="F59" s="13" t="s">
        <v>40</v>
      </c>
      <c r="G59" s="14" t="s">
        <v>54</v>
      </c>
      <c r="H59" s="12" t="s">
        <v>48</v>
      </c>
      <c r="I59" s="7">
        <v>2554924.42</v>
      </c>
      <c r="J59" s="19">
        <v>230560.95333333299</v>
      </c>
      <c r="K59" s="19"/>
      <c r="L59" s="52">
        <v>110000</v>
      </c>
      <c r="M59" s="52">
        <v>110000</v>
      </c>
      <c r="N59" s="38">
        <v>0.03</v>
      </c>
      <c r="O59" s="19">
        <f>M59*0.97</f>
        <v>106700</v>
      </c>
      <c r="P59" s="16"/>
      <c r="Q59" s="16">
        <v>45408</v>
      </c>
      <c r="R59" s="9"/>
      <c r="S59" s="16">
        <v>45406</v>
      </c>
      <c r="T59" s="12" t="s">
        <v>35</v>
      </c>
      <c r="U59" s="9"/>
      <c r="V59" s="14" t="s">
        <v>153</v>
      </c>
      <c r="W59" s="14" t="s">
        <v>213</v>
      </c>
    </row>
    <row r="60" spans="1:25" ht="36" customHeight="1">
      <c r="A60" s="9">
        <f t="shared" si="0"/>
        <v>57</v>
      </c>
      <c r="B60" s="9" t="s">
        <v>214</v>
      </c>
      <c r="C60" s="10" t="s">
        <v>215</v>
      </c>
      <c r="D60" s="11" t="s">
        <v>216</v>
      </c>
      <c r="E60" s="9" t="s">
        <v>30</v>
      </c>
      <c r="F60" s="13" t="s">
        <v>40</v>
      </c>
      <c r="G60" s="14" t="s">
        <v>54</v>
      </c>
      <c r="H60" s="12" t="s">
        <v>48</v>
      </c>
      <c r="I60" s="12">
        <v>329677.94</v>
      </c>
      <c r="J60" s="19">
        <v>47265.232000000004</v>
      </c>
      <c r="K60" s="19"/>
      <c r="L60" s="19">
        <v>50000</v>
      </c>
      <c r="M60" s="19">
        <v>50000</v>
      </c>
      <c r="N60" s="38">
        <v>0.03</v>
      </c>
      <c r="O60" s="19">
        <f>M60*0.97</f>
        <v>48500</v>
      </c>
      <c r="P60" s="16"/>
      <c r="Q60" s="16">
        <v>45410</v>
      </c>
      <c r="R60" s="9">
        <v>3</v>
      </c>
      <c r="S60" s="16">
        <v>45408</v>
      </c>
      <c r="T60" s="12" t="s">
        <v>35</v>
      </c>
      <c r="U60" s="7"/>
      <c r="V60" s="9" t="s">
        <v>43</v>
      </c>
      <c r="W60" s="23" t="s">
        <v>217</v>
      </c>
      <c r="X60" s="3"/>
    </row>
    <row r="61" spans="1:25" ht="36" customHeight="1">
      <c r="A61" s="9">
        <f t="shared" si="0"/>
        <v>58</v>
      </c>
      <c r="B61" s="9" t="s">
        <v>45</v>
      </c>
      <c r="C61" s="10" t="s">
        <v>218</v>
      </c>
      <c r="D61" s="11" t="s">
        <v>219</v>
      </c>
      <c r="E61" s="12" t="s">
        <v>30</v>
      </c>
      <c r="F61" s="13" t="s">
        <v>31</v>
      </c>
      <c r="G61" s="14" t="s">
        <v>32</v>
      </c>
      <c r="H61" s="12" t="s">
        <v>48</v>
      </c>
      <c r="I61" s="7">
        <v>13000</v>
      </c>
      <c r="J61" s="19">
        <v>8005.8720000000003</v>
      </c>
      <c r="K61" s="19"/>
      <c r="L61" s="7">
        <v>13000</v>
      </c>
      <c r="M61" s="7">
        <v>13000</v>
      </c>
      <c r="N61" s="12"/>
      <c r="O61" s="7">
        <v>13000</v>
      </c>
      <c r="P61" s="12" t="s">
        <v>220</v>
      </c>
      <c r="Q61" s="16">
        <v>45409</v>
      </c>
      <c r="R61" s="9">
        <v>9</v>
      </c>
      <c r="S61" s="16">
        <v>45404</v>
      </c>
      <c r="T61" s="12" t="s">
        <v>70</v>
      </c>
      <c r="U61" s="7"/>
      <c r="V61" s="9" t="s">
        <v>125</v>
      </c>
      <c r="W61" s="23" t="s">
        <v>221</v>
      </c>
      <c r="X61" s="3"/>
      <c r="Y61" s="6"/>
    </row>
    <row r="62" spans="1:25" ht="36" customHeight="1">
      <c r="A62" s="9">
        <f t="shared" si="0"/>
        <v>59</v>
      </c>
      <c r="B62" s="9" t="s">
        <v>45</v>
      </c>
      <c r="C62" s="10" t="s">
        <v>222</v>
      </c>
      <c r="D62" s="71" t="s">
        <v>223</v>
      </c>
      <c r="E62" s="12" t="s">
        <v>30</v>
      </c>
      <c r="F62" s="13" t="s">
        <v>31</v>
      </c>
      <c r="G62" s="14" t="s">
        <v>32</v>
      </c>
      <c r="H62" s="12" t="s">
        <v>48</v>
      </c>
      <c r="I62" s="96">
        <v>2996.5</v>
      </c>
      <c r="J62" s="19">
        <v>399.53333333333302</v>
      </c>
      <c r="K62" s="19"/>
      <c r="L62" s="19">
        <v>2996.5</v>
      </c>
      <c r="M62" s="19">
        <v>2996.5</v>
      </c>
      <c r="N62" s="12"/>
      <c r="O62" s="19">
        <v>2996.5</v>
      </c>
      <c r="P62" s="19"/>
      <c r="Q62" s="16">
        <v>45409</v>
      </c>
      <c r="R62" s="9">
        <v>5</v>
      </c>
      <c r="S62" s="16">
        <v>45404</v>
      </c>
      <c r="T62" s="12" t="s">
        <v>70</v>
      </c>
      <c r="U62" s="7"/>
      <c r="V62" s="9" t="s">
        <v>125</v>
      </c>
      <c r="W62" s="23" t="s">
        <v>221</v>
      </c>
      <c r="X62" s="3"/>
      <c r="Y62" s="6"/>
    </row>
    <row r="63" spans="1:25" ht="36" customHeight="1">
      <c r="A63" s="9">
        <f t="shared" si="0"/>
        <v>60</v>
      </c>
      <c r="B63" s="9" t="s">
        <v>45</v>
      </c>
      <c r="C63" s="10" t="s">
        <v>224</v>
      </c>
      <c r="D63" s="11" t="s">
        <v>225</v>
      </c>
      <c r="E63" s="12" t="s">
        <v>30</v>
      </c>
      <c r="F63" s="13" t="s">
        <v>31</v>
      </c>
      <c r="G63" s="14" t="s">
        <v>32</v>
      </c>
      <c r="H63" s="12" t="s">
        <v>48</v>
      </c>
      <c r="I63" s="7">
        <v>242902.54</v>
      </c>
      <c r="J63" s="19">
        <v>103097.864</v>
      </c>
      <c r="K63" s="19"/>
      <c r="L63" s="7">
        <v>242902.54</v>
      </c>
      <c r="M63" s="7">
        <v>242902.54</v>
      </c>
      <c r="N63" s="12"/>
      <c r="O63" s="7">
        <v>242902.54</v>
      </c>
      <c r="P63" s="19"/>
      <c r="Q63" s="16">
        <v>45409</v>
      </c>
      <c r="R63" s="9">
        <v>2</v>
      </c>
      <c r="S63" s="16">
        <v>45404</v>
      </c>
      <c r="T63" s="12" t="s">
        <v>70</v>
      </c>
      <c r="U63" s="7"/>
      <c r="V63" s="9" t="s">
        <v>125</v>
      </c>
      <c r="W63" s="23"/>
      <c r="X63" s="3"/>
      <c r="Y63" s="6"/>
    </row>
    <row r="64" spans="1:25" ht="36" customHeight="1">
      <c r="A64" s="9">
        <f t="shared" si="0"/>
        <v>61</v>
      </c>
      <c r="B64" s="9" t="s">
        <v>45</v>
      </c>
      <c r="C64" s="10" t="s">
        <v>226</v>
      </c>
      <c r="D64" s="11" t="s">
        <v>227</v>
      </c>
      <c r="E64" s="12" t="s">
        <v>30</v>
      </c>
      <c r="F64" s="13" t="s">
        <v>31</v>
      </c>
      <c r="G64" s="14" t="s">
        <v>32</v>
      </c>
      <c r="H64" s="12" t="s">
        <v>48</v>
      </c>
      <c r="I64" s="7">
        <v>13785</v>
      </c>
      <c r="J64" s="19">
        <v>2816.1426666666698</v>
      </c>
      <c r="K64" s="19"/>
      <c r="L64" s="7">
        <v>13785</v>
      </c>
      <c r="M64" s="7">
        <v>13785</v>
      </c>
      <c r="N64" s="12"/>
      <c r="O64" s="7">
        <v>13785</v>
      </c>
      <c r="P64" s="19"/>
      <c r="Q64" s="16">
        <v>45409</v>
      </c>
      <c r="R64" s="9">
        <v>4</v>
      </c>
      <c r="S64" s="16">
        <v>45404</v>
      </c>
      <c r="T64" s="12" t="s">
        <v>70</v>
      </c>
      <c r="U64" s="7"/>
      <c r="V64" s="9" t="s">
        <v>125</v>
      </c>
      <c r="W64" s="23"/>
      <c r="X64" s="3"/>
      <c r="Y64" s="6"/>
    </row>
    <row r="65" spans="1:25" ht="36" customHeight="1">
      <c r="A65" s="9">
        <f t="shared" si="0"/>
        <v>62</v>
      </c>
      <c r="B65" s="9" t="s">
        <v>45</v>
      </c>
      <c r="C65" s="10" t="s">
        <v>228</v>
      </c>
      <c r="D65" s="11" t="s">
        <v>229</v>
      </c>
      <c r="E65" s="12" t="s">
        <v>30</v>
      </c>
      <c r="F65" s="13" t="s">
        <v>31</v>
      </c>
      <c r="G65" s="14" t="s">
        <v>32</v>
      </c>
      <c r="H65" s="12" t="s">
        <v>48</v>
      </c>
      <c r="I65" s="7">
        <v>644913.44999999995</v>
      </c>
      <c r="J65" s="19">
        <v>122908.470666667</v>
      </c>
      <c r="K65" s="19"/>
      <c r="L65" s="19">
        <v>100000</v>
      </c>
      <c r="M65" s="19">
        <v>100000</v>
      </c>
      <c r="N65" s="12"/>
      <c r="O65" s="19">
        <v>100000</v>
      </c>
      <c r="P65" s="19"/>
      <c r="Q65" s="16">
        <v>45409</v>
      </c>
      <c r="R65" s="9">
        <v>5</v>
      </c>
      <c r="S65" s="16">
        <v>45404</v>
      </c>
      <c r="T65" s="12" t="s">
        <v>70</v>
      </c>
      <c r="U65" s="7"/>
      <c r="V65" s="9" t="s">
        <v>125</v>
      </c>
      <c r="W65" s="23"/>
      <c r="X65" s="3"/>
      <c r="Y65" s="6"/>
    </row>
    <row r="66" spans="1:25" ht="36" customHeight="1">
      <c r="A66" s="9">
        <f t="shared" si="0"/>
        <v>63</v>
      </c>
      <c r="B66" s="9" t="s">
        <v>45</v>
      </c>
      <c r="C66" s="10" t="s">
        <v>230</v>
      </c>
      <c r="D66" s="11" t="s">
        <v>231</v>
      </c>
      <c r="E66" s="12" t="s">
        <v>30</v>
      </c>
      <c r="F66" s="13" t="s">
        <v>31</v>
      </c>
      <c r="G66" s="14" t="s">
        <v>32</v>
      </c>
      <c r="H66" s="12" t="s">
        <v>48</v>
      </c>
      <c r="I66" s="7">
        <v>1551874.44</v>
      </c>
      <c r="J66" s="19">
        <v>146348.89199999999</v>
      </c>
      <c r="K66" s="19"/>
      <c r="L66" s="19">
        <v>100000</v>
      </c>
      <c r="M66" s="19">
        <v>100000</v>
      </c>
      <c r="N66" s="12"/>
      <c r="O66" s="19">
        <v>100000</v>
      </c>
      <c r="P66" s="19"/>
      <c r="Q66" s="16">
        <v>45409</v>
      </c>
      <c r="R66" s="9">
        <v>2</v>
      </c>
      <c r="S66" s="16">
        <v>45404</v>
      </c>
      <c r="T66" s="12" t="s">
        <v>70</v>
      </c>
      <c r="U66" s="7"/>
      <c r="V66" s="9" t="s">
        <v>125</v>
      </c>
      <c r="W66" s="23"/>
      <c r="X66" s="3"/>
      <c r="Y66" s="6"/>
    </row>
    <row r="67" spans="1:25" ht="36" customHeight="1">
      <c r="A67" s="9">
        <f t="shared" si="0"/>
        <v>64</v>
      </c>
      <c r="B67" s="9" t="s">
        <v>45</v>
      </c>
      <c r="C67" s="10" t="s">
        <v>232</v>
      </c>
      <c r="D67" s="11" t="s">
        <v>233</v>
      </c>
      <c r="E67" s="12" t="s">
        <v>30</v>
      </c>
      <c r="F67" s="13" t="s">
        <v>31</v>
      </c>
      <c r="G67" s="14" t="s">
        <v>32</v>
      </c>
      <c r="H67" s="12" t="s">
        <v>48</v>
      </c>
      <c r="I67" s="7">
        <v>885896.56</v>
      </c>
      <c r="J67" s="19">
        <v>148333.838666667</v>
      </c>
      <c r="K67" s="19"/>
      <c r="L67" s="19">
        <v>150000</v>
      </c>
      <c r="M67" s="19">
        <v>150000</v>
      </c>
      <c r="N67" s="12"/>
      <c r="O67" s="19">
        <v>150000</v>
      </c>
      <c r="P67" s="19"/>
      <c r="Q67" s="16">
        <v>45422</v>
      </c>
      <c r="R67" s="9">
        <v>15</v>
      </c>
      <c r="S67" s="16">
        <v>45410</v>
      </c>
      <c r="T67" s="12" t="s">
        <v>70</v>
      </c>
      <c r="U67" s="7"/>
      <c r="V67" s="9" t="s">
        <v>125</v>
      </c>
      <c r="W67" s="23"/>
      <c r="X67" s="3"/>
      <c r="Y67" s="6"/>
    </row>
    <row r="68" spans="1:25" ht="36" customHeight="1">
      <c r="A68" s="9">
        <f t="shared" si="0"/>
        <v>65</v>
      </c>
      <c r="B68" s="9" t="s">
        <v>45</v>
      </c>
      <c r="C68" s="10" t="s">
        <v>234</v>
      </c>
      <c r="D68" s="11" t="s">
        <v>235</v>
      </c>
      <c r="E68" s="12" t="s">
        <v>30</v>
      </c>
      <c r="F68" s="13" t="s">
        <v>31</v>
      </c>
      <c r="G68" s="14" t="s">
        <v>32</v>
      </c>
      <c r="H68" s="12" t="s">
        <v>48</v>
      </c>
      <c r="I68" s="7">
        <v>570888.88</v>
      </c>
      <c r="J68" s="19">
        <v>82378.045333333401</v>
      </c>
      <c r="K68" s="19"/>
      <c r="L68" s="19">
        <v>100000</v>
      </c>
      <c r="M68" s="19">
        <v>100000</v>
      </c>
      <c r="N68" s="12"/>
      <c r="O68" s="19">
        <v>100000</v>
      </c>
      <c r="P68" s="19"/>
      <c r="Q68" s="16">
        <v>45423</v>
      </c>
      <c r="R68" s="9">
        <v>15</v>
      </c>
      <c r="S68" s="16">
        <v>45411</v>
      </c>
      <c r="T68" s="12" t="s">
        <v>70</v>
      </c>
      <c r="U68" s="7"/>
      <c r="V68" s="9" t="s">
        <v>125</v>
      </c>
      <c r="W68" s="23"/>
      <c r="X68" s="3"/>
      <c r="Y68" s="6"/>
    </row>
    <row r="69" spans="1:25" ht="36" customHeight="1">
      <c r="A69" s="9">
        <f t="shared" si="0"/>
        <v>66</v>
      </c>
      <c r="B69" s="9" t="s">
        <v>45</v>
      </c>
      <c r="C69" s="10" t="s">
        <v>236</v>
      </c>
      <c r="D69" s="11" t="s">
        <v>237</v>
      </c>
      <c r="E69" s="12" t="s">
        <v>30</v>
      </c>
      <c r="F69" s="13" t="s">
        <v>31</v>
      </c>
      <c r="G69" s="14" t="s">
        <v>32</v>
      </c>
      <c r="H69" s="12" t="s">
        <v>48</v>
      </c>
      <c r="I69" s="7">
        <v>338661</v>
      </c>
      <c r="J69" s="19">
        <v>45154.8</v>
      </c>
      <c r="K69" s="19"/>
      <c r="L69" s="19">
        <v>338661</v>
      </c>
      <c r="M69" s="19">
        <v>338661</v>
      </c>
      <c r="N69" s="12"/>
      <c r="O69" s="19">
        <v>338661</v>
      </c>
      <c r="P69" s="19"/>
      <c r="Q69" s="16">
        <v>45423</v>
      </c>
      <c r="R69" s="9">
        <v>30</v>
      </c>
      <c r="S69" s="16">
        <v>45422</v>
      </c>
      <c r="T69" s="12" t="s">
        <v>70</v>
      </c>
      <c r="U69" s="7"/>
      <c r="V69" s="9" t="s">
        <v>125</v>
      </c>
      <c r="W69" s="23" t="s">
        <v>238</v>
      </c>
      <c r="X69" s="3"/>
      <c r="Y69" s="6"/>
    </row>
    <row r="70" spans="1:25" ht="36" customHeight="1">
      <c r="A70" s="9">
        <f t="shared" si="0"/>
        <v>67</v>
      </c>
      <c r="B70" s="9" t="s">
        <v>45</v>
      </c>
      <c r="C70" s="10" t="s">
        <v>239</v>
      </c>
      <c r="D70" s="11" t="s">
        <v>240</v>
      </c>
      <c r="E70" s="12" t="s">
        <v>30</v>
      </c>
      <c r="F70" s="13" t="s">
        <v>31</v>
      </c>
      <c r="G70" s="14" t="s">
        <v>32</v>
      </c>
      <c r="H70" s="12" t="s">
        <v>48</v>
      </c>
      <c r="I70" s="7">
        <v>12530.25</v>
      </c>
      <c r="J70" s="19">
        <v>1670.7</v>
      </c>
      <c r="K70" s="19"/>
      <c r="L70" s="19">
        <v>12530.25</v>
      </c>
      <c r="M70" s="19">
        <v>12530.25</v>
      </c>
      <c r="N70" s="12"/>
      <c r="O70" s="19">
        <v>12530.25</v>
      </c>
      <c r="P70" s="19"/>
      <c r="Q70" s="16">
        <v>45423</v>
      </c>
      <c r="R70" s="9">
        <v>30</v>
      </c>
      <c r="S70" s="16">
        <v>45422</v>
      </c>
      <c r="T70" s="12" t="s">
        <v>70</v>
      </c>
      <c r="U70" s="7"/>
      <c r="V70" s="9" t="s">
        <v>125</v>
      </c>
      <c r="W70" s="23" t="s">
        <v>221</v>
      </c>
      <c r="X70" s="3"/>
      <c r="Y70" s="6"/>
    </row>
    <row r="71" spans="1:25" ht="36" customHeight="1">
      <c r="A71" s="9">
        <f t="shared" si="0"/>
        <v>68</v>
      </c>
      <c r="B71" s="9" t="s">
        <v>45</v>
      </c>
      <c r="C71" s="10" t="s">
        <v>241</v>
      </c>
      <c r="D71" s="11" t="s">
        <v>242</v>
      </c>
      <c r="E71" s="12" t="s">
        <v>30</v>
      </c>
      <c r="F71" s="13" t="s">
        <v>31</v>
      </c>
      <c r="G71" s="14" t="s">
        <v>32</v>
      </c>
      <c r="H71" s="12" t="s">
        <v>48</v>
      </c>
      <c r="I71" s="7">
        <v>92255.8</v>
      </c>
      <c r="J71" s="19">
        <v>28042.170666666701</v>
      </c>
      <c r="K71" s="19"/>
      <c r="L71" s="19">
        <v>92255.8</v>
      </c>
      <c r="M71" s="19">
        <v>92255.8</v>
      </c>
      <c r="N71" s="12"/>
      <c r="O71" s="19">
        <v>92255.8</v>
      </c>
      <c r="P71" s="19"/>
      <c r="Q71" s="16">
        <v>45423</v>
      </c>
      <c r="R71" s="9">
        <v>30</v>
      </c>
      <c r="S71" s="16">
        <v>45422</v>
      </c>
      <c r="T71" s="12" t="s">
        <v>70</v>
      </c>
      <c r="U71" s="7"/>
      <c r="V71" s="9" t="s">
        <v>125</v>
      </c>
      <c r="W71" s="23"/>
      <c r="X71" s="3"/>
      <c r="Y71" s="6"/>
    </row>
    <row r="72" spans="1:25" ht="36" customHeight="1">
      <c r="A72" s="9">
        <f t="shared" si="0"/>
        <v>69</v>
      </c>
      <c r="B72" s="9" t="s">
        <v>45</v>
      </c>
      <c r="C72" s="10" t="s">
        <v>243</v>
      </c>
      <c r="D72" s="11" t="s">
        <v>244</v>
      </c>
      <c r="E72" s="12" t="s">
        <v>30</v>
      </c>
      <c r="F72" s="13" t="s">
        <v>31</v>
      </c>
      <c r="G72" s="14" t="s">
        <v>32</v>
      </c>
      <c r="H72" s="12" t="s">
        <v>48</v>
      </c>
      <c r="I72" s="7">
        <v>70604.95</v>
      </c>
      <c r="J72" s="19">
        <v>12217.683999999999</v>
      </c>
      <c r="K72" s="19"/>
      <c r="L72" s="19">
        <v>70604.95</v>
      </c>
      <c r="M72" s="19">
        <v>70604.95</v>
      </c>
      <c r="N72" s="12"/>
      <c r="O72" s="19">
        <v>70604.95</v>
      </c>
      <c r="P72" s="19"/>
      <c r="Q72" s="16">
        <v>45409</v>
      </c>
      <c r="R72" s="9">
        <v>2</v>
      </c>
      <c r="S72" s="16">
        <v>45404</v>
      </c>
      <c r="T72" s="12" t="s">
        <v>70</v>
      </c>
      <c r="U72" s="7"/>
      <c r="V72" s="9" t="s">
        <v>125</v>
      </c>
      <c r="W72" s="23"/>
      <c r="X72" s="3"/>
      <c r="Y72" s="6"/>
    </row>
    <row r="73" spans="1:25" ht="36" customHeight="1">
      <c r="A73" s="9">
        <f t="shared" si="0"/>
        <v>70</v>
      </c>
      <c r="B73" s="9" t="s">
        <v>45</v>
      </c>
      <c r="C73" s="10" t="s">
        <v>245</v>
      </c>
      <c r="D73" s="11" t="s">
        <v>246</v>
      </c>
      <c r="E73" s="12" t="s">
        <v>30</v>
      </c>
      <c r="F73" s="13" t="s">
        <v>31</v>
      </c>
      <c r="G73" s="14" t="s">
        <v>32</v>
      </c>
      <c r="H73" s="12" t="s">
        <v>48</v>
      </c>
      <c r="I73" s="7">
        <v>378903.74</v>
      </c>
      <c r="J73" s="19">
        <v>14632.324000000001</v>
      </c>
      <c r="K73" s="19"/>
      <c r="L73" s="19">
        <v>50000</v>
      </c>
      <c r="M73" s="19">
        <v>50000</v>
      </c>
      <c r="N73" s="12"/>
      <c r="O73" s="19">
        <v>50000</v>
      </c>
      <c r="P73" s="19"/>
      <c r="Q73" s="16">
        <v>45409</v>
      </c>
      <c r="R73" s="9">
        <v>2</v>
      </c>
      <c r="S73" s="16">
        <v>45404</v>
      </c>
      <c r="T73" s="12" t="s">
        <v>70</v>
      </c>
      <c r="U73" s="7"/>
      <c r="V73" s="9" t="s">
        <v>125</v>
      </c>
      <c r="W73" s="23"/>
      <c r="X73" s="3"/>
      <c r="Y73" s="6"/>
    </row>
    <row r="74" spans="1:25" ht="36" customHeight="1">
      <c r="A74" s="9">
        <f t="shared" si="0"/>
        <v>71</v>
      </c>
      <c r="B74" s="9" t="s">
        <v>45</v>
      </c>
      <c r="C74" s="74" t="s">
        <v>247</v>
      </c>
      <c r="D74" s="75" t="s">
        <v>248</v>
      </c>
      <c r="E74" s="12" t="s">
        <v>30</v>
      </c>
      <c r="F74" s="13" t="s">
        <v>31</v>
      </c>
      <c r="G74" s="14" t="s">
        <v>32</v>
      </c>
      <c r="H74" s="12" t="s">
        <v>48</v>
      </c>
      <c r="I74" s="7">
        <v>6960476.6900000004</v>
      </c>
      <c r="J74" s="19">
        <v>302920.90933333302</v>
      </c>
      <c r="K74" s="19"/>
      <c r="L74" s="19">
        <v>300000</v>
      </c>
      <c r="M74" s="19">
        <v>300000</v>
      </c>
      <c r="N74" s="12"/>
      <c r="O74" s="19">
        <v>300000</v>
      </c>
      <c r="P74" s="19"/>
      <c r="Q74" s="16">
        <v>45409</v>
      </c>
      <c r="R74" s="9">
        <v>2</v>
      </c>
      <c r="S74" s="16">
        <v>45404</v>
      </c>
      <c r="T74" s="12" t="s">
        <v>70</v>
      </c>
      <c r="U74" s="7"/>
      <c r="V74" s="9" t="s">
        <v>125</v>
      </c>
      <c r="W74" s="23" t="s">
        <v>249</v>
      </c>
      <c r="X74" s="3"/>
      <c r="Y74" s="6"/>
    </row>
    <row r="75" spans="1:25" ht="36" customHeight="1">
      <c r="A75" s="9">
        <f t="shared" si="0"/>
        <v>72</v>
      </c>
      <c r="B75" s="9" t="s">
        <v>45</v>
      </c>
      <c r="C75" s="10" t="s">
        <v>250</v>
      </c>
      <c r="D75" s="11" t="s">
        <v>251</v>
      </c>
      <c r="E75" s="12" t="s">
        <v>30</v>
      </c>
      <c r="F75" s="13" t="s">
        <v>31</v>
      </c>
      <c r="G75" s="14" t="s">
        <v>32</v>
      </c>
      <c r="H75" s="12" t="s">
        <v>48</v>
      </c>
      <c r="I75" s="7">
        <v>117519.07</v>
      </c>
      <c r="J75" s="19">
        <v>11571.3173333333</v>
      </c>
      <c r="K75" s="19"/>
      <c r="L75" s="19">
        <v>117519.07</v>
      </c>
      <c r="M75" s="19">
        <v>117519.07</v>
      </c>
      <c r="N75" s="12"/>
      <c r="O75" s="19">
        <v>117519.07</v>
      </c>
      <c r="P75" s="19"/>
      <c r="Q75" s="16">
        <v>45429</v>
      </c>
      <c r="R75" s="9">
        <v>15</v>
      </c>
      <c r="S75" s="16">
        <v>45411</v>
      </c>
      <c r="T75" s="12" t="s">
        <v>70</v>
      </c>
      <c r="U75" s="7"/>
      <c r="V75" s="9" t="s">
        <v>125</v>
      </c>
      <c r="W75" s="23"/>
      <c r="X75" s="3"/>
      <c r="Y75" s="6"/>
    </row>
    <row r="76" spans="1:25" ht="36" customHeight="1">
      <c r="A76" s="9">
        <f t="shared" si="0"/>
        <v>73</v>
      </c>
      <c r="B76" s="9" t="s">
        <v>45</v>
      </c>
      <c r="C76" s="10" t="s">
        <v>252</v>
      </c>
      <c r="D76" s="11" t="s">
        <v>253</v>
      </c>
      <c r="E76" s="12" t="s">
        <v>30</v>
      </c>
      <c r="F76" s="13" t="s">
        <v>31</v>
      </c>
      <c r="G76" s="14" t="s">
        <v>32</v>
      </c>
      <c r="H76" s="12" t="s">
        <v>48</v>
      </c>
      <c r="I76" s="7">
        <v>1117650.81</v>
      </c>
      <c r="J76" s="19">
        <v>307298.64666666702</v>
      </c>
      <c r="K76" s="19"/>
      <c r="L76" s="19">
        <v>500000</v>
      </c>
      <c r="M76" s="19">
        <v>500000</v>
      </c>
      <c r="N76" s="12"/>
      <c r="O76" s="19">
        <v>500000</v>
      </c>
      <c r="P76" s="19"/>
      <c r="Q76" s="16">
        <v>45407</v>
      </c>
      <c r="R76" s="9">
        <v>2</v>
      </c>
      <c r="S76" s="16">
        <v>45404</v>
      </c>
      <c r="T76" s="12" t="s">
        <v>70</v>
      </c>
      <c r="U76" s="7"/>
      <c r="V76" s="9" t="s">
        <v>125</v>
      </c>
      <c r="W76" s="23" t="s">
        <v>254</v>
      </c>
      <c r="X76" s="3"/>
      <c r="Y76" s="6"/>
    </row>
    <row r="77" spans="1:25" ht="36" customHeight="1">
      <c r="A77" s="9">
        <f t="shared" si="0"/>
        <v>74</v>
      </c>
      <c r="B77" s="9" t="s">
        <v>45</v>
      </c>
      <c r="C77" s="10" t="s">
        <v>255</v>
      </c>
      <c r="D77" s="11" t="s">
        <v>256</v>
      </c>
      <c r="E77" s="12"/>
      <c r="F77" s="12" t="s">
        <v>40</v>
      </c>
      <c r="G77" s="13" t="s">
        <v>32</v>
      </c>
      <c r="H77" s="12" t="s">
        <v>48</v>
      </c>
      <c r="I77" s="7"/>
      <c r="J77" s="19">
        <v>5547.2120000000004</v>
      </c>
      <c r="K77" s="19"/>
      <c r="L77" s="19">
        <v>5547</v>
      </c>
      <c r="M77" s="19">
        <v>5547</v>
      </c>
      <c r="N77" s="41">
        <v>0.03</v>
      </c>
      <c r="O77" s="19">
        <f>M77*1-N77</f>
        <v>5546.97</v>
      </c>
      <c r="P77" s="19"/>
      <c r="Q77" s="16">
        <v>45407</v>
      </c>
      <c r="R77" s="9">
        <v>5</v>
      </c>
      <c r="S77" s="16">
        <v>45407</v>
      </c>
      <c r="T77" s="12" t="s">
        <v>35</v>
      </c>
      <c r="U77" s="7"/>
      <c r="V77" s="9" t="s">
        <v>65</v>
      </c>
      <c r="W77" s="23"/>
      <c r="X77" s="3"/>
      <c r="Y77" s="6"/>
    </row>
    <row r="78" spans="1:25" ht="36" customHeight="1">
      <c r="A78" s="9">
        <f t="shared" si="0"/>
        <v>75</v>
      </c>
      <c r="B78" s="9" t="s">
        <v>45</v>
      </c>
      <c r="C78" s="10" t="s">
        <v>257</v>
      </c>
      <c r="D78" s="11" t="s">
        <v>258</v>
      </c>
      <c r="E78" s="12"/>
      <c r="F78" s="12" t="s">
        <v>40</v>
      </c>
      <c r="G78" s="13" t="s">
        <v>32</v>
      </c>
      <c r="H78" s="12" t="s">
        <v>48</v>
      </c>
      <c r="I78" s="7"/>
      <c r="J78" s="19">
        <v>200030.54399999999</v>
      </c>
      <c r="K78" s="19"/>
      <c r="L78" s="19">
        <v>200030.54399999999</v>
      </c>
      <c r="M78" s="19">
        <v>200030.54399999999</v>
      </c>
      <c r="N78" s="41">
        <v>0.03</v>
      </c>
      <c r="O78" s="19">
        <f>M78*1-N78</f>
        <v>200030.514</v>
      </c>
      <c r="P78" s="19"/>
      <c r="Q78" s="16">
        <v>45409</v>
      </c>
      <c r="R78" s="9">
        <v>6</v>
      </c>
      <c r="S78" s="16">
        <v>45409</v>
      </c>
      <c r="T78" s="12" t="s">
        <v>259</v>
      </c>
      <c r="U78" s="7"/>
      <c r="V78" s="9" t="s">
        <v>65</v>
      </c>
      <c r="W78" s="23"/>
      <c r="X78" s="3"/>
      <c r="Y78" s="6"/>
    </row>
    <row r="79" spans="1:25" ht="36" customHeight="1">
      <c r="A79" s="9">
        <f t="shared" si="0"/>
        <v>76</v>
      </c>
      <c r="B79" s="9" t="s">
        <v>260</v>
      </c>
      <c r="C79" s="10" t="s">
        <v>261</v>
      </c>
      <c r="D79" s="11" t="s">
        <v>262</v>
      </c>
      <c r="E79" s="12"/>
      <c r="F79" s="12" t="s">
        <v>40</v>
      </c>
      <c r="G79" s="13" t="s">
        <v>32</v>
      </c>
      <c r="H79" s="12" t="s">
        <v>48</v>
      </c>
      <c r="I79" s="7"/>
      <c r="J79" s="19">
        <v>85343.793333333306</v>
      </c>
      <c r="K79" s="19"/>
      <c r="L79" s="19">
        <v>85343.793333333306</v>
      </c>
      <c r="M79" s="19">
        <v>85343.793333333306</v>
      </c>
      <c r="N79" s="41">
        <v>0.03</v>
      </c>
      <c r="O79" s="19">
        <f>M79*1-N79</f>
        <v>85343.763333333307</v>
      </c>
      <c r="P79" s="19"/>
      <c r="Q79" s="16">
        <v>45408</v>
      </c>
      <c r="R79" s="9">
        <v>5</v>
      </c>
      <c r="S79" s="16">
        <v>45408</v>
      </c>
      <c r="T79" s="12" t="s">
        <v>35</v>
      </c>
      <c r="U79" s="7"/>
      <c r="V79" s="9" t="s">
        <v>65</v>
      </c>
      <c r="W79" s="23"/>
      <c r="X79" s="3"/>
      <c r="Y79" s="6"/>
    </row>
    <row r="80" spans="1:25" ht="36" customHeight="1">
      <c r="A80" s="9">
        <f t="shared" si="0"/>
        <v>77</v>
      </c>
      <c r="B80" s="9" t="s">
        <v>260</v>
      </c>
      <c r="C80" s="10" t="s">
        <v>263</v>
      </c>
      <c r="D80" s="11" t="s">
        <v>264</v>
      </c>
      <c r="E80" s="12"/>
      <c r="F80" s="12" t="s">
        <v>40</v>
      </c>
      <c r="G80" s="13" t="s">
        <v>32</v>
      </c>
      <c r="H80" s="12" t="s">
        <v>48</v>
      </c>
      <c r="I80" s="7"/>
      <c r="J80" s="19">
        <v>29543.0693333333</v>
      </c>
      <c r="K80" s="19"/>
      <c r="L80" s="19">
        <v>29543.0693333333</v>
      </c>
      <c r="M80" s="19">
        <v>29543.0693333333</v>
      </c>
      <c r="N80" s="41">
        <v>0.03</v>
      </c>
      <c r="O80" s="19">
        <f>M80*1-N80</f>
        <v>29543.039333333301</v>
      </c>
      <c r="P80" s="19"/>
      <c r="Q80" s="16">
        <v>45409</v>
      </c>
      <c r="R80" s="9"/>
      <c r="S80" s="16">
        <v>45409</v>
      </c>
      <c r="T80" s="12" t="s">
        <v>35</v>
      </c>
      <c r="U80" s="7"/>
      <c r="V80" s="9" t="s">
        <v>65</v>
      </c>
      <c r="W80" s="23"/>
      <c r="X80" s="3"/>
      <c r="Y80" s="6"/>
    </row>
    <row r="81" spans="1:24" s="2" customFormat="1" ht="31.2" customHeight="1">
      <c r="A81" s="9">
        <f t="shared" si="0"/>
        <v>78</v>
      </c>
      <c r="B81" s="9" t="s">
        <v>190</v>
      </c>
      <c r="C81" s="10" t="s">
        <v>265</v>
      </c>
      <c r="D81" s="11" t="s">
        <v>266</v>
      </c>
      <c r="E81" s="12" t="s">
        <v>172</v>
      </c>
      <c r="F81" s="13" t="s">
        <v>40</v>
      </c>
      <c r="G81" s="14" t="s">
        <v>180</v>
      </c>
      <c r="H81" s="12" t="s">
        <v>48</v>
      </c>
      <c r="I81" s="19">
        <v>117200</v>
      </c>
      <c r="J81" s="19"/>
      <c r="K81" s="19"/>
      <c r="L81" s="19">
        <v>51000</v>
      </c>
      <c r="M81" s="19">
        <f>L81</f>
        <v>51000</v>
      </c>
      <c r="N81" s="38"/>
      <c r="O81" s="19">
        <f>M81*(1-N81)</f>
        <v>51000</v>
      </c>
      <c r="P81" s="36"/>
      <c r="Q81" s="16"/>
      <c r="R81" s="9"/>
      <c r="S81" s="16"/>
      <c r="T81" s="12" t="s">
        <v>70</v>
      </c>
      <c r="U81" s="22"/>
      <c r="V81" s="9" t="s">
        <v>181</v>
      </c>
      <c r="W81" s="23" t="s">
        <v>267</v>
      </c>
      <c r="X81" s="25"/>
    </row>
    <row r="82" spans="1:24" ht="36" customHeight="1">
      <c r="A82" s="9">
        <f t="shared" si="0"/>
        <v>79</v>
      </c>
      <c r="B82" s="9" t="s">
        <v>190</v>
      </c>
      <c r="C82" s="10" t="s">
        <v>268</v>
      </c>
      <c r="D82" s="11" t="s">
        <v>269</v>
      </c>
      <c r="E82" s="11"/>
      <c r="F82" s="13" t="s">
        <v>40</v>
      </c>
      <c r="G82" s="14" t="s">
        <v>270</v>
      </c>
      <c r="H82" s="12" t="s">
        <v>48</v>
      </c>
      <c r="I82" s="7">
        <v>11850</v>
      </c>
      <c r="J82" s="19">
        <v>1260</v>
      </c>
      <c r="K82" s="19"/>
      <c r="L82" s="19">
        <v>11850</v>
      </c>
      <c r="M82" s="19">
        <v>11850</v>
      </c>
      <c r="N82" s="19"/>
      <c r="O82" s="19">
        <v>11850</v>
      </c>
      <c r="P82" s="19"/>
      <c r="Q82" s="16"/>
      <c r="R82" s="9"/>
      <c r="S82" s="16"/>
      <c r="T82" s="12" t="s">
        <v>35</v>
      </c>
      <c r="U82" s="7"/>
      <c r="V82" s="14" t="s">
        <v>89</v>
      </c>
      <c r="W82" s="23" t="s">
        <v>271</v>
      </c>
      <c r="X82" s="3"/>
    </row>
    <row r="83" spans="1:24" s="2" customFormat="1" ht="31.2" customHeight="1">
      <c r="A83" s="9">
        <f t="shared" si="0"/>
        <v>80</v>
      </c>
      <c r="B83" s="9" t="s">
        <v>45</v>
      </c>
      <c r="C83" s="10" t="s">
        <v>272</v>
      </c>
      <c r="D83" s="11" t="s">
        <v>273</v>
      </c>
      <c r="E83" s="12" t="s">
        <v>30</v>
      </c>
      <c r="F83" s="13" t="s">
        <v>274</v>
      </c>
      <c r="G83" s="14" t="s">
        <v>274</v>
      </c>
      <c r="H83" s="12" t="s">
        <v>48</v>
      </c>
      <c r="I83" s="19">
        <v>457325.06</v>
      </c>
      <c r="J83" s="19">
        <v>38196.7346666667</v>
      </c>
      <c r="K83" s="19"/>
      <c r="L83" s="19">
        <v>100000</v>
      </c>
      <c r="M83" s="19">
        <f t="shared" ref="M83:M91" si="8">L83</f>
        <v>100000</v>
      </c>
      <c r="N83" s="38"/>
      <c r="O83" s="19">
        <f t="shared" ref="O83:O91" si="9">M83*(1-N83)</f>
        <v>100000</v>
      </c>
      <c r="P83" s="36"/>
      <c r="Q83" s="16"/>
      <c r="R83" s="9"/>
      <c r="S83" s="16"/>
      <c r="T83" s="12" t="s">
        <v>70</v>
      </c>
      <c r="U83" s="22"/>
      <c r="V83" s="9" t="s">
        <v>275</v>
      </c>
      <c r="W83" s="23"/>
      <c r="X83" s="25"/>
    </row>
    <row r="84" spans="1:24" s="2" customFormat="1" ht="31.2" customHeight="1">
      <c r="A84" s="9">
        <f t="shared" si="0"/>
        <v>81</v>
      </c>
      <c r="B84" s="9" t="s">
        <v>45</v>
      </c>
      <c r="C84" s="10" t="s">
        <v>276</v>
      </c>
      <c r="D84" s="11" t="s">
        <v>277</v>
      </c>
      <c r="E84" s="12" t="s">
        <v>30</v>
      </c>
      <c r="F84" s="13" t="s">
        <v>274</v>
      </c>
      <c r="G84" s="14" t="s">
        <v>274</v>
      </c>
      <c r="H84" s="12" t="s">
        <v>48</v>
      </c>
      <c r="I84" s="19">
        <v>181817.67</v>
      </c>
      <c r="J84" s="19">
        <v>24242.356</v>
      </c>
      <c r="K84" s="19"/>
      <c r="L84" s="19">
        <v>50000</v>
      </c>
      <c r="M84" s="19">
        <f t="shared" si="8"/>
        <v>50000</v>
      </c>
      <c r="N84" s="38"/>
      <c r="O84" s="19">
        <f t="shared" si="9"/>
        <v>50000</v>
      </c>
      <c r="P84" s="36"/>
      <c r="Q84" s="16"/>
      <c r="R84" s="9"/>
      <c r="S84" s="16"/>
      <c r="T84" s="12" t="s">
        <v>70</v>
      </c>
      <c r="U84" s="22"/>
      <c r="V84" s="9" t="s">
        <v>275</v>
      </c>
      <c r="W84" s="23"/>
      <c r="X84" s="25"/>
    </row>
    <row r="85" spans="1:24" ht="36" customHeight="1">
      <c r="A85" s="9">
        <f t="shared" si="0"/>
        <v>82</v>
      </c>
      <c r="B85" s="9" t="s">
        <v>45</v>
      </c>
      <c r="C85" s="10" t="s">
        <v>278</v>
      </c>
      <c r="D85" s="11" t="s">
        <v>279</v>
      </c>
      <c r="E85" s="12" t="s">
        <v>280</v>
      </c>
      <c r="F85" s="13" t="s">
        <v>40</v>
      </c>
      <c r="G85" s="14" t="s">
        <v>32</v>
      </c>
      <c r="H85" s="12" t="s">
        <v>41</v>
      </c>
      <c r="I85" s="7">
        <v>4833415.16</v>
      </c>
      <c r="J85" s="19">
        <v>174559.84533333301</v>
      </c>
      <c r="K85" s="19"/>
      <c r="L85" s="19">
        <v>2000000</v>
      </c>
      <c r="M85" s="19">
        <f t="shared" si="8"/>
        <v>2000000</v>
      </c>
      <c r="N85" s="12"/>
      <c r="O85" s="19">
        <f t="shared" si="9"/>
        <v>2000000</v>
      </c>
      <c r="P85" s="100" t="s">
        <v>281</v>
      </c>
      <c r="Q85" s="102">
        <v>45406</v>
      </c>
      <c r="R85" s="9"/>
      <c r="S85" s="16"/>
      <c r="T85" s="12" t="s">
        <v>35</v>
      </c>
      <c r="U85" s="7"/>
      <c r="V85" s="9" t="s">
        <v>65</v>
      </c>
      <c r="W85" s="23" t="s">
        <v>280</v>
      </c>
    </row>
    <row r="86" spans="1:24" ht="36" customHeight="1">
      <c r="A86" s="9">
        <f t="shared" si="0"/>
        <v>83</v>
      </c>
      <c r="B86" s="9" t="s">
        <v>45</v>
      </c>
      <c r="C86" s="10" t="s">
        <v>282</v>
      </c>
      <c r="D86" s="11" t="s">
        <v>283</v>
      </c>
      <c r="E86" s="12" t="s">
        <v>280</v>
      </c>
      <c r="F86" s="13" t="s">
        <v>40</v>
      </c>
      <c r="G86" s="14" t="s">
        <v>54</v>
      </c>
      <c r="H86" s="12" t="s">
        <v>41</v>
      </c>
      <c r="I86" s="7">
        <v>269669.96000000002</v>
      </c>
      <c r="J86" s="19"/>
      <c r="K86" s="19"/>
      <c r="L86" s="19">
        <v>50000</v>
      </c>
      <c r="M86" s="19">
        <f t="shared" si="8"/>
        <v>50000</v>
      </c>
      <c r="N86" s="12"/>
      <c r="O86" s="19">
        <f t="shared" si="9"/>
        <v>50000</v>
      </c>
      <c r="P86" s="36"/>
      <c r="Q86" s="16"/>
      <c r="R86" s="9"/>
      <c r="S86" s="16"/>
      <c r="T86" s="12" t="s">
        <v>35</v>
      </c>
      <c r="U86" s="7"/>
      <c r="V86" s="9" t="s">
        <v>181</v>
      </c>
      <c r="W86" s="23" t="s">
        <v>280</v>
      </c>
    </row>
    <row r="87" spans="1:24" ht="36" customHeight="1">
      <c r="A87" s="9">
        <f t="shared" si="0"/>
        <v>84</v>
      </c>
      <c r="B87" s="9" t="s">
        <v>45</v>
      </c>
      <c r="C87" s="10" t="s">
        <v>284</v>
      </c>
      <c r="D87" s="11" t="s">
        <v>285</v>
      </c>
      <c r="E87" s="12" t="s">
        <v>280</v>
      </c>
      <c r="F87" s="13" t="s">
        <v>31</v>
      </c>
      <c r="G87" s="14" t="s">
        <v>180</v>
      </c>
      <c r="H87" s="12" t="s">
        <v>41</v>
      </c>
      <c r="I87" s="7">
        <v>416900</v>
      </c>
      <c r="J87" s="19"/>
      <c r="K87" s="19"/>
      <c r="L87" s="19">
        <v>50000</v>
      </c>
      <c r="M87" s="19">
        <f t="shared" si="8"/>
        <v>50000</v>
      </c>
      <c r="N87" s="12"/>
      <c r="O87" s="19">
        <f t="shared" si="9"/>
        <v>50000</v>
      </c>
      <c r="P87" s="36"/>
      <c r="Q87" s="16"/>
      <c r="R87" s="9"/>
      <c r="S87" s="16"/>
      <c r="T87" s="12" t="s">
        <v>35</v>
      </c>
      <c r="U87" s="7"/>
      <c r="V87" s="9" t="s">
        <v>181</v>
      </c>
      <c r="W87" s="23" t="s">
        <v>280</v>
      </c>
    </row>
    <row r="88" spans="1:24" ht="36" customHeight="1">
      <c r="A88" s="9">
        <f t="shared" si="0"/>
        <v>85</v>
      </c>
      <c r="B88" s="9" t="s">
        <v>45</v>
      </c>
      <c r="C88" s="10" t="s">
        <v>286</v>
      </c>
      <c r="D88" s="11" t="s">
        <v>287</v>
      </c>
      <c r="E88" s="12" t="s">
        <v>280</v>
      </c>
      <c r="F88" s="13" t="s">
        <v>31</v>
      </c>
      <c r="G88" s="14" t="s">
        <v>180</v>
      </c>
      <c r="H88" s="12" t="s">
        <v>41</v>
      </c>
      <c r="I88" s="7">
        <v>314000</v>
      </c>
      <c r="J88" s="19"/>
      <c r="K88" s="19"/>
      <c r="L88" s="19">
        <v>50000</v>
      </c>
      <c r="M88" s="19">
        <f t="shared" si="8"/>
        <v>50000</v>
      </c>
      <c r="N88" s="12"/>
      <c r="O88" s="19">
        <f t="shared" si="9"/>
        <v>50000</v>
      </c>
      <c r="P88" s="36"/>
      <c r="Q88" s="16"/>
      <c r="R88" s="9"/>
      <c r="S88" s="16"/>
      <c r="T88" s="12" t="s">
        <v>35</v>
      </c>
      <c r="U88" s="7"/>
      <c r="V88" s="9" t="s">
        <v>181</v>
      </c>
      <c r="W88" s="23" t="s">
        <v>280</v>
      </c>
    </row>
    <row r="89" spans="1:24" ht="36" customHeight="1">
      <c r="A89" s="9">
        <f>ROW()-3</f>
        <v>86</v>
      </c>
      <c r="B89" s="9" t="s">
        <v>45</v>
      </c>
      <c r="C89" s="10" t="s">
        <v>288</v>
      </c>
      <c r="D89" s="11" t="s">
        <v>289</v>
      </c>
      <c r="E89" s="12" t="s">
        <v>280</v>
      </c>
      <c r="F89" s="13" t="s">
        <v>31</v>
      </c>
      <c r="G89" s="14" t="s">
        <v>54</v>
      </c>
      <c r="H89" s="12" t="s">
        <v>41</v>
      </c>
      <c r="I89" s="7">
        <v>406803.7</v>
      </c>
      <c r="J89" s="19"/>
      <c r="K89" s="19"/>
      <c r="L89" s="19">
        <v>100000</v>
      </c>
      <c r="M89" s="19">
        <f t="shared" si="8"/>
        <v>100000</v>
      </c>
      <c r="N89" s="12"/>
      <c r="O89" s="19">
        <f t="shared" si="9"/>
        <v>100000</v>
      </c>
      <c r="P89" s="36"/>
      <c r="Q89" s="16"/>
      <c r="R89" s="9"/>
      <c r="S89" s="16"/>
      <c r="T89" s="12" t="s">
        <v>35</v>
      </c>
      <c r="U89" s="7"/>
      <c r="V89" s="9" t="s">
        <v>36</v>
      </c>
      <c r="W89" s="23" t="s">
        <v>280</v>
      </c>
    </row>
    <row r="90" spans="1:24" ht="36" customHeight="1">
      <c r="A90" s="9">
        <f>ROW()-3</f>
        <v>87</v>
      </c>
      <c r="B90" s="9" t="s">
        <v>45</v>
      </c>
      <c r="C90" s="10" t="s">
        <v>290</v>
      </c>
      <c r="D90" s="11" t="s">
        <v>291</v>
      </c>
      <c r="E90" s="12" t="s">
        <v>280</v>
      </c>
      <c r="F90" s="13" t="s">
        <v>31</v>
      </c>
      <c r="G90" s="14" t="s">
        <v>54</v>
      </c>
      <c r="H90" s="12" t="s">
        <v>41</v>
      </c>
      <c r="I90" s="7">
        <v>151605.35</v>
      </c>
      <c r="J90" s="19"/>
      <c r="K90" s="19"/>
      <c r="L90" s="19">
        <v>50000</v>
      </c>
      <c r="M90" s="19">
        <f t="shared" si="8"/>
        <v>50000</v>
      </c>
      <c r="N90" s="12"/>
      <c r="O90" s="19">
        <f t="shared" si="9"/>
        <v>50000</v>
      </c>
      <c r="P90" s="36"/>
      <c r="Q90" s="16"/>
      <c r="R90" s="9"/>
      <c r="S90" s="16"/>
      <c r="T90" s="12" t="s">
        <v>35</v>
      </c>
      <c r="U90" s="7"/>
      <c r="V90" s="9" t="s">
        <v>36</v>
      </c>
      <c r="W90" s="23" t="s">
        <v>280</v>
      </c>
    </row>
    <row r="91" spans="1:24" ht="36" customHeight="1">
      <c r="A91" s="9">
        <f>ROW()-3</f>
        <v>88</v>
      </c>
      <c r="B91" s="9" t="s">
        <v>45</v>
      </c>
      <c r="C91" s="10" t="s">
        <v>292</v>
      </c>
      <c r="D91" s="11" t="s">
        <v>293</v>
      </c>
      <c r="E91" s="12" t="s">
        <v>280</v>
      </c>
      <c r="F91" s="13" t="s">
        <v>31</v>
      </c>
      <c r="G91" s="14" t="s">
        <v>54</v>
      </c>
      <c r="H91" s="12" t="s">
        <v>41</v>
      </c>
      <c r="I91" s="7">
        <v>67552.399999999994</v>
      </c>
      <c r="J91" s="19"/>
      <c r="K91" s="19"/>
      <c r="L91" s="19">
        <v>30000</v>
      </c>
      <c r="M91" s="19">
        <f t="shared" si="8"/>
        <v>30000</v>
      </c>
      <c r="N91" s="12"/>
      <c r="O91" s="19">
        <f t="shared" si="9"/>
        <v>30000</v>
      </c>
      <c r="P91" s="36"/>
      <c r="Q91" s="16"/>
      <c r="R91" s="9"/>
      <c r="S91" s="16"/>
      <c r="T91" s="12" t="s">
        <v>35</v>
      </c>
      <c r="U91" s="7"/>
      <c r="V91" s="9" t="s">
        <v>125</v>
      </c>
      <c r="W91" s="23" t="s">
        <v>280</v>
      </c>
    </row>
    <row r="92" spans="1:24" ht="36" customHeight="1">
      <c r="A92" s="2"/>
      <c r="C92" s="80"/>
      <c r="D92" s="81"/>
      <c r="E92" s="82"/>
      <c r="F92" s="81"/>
      <c r="G92" s="25"/>
      <c r="H92" s="83"/>
      <c r="I92" s="83"/>
      <c r="J92" s="88"/>
      <c r="K92" s="20"/>
      <c r="L92" s="20"/>
      <c r="M92" s="83"/>
      <c r="N92" s="20"/>
      <c r="O92" s="89"/>
      <c r="P92" s="20"/>
      <c r="T92" s="88"/>
      <c r="U92" s="83"/>
      <c r="V92" s="25"/>
      <c r="X92" s="3"/>
    </row>
    <row r="93" spans="1:24" ht="36" customHeight="1">
      <c r="A93" s="2"/>
      <c r="C93" s="80"/>
      <c r="D93" s="2"/>
      <c r="E93" s="82"/>
      <c r="F93" s="81"/>
      <c r="G93" s="25"/>
      <c r="H93" s="83"/>
      <c r="I93" s="83"/>
      <c r="J93" s="88"/>
      <c r="K93" s="20"/>
      <c r="L93" s="20"/>
      <c r="M93" s="20"/>
      <c r="N93" s="20"/>
      <c r="O93" s="89"/>
      <c r="P93" s="20"/>
      <c r="T93" s="88"/>
      <c r="U93" s="83"/>
      <c r="V93" s="25"/>
      <c r="X93" s="3"/>
    </row>
    <row r="94" spans="1:24" s="2" customFormat="1" ht="31.2" customHeight="1">
      <c r="C94" s="3" t="s">
        <v>294</v>
      </c>
      <c r="E94" s="15"/>
      <c r="H94" s="3"/>
      <c r="I94" s="3" t="s">
        <v>295</v>
      </c>
      <c r="J94" s="20"/>
      <c r="K94" s="20"/>
      <c r="L94" s="4"/>
      <c r="M94" s="20"/>
      <c r="N94" s="15"/>
      <c r="O94" s="21"/>
      <c r="P94" s="66"/>
      <c r="Q94" s="15"/>
      <c r="T94" s="15"/>
      <c r="U94" s="3" t="s">
        <v>296</v>
      </c>
      <c r="W94" s="25"/>
      <c r="X94" s="25"/>
    </row>
    <row r="95" spans="1:24" s="2" customFormat="1" ht="31.2" customHeight="1">
      <c r="C95" s="3"/>
      <c r="D95" s="81"/>
      <c r="E95" s="15"/>
      <c r="H95" s="3"/>
      <c r="I95" s="3"/>
      <c r="J95" s="20"/>
      <c r="K95" s="20"/>
      <c r="L95" s="4"/>
      <c r="M95" s="83"/>
      <c r="N95" s="15" t="s">
        <v>297</v>
      </c>
      <c r="O95" s="21">
        <f>O1</f>
        <v>16355915.345253669</v>
      </c>
      <c r="P95" s="66"/>
      <c r="Q95" s="15"/>
      <c r="T95" s="15"/>
      <c r="U95" s="3"/>
      <c r="W95" s="25"/>
      <c r="X95" s="25"/>
    </row>
    <row r="96" spans="1:24" ht="22.95" customHeight="1">
      <c r="A96" s="2"/>
      <c r="D96" s="81"/>
      <c r="J96" s="20"/>
      <c r="K96" s="20"/>
      <c r="M96" s="20"/>
      <c r="N96" s="2" t="s">
        <v>298</v>
      </c>
      <c r="O96" s="4">
        <f>'4.3批量付款 -涉诉'!L1</f>
        <v>280000</v>
      </c>
      <c r="Q96" s="103" t="s">
        <v>299</v>
      </c>
    </row>
    <row r="97" spans="1:17" ht="22.95" customHeight="1">
      <c r="A97" s="2"/>
      <c r="D97" s="98"/>
      <c r="J97" s="20"/>
      <c r="K97" s="20"/>
      <c r="M97" s="83"/>
      <c r="N97" s="2" t="s">
        <v>300</v>
      </c>
      <c r="O97" s="4">
        <v>300000</v>
      </c>
      <c r="Q97" s="5" t="s">
        <v>301</v>
      </c>
    </row>
    <row r="98" spans="1:17" ht="22.95" customHeight="1">
      <c r="D98" s="81"/>
      <c r="J98" s="20"/>
      <c r="K98" s="20"/>
      <c r="M98" s="83"/>
      <c r="N98" s="2" t="s">
        <v>302</v>
      </c>
      <c r="O98" s="20">
        <f>O95+O96+O97</f>
        <v>16935915.345253669</v>
      </c>
      <c r="P98" s="101"/>
    </row>
    <row r="99" spans="1:17" ht="27" customHeight="1">
      <c r="D99" s="81"/>
      <c r="M99" s="20"/>
      <c r="N99" s="2" t="s">
        <v>303</v>
      </c>
      <c r="O99" s="4">
        <v>5000000</v>
      </c>
      <c r="Q99" s="2"/>
    </row>
    <row r="100" spans="1:17" ht="27" customHeight="1">
      <c r="D100" s="81"/>
      <c r="M100" s="20"/>
      <c r="N100" s="2" t="s">
        <v>304</v>
      </c>
      <c r="O100" s="20">
        <f>O99-O98</f>
        <v>-11935915.345253669</v>
      </c>
      <c r="P100" s="101"/>
    </row>
    <row r="101" spans="1:17" ht="27" customHeight="1">
      <c r="D101" s="82"/>
      <c r="M101" s="20"/>
    </row>
    <row r="102" spans="1:17" ht="27" customHeight="1">
      <c r="D102" s="82"/>
      <c r="M102" s="20"/>
    </row>
    <row r="103" spans="1:17" ht="27" customHeight="1">
      <c r="D103" s="82"/>
      <c r="M103" s="20"/>
    </row>
    <row r="104" spans="1:17" ht="27" customHeight="1">
      <c r="D104" s="82"/>
      <c r="M104" s="20"/>
    </row>
    <row r="105" spans="1:17" ht="27" customHeight="1">
      <c r="D105" s="82"/>
      <c r="M105" s="20"/>
    </row>
    <row r="106" spans="1:17" ht="27" customHeight="1">
      <c r="D106" s="82"/>
      <c r="M106" s="20"/>
    </row>
    <row r="107" spans="1:17" ht="27" customHeight="1">
      <c r="D107" s="82"/>
      <c r="M107" s="20"/>
    </row>
    <row r="108" spans="1:17" ht="27" customHeight="1">
      <c r="D108" s="99"/>
      <c r="M108" s="20"/>
    </row>
    <row r="109" spans="1:17" ht="27" customHeight="1">
      <c r="D109" s="82"/>
      <c r="M109" s="20"/>
    </row>
    <row r="110" spans="1:17" ht="27" customHeight="1">
      <c r="D110" s="82"/>
      <c r="M110" s="20"/>
    </row>
    <row r="111" spans="1:17" ht="27" customHeight="1">
      <c r="D111" s="82"/>
      <c r="M111" s="20"/>
    </row>
  </sheetData>
  <autoFilter ref="A3:Z100" xr:uid="{00000000-0009-0000-0000-000000000000}"/>
  <mergeCells count="21"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K2:K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8">
    <cfRule type="duplicateValues" dxfId="307" priority="373"/>
  </conditionalFormatting>
  <conditionalFormatting sqref="C94:C1048576 C1:C3 C7">
    <cfRule type="duplicateValues" dxfId="306" priority="766"/>
  </conditionalFormatting>
  <conditionalFormatting sqref="C8:D8">
    <cfRule type="duplicateValues" dxfId="305" priority="376"/>
    <cfRule type="duplicateValues" dxfId="304" priority="375"/>
  </conditionalFormatting>
  <conditionalFormatting sqref="D1:D61 D63:D1048576">
    <cfRule type="duplicateValues" dxfId="303" priority="3"/>
    <cfRule type="duplicateValues" dxfId="302" priority="4"/>
  </conditionalFormatting>
  <conditionalFormatting sqref="D2:D3">
    <cfRule type="duplicateValues" dxfId="301" priority="5"/>
    <cfRule type="duplicateValues" dxfId="300" priority="60"/>
  </conditionalFormatting>
  <conditionalFormatting sqref="D6">
    <cfRule type="duplicateValues" dxfId="299" priority="380"/>
    <cfRule type="duplicateValues" dxfId="298" priority="379"/>
  </conditionalFormatting>
  <conditionalFormatting sqref="D8">
    <cfRule type="duplicateValues" dxfId="297" priority="371"/>
    <cfRule type="duplicateValues" dxfId="296" priority="372"/>
    <cfRule type="duplicateValues" dxfId="295" priority="374"/>
    <cfRule type="duplicateValues" dxfId="294" priority="377"/>
    <cfRule type="duplicateValues" dxfId="293" priority="378"/>
  </conditionalFormatting>
  <conditionalFormatting sqref="D14">
    <cfRule type="duplicateValues" dxfId="292" priority="290"/>
    <cfRule type="duplicateValues" dxfId="291" priority="291"/>
  </conditionalFormatting>
  <conditionalFormatting sqref="D15:D24">
    <cfRule type="duplicateValues" dxfId="290" priority="2259"/>
    <cfRule type="duplicateValues" dxfId="289" priority="2260"/>
  </conditionalFormatting>
  <conditionalFormatting sqref="D25">
    <cfRule type="duplicateValues" dxfId="288" priority="294"/>
  </conditionalFormatting>
  <conditionalFormatting sqref="D56:D57">
    <cfRule type="duplicateValues" dxfId="287" priority="87"/>
    <cfRule type="duplicateValues" dxfId="286" priority="88"/>
  </conditionalFormatting>
  <conditionalFormatting sqref="D58">
    <cfRule type="duplicateValues" dxfId="285" priority="83"/>
    <cfRule type="duplicateValues" dxfId="284" priority="84"/>
  </conditionalFormatting>
  <conditionalFormatting sqref="D63:D73 D61 D75:D80">
    <cfRule type="duplicateValues" dxfId="283" priority="2361"/>
  </conditionalFormatting>
  <conditionalFormatting sqref="D101:D1048576 D1:D60 D81:D91">
    <cfRule type="duplicateValues" dxfId="282" priority="2557"/>
  </conditionalFormatting>
  <conditionalFormatting sqref="D112:D1048576 D1:D3 D7">
    <cfRule type="duplicateValues" dxfId="281" priority="793"/>
    <cfRule type="duplicateValues" dxfId="280" priority="1992"/>
  </conditionalFormatting>
  <conditionalFormatting sqref="D112:D1048576 D1:D3">
    <cfRule type="duplicateValues" dxfId="279" priority="859"/>
  </conditionalFormatting>
  <conditionalFormatting sqref="D112:D1048576 D1:D50 D83:D91 D81 D59">
    <cfRule type="duplicateValues" dxfId="278" priority="2489"/>
    <cfRule type="duplicateValues" dxfId="277" priority="2490"/>
    <cfRule type="duplicateValues" dxfId="276" priority="2491"/>
    <cfRule type="duplicateValues" dxfId="275" priority="2492"/>
  </conditionalFormatting>
  <conditionalFormatting sqref="D112:D1048576 D1:D50 D83:D91 D81 D59:D60">
    <cfRule type="duplicateValues" dxfId="274" priority="2505"/>
  </conditionalFormatting>
  <conditionalFormatting sqref="D112:D1048576 D2:D3">
    <cfRule type="duplicateValues" dxfId="273" priority="854"/>
    <cfRule type="duplicateValues" dxfId="272" priority="855"/>
    <cfRule type="duplicateValues" dxfId="271" priority="856"/>
    <cfRule type="duplicateValues" dxfId="270" priority="857"/>
  </conditionalFormatting>
  <conditionalFormatting sqref="D112:D1048576">
    <cfRule type="duplicateValues" dxfId="269" priority="858"/>
    <cfRule type="duplicateValues" dxfId="268" priority="1996"/>
  </conditionalFormatting>
  <printOptions horizontalCentered="1"/>
  <pageMargins left="0.196850393700787" right="0.196850393700787" top="0.23622047244094499" bottom="0.23622047244094499" header="0.511811023622047" footer="7.8740157480315001E-2"/>
  <pageSetup paperSize="9" scale="40" orientation="landscape" r:id="rId1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1"/>
  <sheetViews>
    <sheetView view="pageBreakPreview" zoomScale="70" zoomScaleNormal="100" zoomScaleSheetLayoutView="70" workbookViewId="0">
      <pane xSplit="12" ySplit="3" topLeftCell="Q4" activePane="bottomRight" state="frozen"/>
      <selection pane="topRight"/>
      <selection pane="bottomLeft"/>
      <selection pane="bottomRight" activeCell="A4" sqref="A4:XFD9"/>
    </sheetView>
  </sheetViews>
  <sheetFormatPr defaultColWidth="9" defaultRowHeight="27" customHeight="1"/>
  <cols>
    <col min="1" max="1" width="6.21875" style="3" customWidth="1"/>
    <col min="2" max="2" width="8.44140625" style="2" customWidth="1"/>
    <col min="3" max="3" width="10.88671875" style="2" customWidth="1"/>
    <col min="4" max="4" width="36.33203125" style="3" customWidth="1"/>
    <col min="5" max="5" width="11.6640625" style="2" customWidth="1"/>
    <col min="6" max="6" width="10.109375" style="2" customWidth="1"/>
    <col min="7" max="7" width="11.21875" style="2" customWidth="1"/>
    <col min="8" max="8" width="11.21875" style="3" customWidth="1"/>
    <col min="9" max="9" width="17.88671875" style="3" customWidth="1"/>
    <col min="10" max="10" width="16.44140625" style="3" customWidth="1"/>
    <col min="11" max="11" width="15.21875" style="3" customWidth="1"/>
    <col min="12" max="12" width="19.44140625" style="4" customWidth="1"/>
    <col min="13" max="13" width="18.109375" style="4" customWidth="1"/>
    <col min="14" max="14" width="9" style="2" customWidth="1"/>
    <col min="15" max="15" width="16.6640625" style="4" customWidth="1"/>
    <col min="16" max="16" width="12.6640625" style="5" customWidth="1"/>
    <col min="17" max="17" width="7.88671875" style="2" customWidth="1"/>
    <col min="18" max="18" width="10.44140625" style="5" customWidth="1"/>
    <col min="19" max="19" width="10.109375" style="2" customWidth="1"/>
    <col min="20" max="20" width="12.21875" style="3" customWidth="1"/>
    <col min="21" max="21" width="19.21875" style="3" customWidth="1"/>
    <col min="22" max="22" width="47.109375" style="6" customWidth="1"/>
    <col min="23" max="23" width="14.33203125" style="6" customWidth="1"/>
    <col min="24" max="16384" width="9" style="3"/>
  </cols>
  <sheetData>
    <row r="1" spans="1:23" ht="27" customHeight="1">
      <c r="A1" s="140" t="s">
        <v>403</v>
      </c>
      <c r="B1" s="140"/>
      <c r="C1" s="140"/>
      <c r="D1" s="140"/>
      <c r="E1" s="140"/>
      <c r="F1" s="140"/>
      <c r="G1" s="140"/>
      <c r="H1" s="7"/>
      <c r="I1" s="7">
        <f>SUBTOTAL(9,I4:I9)</f>
        <v>1626531.41</v>
      </c>
      <c r="J1" s="7">
        <f>SUBTOTAL(9,J4:J9)</f>
        <v>0</v>
      </c>
      <c r="K1" s="7">
        <f>SUBTOTAL(9,K4:K9)</f>
        <v>0</v>
      </c>
      <c r="L1" s="7">
        <f>SUBTOTAL(9,L4:L9)</f>
        <v>280000</v>
      </c>
      <c r="M1" s="7" t="e">
        <f>SUBTOTAL(9,#REF!)</f>
        <v>#REF!</v>
      </c>
      <c r="N1" s="7"/>
      <c r="O1" s="7" t="e">
        <f>SUBTOTAL(9,#REF!)</f>
        <v>#REF!</v>
      </c>
      <c r="P1" s="16"/>
      <c r="Q1" s="9"/>
      <c r="R1" s="16"/>
      <c r="S1" s="12"/>
      <c r="T1" s="12"/>
      <c r="U1" s="22"/>
      <c r="V1" s="23"/>
    </row>
    <row r="2" spans="1:23" s="1" customFormat="1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8</v>
      </c>
      <c r="I2" s="8" t="s">
        <v>9</v>
      </c>
      <c r="J2" s="144" t="s">
        <v>10</v>
      </c>
      <c r="K2" s="144" t="s">
        <v>11</v>
      </c>
      <c r="L2" s="8" t="s">
        <v>12</v>
      </c>
      <c r="M2" s="146" t="s">
        <v>13</v>
      </c>
      <c r="N2" s="144" t="s">
        <v>14</v>
      </c>
      <c r="O2" s="144" t="s">
        <v>15</v>
      </c>
      <c r="P2" s="147" t="s">
        <v>17</v>
      </c>
      <c r="Q2" s="144" t="s">
        <v>18</v>
      </c>
      <c r="R2" s="147" t="s">
        <v>19</v>
      </c>
      <c r="S2" s="144" t="s">
        <v>20</v>
      </c>
      <c r="T2" s="8" t="s">
        <v>21</v>
      </c>
      <c r="U2" s="141" t="s">
        <v>22</v>
      </c>
      <c r="V2" s="146" t="s">
        <v>23</v>
      </c>
      <c r="W2" s="24"/>
    </row>
    <row r="3" spans="1:23" s="1" customFormat="1" ht="16.2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8" t="s">
        <v>25</v>
      </c>
      <c r="M3" s="141"/>
      <c r="N3" s="145"/>
      <c r="O3" s="145"/>
      <c r="P3" s="148"/>
      <c r="Q3" s="145"/>
      <c r="R3" s="148"/>
      <c r="S3" s="145"/>
      <c r="T3" s="17" t="s">
        <v>26</v>
      </c>
      <c r="U3" s="141"/>
      <c r="V3" s="146"/>
      <c r="W3" s="24"/>
    </row>
    <row r="4" spans="1:23" ht="36" customHeight="1">
      <c r="A4" s="9">
        <v>1</v>
      </c>
      <c r="B4" s="9" t="s">
        <v>45</v>
      </c>
      <c r="C4" s="10" t="s">
        <v>282</v>
      </c>
      <c r="D4" s="11" t="s">
        <v>283</v>
      </c>
      <c r="E4" s="12" t="s">
        <v>30</v>
      </c>
      <c r="F4" s="13" t="s">
        <v>40</v>
      </c>
      <c r="G4" s="14" t="s">
        <v>54</v>
      </c>
      <c r="H4" s="12" t="s">
        <v>41</v>
      </c>
      <c r="I4" s="7">
        <v>269669.96000000002</v>
      </c>
      <c r="J4" s="19"/>
      <c r="K4" s="19"/>
      <c r="L4" s="19">
        <v>50000</v>
      </c>
      <c r="M4" s="19">
        <f t="shared" ref="M4:M9" si="0">L4</f>
        <v>50000</v>
      </c>
      <c r="N4" s="12"/>
      <c r="O4" s="19">
        <f t="shared" ref="O4:O9" si="1">M4*(1-N4)</f>
        <v>50000</v>
      </c>
      <c r="P4" s="16"/>
      <c r="Q4" s="9"/>
      <c r="R4" s="16"/>
      <c r="S4" s="12" t="s">
        <v>35</v>
      </c>
      <c r="T4" s="7"/>
      <c r="U4" s="9" t="s">
        <v>181</v>
      </c>
      <c r="V4" s="23" t="s">
        <v>280</v>
      </c>
    </row>
    <row r="5" spans="1:23" ht="36" customHeight="1">
      <c r="A5" s="9">
        <v>2</v>
      </c>
      <c r="B5" s="9" t="s">
        <v>45</v>
      </c>
      <c r="C5" s="10" t="s">
        <v>284</v>
      </c>
      <c r="D5" s="11" t="s">
        <v>285</v>
      </c>
      <c r="E5" s="12" t="s">
        <v>30</v>
      </c>
      <c r="F5" s="13" t="s">
        <v>31</v>
      </c>
      <c r="G5" s="14" t="s">
        <v>54</v>
      </c>
      <c r="H5" s="12" t="s">
        <v>41</v>
      </c>
      <c r="I5" s="7">
        <v>416900</v>
      </c>
      <c r="J5" s="19"/>
      <c r="K5" s="19"/>
      <c r="L5" s="19">
        <v>50000</v>
      </c>
      <c r="M5" s="19">
        <f t="shared" si="0"/>
        <v>50000</v>
      </c>
      <c r="N5" s="12"/>
      <c r="O5" s="19">
        <f t="shared" si="1"/>
        <v>50000</v>
      </c>
      <c r="P5" s="16"/>
      <c r="Q5" s="9"/>
      <c r="R5" s="16"/>
      <c r="S5" s="12" t="s">
        <v>35</v>
      </c>
      <c r="T5" s="7"/>
      <c r="U5" s="9" t="s">
        <v>181</v>
      </c>
      <c r="V5" s="23" t="s">
        <v>280</v>
      </c>
    </row>
    <row r="6" spans="1:23" ht="36" customHeight="1">
      <c r="A6" s="9">
        <v>3</v>
      </c>
      <c r="B6" s="9" t="s">
        <v>45</v>
      </c>
      <c r="C6" s="10" t="s">
        <v>286</v>
      </c>
      <c r="D6" s="11" t="s">
        <v>287</v>
      </c>
      <c r="E6" s="12" t="s">
        <v>30</v>
      </c>
      <c r="F6" s="13" t="s">
        <v>31</v>
      </c>
      <c r="G6" s="14" t="s">
        <v>54</v>
      </c>
      <c r="H6" s="12" t="s">
        <v>41</v>
      </c>
      <c r="I6" s="7">
        <v>314000</v>
      </c>
      <c r="J6" s="19"/>
      <c r="K6" s="19"/>
      <c r="L6" s="19">
        <v>50000</v>
      </c>
      <c r="M6" s="19">
        <f t="shared" si="0"/>
        <v>50000</v>
      </c>
      <c r="N6" s="12"/>
      <c r="O6" s="19">
        <f t="shared" si="1"/>
        <v>50000</v>
      </c>
      <c r="P6" s="16"/>
      <c r="Q6" s="9"/>
      <c r="R6" s="16"/>
      <c r="S6" s="12" t="s">
        <v>35</v>
      </c>
      <c r="T6" s="7"/>
      <c r="U6" s="9" t="s">
        <v>181</v>
      </c>
      <c r="V6" s="23" t="s">
        <v>280</v>
      </c>
    </row>
    <row r="7" spans="1:23" ht="36" customHeight="1">
      <c r="A7" s="9">
        <v>4</v>
      </c>
      <c r="B7" s="9" t="s">
        <v>45</v>
      </c>
      <c r="C7" s="10" t="s">
        <v>288</v>
      </c>
      <c r="D7" s="11" t="s">
        <v>289</v>
      </c>
      <c r="E7" s="12" t="s">
        <v>30</v>
      </c>
      <c r="F7" s="13" t="s">
        <v>31</v>
      </c>
      <c r="G7" s="14" t="s">
        <v>54</v>
      </c>
      <c r="H7" s="12" t="s">
        <v>41</v>
      </c>
      <c r="I7" s="7">
        <v>406803.7</v>
      </c>
      <c r="J7" s="19"/>
      <c r="K7" s="19"/>
      <c r="L7" s="19">
        <v>50000</v>
      </c>
      <c r="M7" s="19">
        <f t="shared" si="0"/>
        <v>50000</v>
      </c>
      <c r="N7" s="12"/>
      <c r="O7" s="19">
        <f t="shared" si="1"/>
        <v>50000</v>
      </c>
      <c r="P7" s="16"/>
      <c r="Q7" s="9"/>
      <c r="R7" s="16"/>
      <c r="S7" s="12" t="s">
        <v>35</v>
      </c>
      <c r="T7" s="7"/>
      <c r="U7" s="9" t="s">
        <v>36</v>
      </c>
      <c r="V7" s="23" t="s">
        <v>280</v>
      </c>
    </row>
    <row r="8" spans="1:23" ht="36" customHeight="1">
      <c r="A8" s="9">
        <v>5</v>
      </c>
      <c r="B8" s="9" t="s">
        <v>45</v>
      </c>
      <c r="C8" s="10" t="s">
        <v>290</v>
      </c>
      <c r="D8" s="11" t="s">
        <v>291</v>
      </c>
      <c r="E8" s="12" t="s">
        <v>30</v>
      </c>
      <c r="F8" s="13" t="s">
        <v>31</v>
      </c>
      <c r="G8" s="14" t="s">
        <v>54</v>
      </c>
      <c r="H8" s="12" t="s">
        <v>41</v>
      </c>
      <c r="I8" s="7">
        <v>151605.35</v>
      </c>
      <c r="J8" s="19"/>
      <c r="K8" s="19"/>
      <c r="L8" s="19">
        <v>50000</v>
      </c>
      <c r="M8" s="19">
        <f t="shared" si="0"/>
        <v>50000</v>
      </c>
      <c r="N8" s="12"/>
      <c r="O8" s="19">
        <f t="shared" si="1"/>
        <v>50000</v>
      </c>
      <c r="P8" s="16"/>
      <c r="Q8" s="9"/>
      <c r="R8" s="16"/>
      <c r="S8" s="12" t="s">
        <v>35</v>
      </c>
      <c r="T8" s="7"/>
      <c r="U8" s="9" t="s">
        <v>36</v>
      </c>
      <c r="V8" s="23" t="s">
        <v>280</v>
      </c>
    </row>
    <row r="9" spans="1:23" ht="36" customHeight="1">
      <c r="A9" s="9">
        <v>6</v>
      </c>
      <c r="B9" s="9" t="s">
        <v>45</v>
      </c>
      <c r="C9" s="10" t="s">
        <v>292</v>
      </c>
      <c r="D9" s="11" t="s">
        <v>293</v>
      </c>
      <c r="E9" s="12" t="s">
        <v>30</v>
      </c>
      <c r="F9" s="13" t="s">
        <v>31</v>
      </c>
      <c r="G9" s="14" t="s">
        <v>54</v>
      </c>
      <c r="H9" s="12" t="s">
        <v>41</v>
      </c>
      <c r="I9" s="7">
        <v>67552.399999999994</v>
      </c>
      <c r="J9" s="19"/>
      <c r="K9" s="19"/>
      <c r="L9" s="19">
        <v>30000</v>
      </c>
      <c r="M9" s="19">
        <f t="shared" si="0"/>
        <v>30000</v>
      </c>
      <c r="N9" s="12"/>
      <c r="O9" s="19">
        <f t="shared" si="1"/>
        <v>30000</v>
      </c>
      <c r="P9" s="16"/>
      <c r="Q9" s="9"/>
      <c r="R9" s="16"/>
      <c r="S9" s="12" t="s">
        <v>35</v>
      </c>
      <c r="T9" s="7"/>
      <c r="U9" s="9" t="s">
        <v>125</v>
      </c>
      <c r="V9" s="23" t="s">
        <v>280</v>
      </c>
    </row>
    <row r="10" spans="1:23" s="2" customFormat="1" ht="31.2" customHeight="1">
      <c r="C10" s="3" t="s">
        <v>294</v>
      </c>
      <c r="E10" s="15"/>
      <c r="H10" s="3"/>
      <c r="I10" s="3" t="s">
        <v>295</v>
      </c>
      <c r="J10" s="20"/>
      <c r="K10" s="20"/>
      <c r="L10" s="4"/>
      <c r="M10" s="21"/>
      <c r="N10" s="15"/>
      <c r="O10" s="21"/>
      <c r="P10" s="15"/>
      <c r="S10" s="15"/>
      <c r="T10" s="3" t="s">
        <v>296</v>
      </c>
      <c r="V10" s="25"/>
      <c r="W10" s="25"/>
    </row>
    <row r="11" spans="1:23" ht="22.95" customHeight="1">
      <c r="A11" s="2"/>
      <c r="J11" s="20"/>
      <c r="K11" s="20"/>
    </row>
    <row r="12" spans="1:23" ht="22.95" customHeight="1">
      <c r="J12" s="20"/>
      <c r="K12" s="20"/>
      <c r="O12" s="20" t="e">
        <f>O1+O11</f>
        <v>#REF!</v>
      </c>
    </row>
    <row r="13" spans="1:23" ht="27" customHeight="1">
      <c r="N13" s="2" t="s">
        <v>303</v>
      </c>
      <c r="O13" s="4">
        <v>5000000</v>
      </c>
      <c r="P13" s="2">
        <f>370*0.843</f>
        <v>311.90999999999997</v>
      </c>
      <c r="Q13" s="2">
        <f>P13-50</f>
        <v>261.90999999999997</v>
      </c>
    </row>
    <row r="14" spans="1:23" ht="27" customHeight="1">
      <c r="O14" s="20" t="e">
        <f>O13-O12</f>
        <v>#REF!</v>
      </c>
    </row>
    <row r="17" spans="4:4" ht="27" customHeight="1">
      <c r="D17" s="3" t="s">
        <v>404</v>
      </c>
    </row>
    <row r="18" spans="4:4" ht="27" customHeight="1">
      <c r="D18" s="3" t="s">
        <v>405</v>
      </c>
    </row>
    <row r="19" spans="4:4" ht="27" customHeight="1">
      <c r="D19" s="3" t="s">
        <v>406</v>
      </c>
    </row>
    <row r="20" spans="4:4" ht="27" customHeight="1">
      <c r="D20" s="3" t="s">
        <v>407</v>
      </c>
    </row>
    <row r="21" spans="4:4" ht="27" customHeight="1">
      <c r="D21" s="3" t="s">
        <v>408</v>
      </c>
    </row>
  </sheetData>
  <autoFilter ref="A3:Y14" xr:uid="{00000000-0009-0000-0000-000004000000}"/>
  <mergeCells count="20">
    <mergeCell ref="U2:U3"/>
    <mergeCell ref="V2:V3"/>
    <mergeCell ref="O2:O3"/>
    <mergeCell ref="P2:P3"/>
    <mergeCell ref="Q2:Q3"/>
    <mergeCell ref="R2:R3"/>
    <mergeCell ref="S2:S3"/>
    <mergeCell ref="H2:H3"/>
    <mergeCell ref="J2:J3"/>
    <mergeCell ref="K2:K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1:C1048576">
    <cfRule type="duplicateValues" dxfId="9" priority="155"/>
  </conditionalFormatting>
  <conditionalFormatting sqref="D1:D1048576">
    <cfRule type="duplicateValues" dxfId="8" priority="156"/>
    <cfRule type="duplicateValues" dxfId="7" priority="1465"/>
  </conditionalFormatting>
  <conditionalFormatting sqref="D10:D1048576 D1:D3">
    <cfRule type="duplicateValues" dxfId="6" priority="162"/>
  </conditionalFormatting>
  <conditionalFormatting sqref="D10:D1048576 D2:D3">
    <cfRule type="duplicateValues" dxfId="5" priority="157"/>
    <cfRule type="duplicateValues" dxfId="4" priority="158"/>
    <cfRule type="duplicateValues" dxfId="3" priority="159"/>
    <cfRule type="duplicateValues" dxfId="2" priority="160"/>
  </conditionalFormatting>
  <conditionalFormatting sqref="D10:D1048576">
    <cfRule type="duplicateValues" dxfId="1" priority="161"/>
  </conditionalFormatting>
  <printOptions horizontalCentered="1" verticalCentered="1"/>
  <pageMargins left="0.196850393700787" right="0.196850393700787" top="0.23622047244094499" bottom="0.23622047244094499" header="0.511811023622047" footer="7.8740157480315001E-2"/>
  <pageSetup paperSize="9" scale="3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5"/>
  <sheetViews>
    <sheetView zoomScale="80" zoomScaleNormal="80" workbookViewId="0">
      <pane xSplit="4" ySplit="3" topLeftCell="E4" activePane="bottomRight" state="frozen"/>
      <selection pane="topRight"/>
      <selection pane="bottomLeft"/>
      <selection pane="bottomRight" activeCell="A73" sqref="A73:XFD73"/>
    </sheetView>
  </sheetViews>
  <sheetFormatPr defaultColWidth="9" defaultRowHeight="13.8"/>
  <cols>
    <col min="1" max="1" width="4.77734375" customWidth="1"/>
    <col min="2" max="2" width="5.88671875" customWidth="1"/>
    <col min="3" max="3" width="10.77734375" customWidth="1"/>
    <col min="4" max="4" width="35.109375" customWidth="1"/>
    <col min="7" max="7" width="11.21875" customWidth="1"/>
    <col min="9" max="9" width="17.33203125" customWidth="1"/>
    <col min="10" max="13" width="17" customWidth="1"/>
    <col min="14" max="14" width="11.6640625" customWidth="1"/>
    <col min="15" max="15" width="17" customWidth="1"/>
    <col min="16" max="16" width="22" customWidth="1"/>
    <col min="17" max="17" width="9.88671875" customWidth="1"/>
    <col min="23" max="23" width="42.6640625" customWidth="1"/>
  </cols>
  <sheetData>
    <row r="1" spans="1:23" ht="20.399999999999999">
      <c r="A1" s="140" t="s">
        <v>0</v>
      </c>
      <c r="B1" s="140"/>
      <c r="C1" s="140"/>
      <c r="D1" s="140"/>
      <c r="E1" s="140"/>
      <c r="F1" s="140"/>
      <c r="G1" s="140"/>
      <c r="H1" s="7"/>
      <c r="I1" s="7">
        <f>SUBTOTAL(9,I4:I122)</f>
        <v>106898965.07999998</v>
      </c>
      <c r="J1" s="7">
        <f>SUBTOTAL(9,J4:J122)</f>
        <v>13006267.51866666</v>
      </c>
      <c r="K1" s="7">
        <f>SUBTOTAL(9,K4:K122)</f>
        <v>2070000</v>
      </c>
      <c r="L1" s="7">
        <f>SUBTOTAL(9,L4:L122)</f>
        <v>23969784.361766659</v>
      </c>
      <c r="M1" s="7">
        <f>SUBTOTAL(9,M4:M122)</f>
        <v>22597800.571766663</v>
      </c>
      <c r="N1" s="7"/>
      <c r="O1" s="7">
        <f>SUBTOTAL(9,O4:O122)</f>
        <v>22422564.173053659</v>
      </c>
      <c r="P1" s="36"/>
      <c r="Q1" s="16"/>
      <c r="R1" s="9"/>
      <c r="S1" s="16"/>
      <c r="T1" s="12"/>
      <c r="U1" s="12"/>
      <c r="V1" s="22"/>
      <c r="W1" s="23"/>
    </row>
    <row r="2" spans="1:23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8</v>
      </c>
      <c r="I2" s="8" t="s">
        <v>9</v>
      </c>
      <c r="J2" s="144" t="s">
        <v>10</v>
      </c>
      <c r="K2" s="144" t="s">
        <v>11</v>
      </c>
      <c r="L2" s="8" t="s">
        <v>9</v>
      </c>
      <c r="M2" s="146" t="s">
        <v>13</v>
      </c>
      <c r="N2" s="144" t="s">
        <v>14</v>
      </c>
      <c r="O2" s="144" t="s">
        <v>15</v>
      </c>
      <c r="P2" s="142" t="s">
        <v>16</v>
      </c>
      <c r="Q2" s="147" t="s">
        <v>17</v>
      </c>
      <c r="R2" s="144" t="s">
        <v>18</v>
      </c>
      <c r="S2" s="147" t="s">
        <v>19</v>
      </c>
      <c r="T2" s="144" t="s">
        <v>20</v>
      </c>
      <c r="U2" s="8" t="s">
        <v>21</v>
      </c>
      <c r="V2" s="141" t="s">
        <v>22</v>
      </c>
      <c r="W2" s="146" t="s">
        <v>23</v>
      </c>
    </row>
    <row r="3" spans="1:23" ht="32.4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8" t="s">
        <v>25</v>
      </c>
      <c r="M3" s="141"/>
      <c r="N3" s="145"/>
      <c r="O3" s="145"/>
      <c r="P3" s="143"/>
      <c r="Q3" s="148"/>
      <c r="R3" s="145"/>
      <c r="S3" s="148"/>
      <c r="T3" s="145"/>
      <c r="U3" s="17" t="s">
        <v>26</v>
      </c>
      <c r="V3" s="141"/>
      <c r="W3" s="146"/>
    </row>
    <row r="4" spans="1:23" ht="20.100000000000001" customHeight="1">
      <c r="A4" s="9">
        <f t="shared" ref="A4:A122" si="0">ROW()-3</f>
        <v>1</v>
      </c>
      <c r="B4" s="9" t="s">
        <v>45</v>
      </c>
      <c r="C4" s="10" t="s">
        <v>138</v>
      </c>
      <c r="D4" s="11" t="s">
        <v>139</v>
      </c>
      <c r="E4" s="35" t="s">
        <v>30</v>
      </c>
      <c r="F4" s="13" t="s">
        <v>31</v>
      </c>
      <c r="G4" s="14" t="s">
        <v>54</v>
      </c>
      <c r="H4" s="12" t="s">
        <v>48</v>
      </c>
      <c r="I4" s="19">
        <v>876359.4</v>
      </c>
      <c r="J4" s="19">
        <v>116847.92</v>
      </c>
      <c r="K4" s="19"/>
      <c r="L4" s="19">
        <v>300000</v>
      </c>
      <c r="M4" s="19">
        <f>L4</f>
        <v>300000</v>
      </c>
      <c r="N4" s="38"/>
      <c r="O4" s="19">
        <f t="shared" ref="O4:O75" si="1">M4*(1-N4)</f>
        <v>300000</v>
      </c>
      <c r="P4" s="51" t="s">
        <v>96</v>
      </c>
      <c r="Q4" s="56">
        <v>45405</v>
      </c>
      <c r="R4" s="9">
        <v>3</v>
      </c>
      <c r="S4" s="16">
        <f>Q4-R4</f>
        <v>45402</v>
      </c>
      <c r="T4" s="12" t="s">
        <v>70</v>
      </c>
      <c r="U4" s="22"/>
      <c r="V4" s="9" t="s">
        <v>89</v>
      </c>
      <c r="W4" s="23"/>
    </row>
    <row r="5" spans="1:23" ht="20.100000000000001" customHeight="1">
      <c r="A5" s="9">
        <f t="shared" si="0"/>
        <v>2</v>
      </c>
      <c r="B5" s="9" t="s">
        <v>27</v>
      </c>
      <c r="C5" s="10" t="s">
        <v>140</v>
      </c>
      <c r="D5" s="11" t="s">
        <v>141</v>
      </c>
      <c r="E5" s="35" t="s">
        <v>30</v>
      </c>
      <c r="F5" s="13" t="s">
        <v>31</v>
      </c>
      <c r="G5" s="14" t="s">
        <v>54</v>
      </c>
      <c r="H5" s="12" t="s">
        <v>48</v>
      </c>
      <c r="I5" s="19">
        <v>374973.64</v>
      </c>
      <c r="J5" s="19">
        <v>49996.485333333301</v>
      </c>
      <c r="K5" s="19"/>
      <c r="L5" s="19">
        <v>300000</v>
      </c>
      <c r="M5" s="19">
        <f>L5</f>
        <v>300000</v>
      </c>
      <c r="N5" s="38"/>
      <c r="O5" s="19">
        <f t="shared" si="1"/>
        <v>300000</v>
      </c>
      <c r="P5" s="51" t="s">
        <v>96</v>
      </c>
      <c r="Q5" s="56">
        <v>45405</v>
      </c>
      <c r="R5" s="9">
        <v>3</v>
      </c>
      <c r="S5" s="16">
        <f>Q5-R5</f>
        <v>45402</v>
      </c>
      <c r="T5" s="12" t="s">
        <v>70</v>
      </c>
      <c r="U5" s="22"/>
      <c r="V5" s="9" t="s">
        <v>89</v>
      </c>
      <c r="W5" s="23"/>
    </row>
    <row r="6" spans="1:23" ht="20.100000000000001" customHeight="1">
      <c r="A6" s="9">
        <f t="shared" si="0"/>
        <v>3</v>
      </c>
      <c r="B6" s="9" t="s">
        <v>45</v>
      </c>
      <c r="C6" s="10" t="s">
        <v>136</v>
      </c>
      <c r="D6" s="11" t="s">
        <v>137</v>
      </c>
      <c r="E6" s="35" t="s">
        <v>30</v>
      </c>
      <c r="F6" s="13" t="s">
        <v>31</v>
      </c>
      <c r="G6" s="14" t="s">
        <v>54</v>
      </c>
      <c r="H6" s="12" t="s">
        <v>48</v>
      </c>
      <c r="I6" s="19">
        <v>1323982.5</v>
      </c>
      <c r="J6" s="19">
        <v>176531</v>
      </c>
      <c r="K6" s="19"/>
      <c r="L6" s="19">
        <v>600000</v>
      </c>
      <c r="M6" s="19">
        <v>600000</v>
      </c>
      <c r="N6" s="38"/>
      <c r="O6" s="19">
        <f t="shared" si="1"/>
        <v>600000</v>
      </c>
      <c r="P6" s="51" t="s">
        <v>96</v>
      </c>
      <c r="Q6" s="56">
        <v>45405</v>
      </c>
      <c r="R6" s="9">
        <v>3</v>
      </c>
      <c r="S6" s="16">
        <f>Q6-R6</f>
        <v>45402</v>
      </c>
      <c r="T6" s="12" t="s">
        <v>70</v>
      </c>
      <c r="U6" s="22"/>
      <c r="V6" s="9" t="s">
        <v>89</v>
      </c>
      <c r="W6" s="23"/>
    </row>
    <row r="7" spans="1:23" ht="20.100000000000001" customHeight="1">
      <c r="A7" s="9">
        <f t="shared" si="0"/>
        <v>4</v>
      </c>
      <c r="B7" s="9" t="s">
        <v>45</v>
      </c>
      <c r="C7" s="10" t="s">
        <v>203</v>
      </c>
      <c r="D7" s="11" t="s">
        <v>204</v>
      </c>
      <c r="E7" s="35" t="s">
        <v>30</v>
      </c>
      <c r="F7" s="13" t="s">
        <v>31</v>
      </c>
      <c r="G7" s="14" t="s">
        <v>54</v>
      </c>
      <c r="H7" s="12" t="s">
        <v>41</v>
      </c>
      <c r="I7" s="7">
        <f>VLOOKUP(D7,[1]Sheet1!$C$1:$AV$65536,46,0)</f>
        <v>3512209.82</v>
      </c>
      <c r="J7" s="19"/>
      <c r="K7" s="19">
        <v>400000</v>
      </c>
      <c r="L7" s="19">
        <v>800000</v>
      </c>
      <c r="M7" s="19">
        <f t="shared" ref="M7:M12" si="2">L7</f>
        <v>800000</v>
      </c>
      <c r="N7" s="12"/>
      <c r="O7" s="19">
        <f t="shared" si="1"/>
        <v>800000</v>
      </c>
      <c r="P7" s="16"/>
      <c r="Q7" s="45">
        <v>45412</v>
      </c>
      <c r="R7" s="16"/>
      <c r="S7" s="12"/>
      <c r="T7" s="12" t="s">
        <v>56</v>
      </c>
      <c r="U7" s="9"/>
      <c r="V7" s="9" t="s">
        <v>205</v>
      </c>
      <c r="W7" s="23" t="s">
        <v>206</v>
      </c>
    </row>
    <row r="8" spans="1:23" ht="20.100000000000001" customHeight="1">
      <c r="A8" s="9">
        <f t="shared" si="0"/>
        <v>5</v>
      </c>
      <c r="B8" s="9" t="s">
        <v>45</v>
      </c>
      <c r="C8" s="10" t="s">
        <v>207</v>
      </c>
      <c r="D8" s="27" t="s">
        <v>208</v>
      </c>
      <c r="E8" s="35" t="s">
        <v>172</v>
      </c>
      <c r="F8" s="13" t="s">
        <v>31</v>
      </c>
      <c r="G8" s="14" t="s">
        <v>54</v>
      </c>
      <c r="H8" s="12" t="s">
        <v>41</v>
      </c>
      <c r="I8" s="7">
        <v>1588030.05</v>
      </c>
      <c r="J8" s="19"/>
      <c r="K8" s="19">
        <v>500000</v>
      </c>
      <c r="L8" s="19">
        <v>500000</v>
      </c>
      <c r="M8" s="19">
        <f t="shared" si="2"/>
        <v>500000</v>
      </c>
      <c r="N8" s="12"/>
      <c r="O8" s="19">
        <f t="shared" si="1"/>
        <v>500000</v>
      </c>
      <c r="P8" s="16"/>
      <c r="Q8" s="45">
        <v>45412</v>
      </c>
      <c r="R8" s="16"/>
      <c r="S8" s="12"/>
      <c r="T8" s="12" t="s">
        <v>56</v>
      </c>
      <c r="U8" s="9"/>
      <c r="V8" s="9" t="s">
        <v>205</v>
      </c>
      <c r="W8" s="23" t="s">
        <v>44</v>
      </c>
    </row>
    <row r="9" spans="1:23" s="26" customFormat="1" ht="20.100000000000001" customHeight="1">
      <c r="A9" s="9">
        <f t="shared" si="0"/>
        <v>6</v>
      </c>
      <c r="B9" s="9" t="s">
        <v>27</v>
      </c>
      <c r="C9" s="10" t="s">
        <v>81</v>
      </c>
      <c r="D9" s="27" t="s">
        <v>82</v>
      </c>
      <c r="E9" s="35" t="s">
        <v>30</v>
      </c>
      <c r="F9" s="13" t="s">
        <v>40</v>
      </c>
      <c r="G9" s="14" t="s">
        <v>32</v>
      </c>
      <c r="H9" s="12" t="s">
        <v>48</v>
      </c>
      <c r="I9" s="19">
        <v>6729901.7699999996</v>
      </c>
      <c r="J9" s="19">
        <v>543238.09866666701</v>
      </c>
      <c r="K9" s="19">
        <v>350000</v>
      </c>
      <c r="L9" s="19">
        <v>200000</v>
      </c>
      <c r="M9" s="19">
        <f t="shared" si="2"/>
        <v>200000</v>
      </c>
      <c r="N9" s="38">
        <v>0.03</v>
      </c>
      <c r="O9" s="19">
        <f t="shared" si="1"/>
        <v>194000</v>
      </c>
      <c r="P9" s="36" t="s">
        <v>64</v>
      </c>
      <c r="Q9" s="16">
        <v>45404</v>
      </c>
      <c r="R9" s="9">
        <v>2</v>
      </c>
      <c r="S9" s="16">
        <f t="shared" ref="S9:S29" si="3">Q9-R9</f>
        <v>45402</v>
      </c>
      <c r="T9" s="12" t="s">
        <v>35</v>
      </c>
      <c r="U9" s="7"/>
      <c r="V9" s="9" t="s">
        <v>43</v>
      </c>
      <c r="W9" s="23" t="s">
        <v>83</v>
      </c>
    </row>
    <row r="10" spans="1:23" s="26" customFormat="1" ht="20.100000000000001" customHeight="1">
      <c r="A10" s="9">
        <f t="shared" si="0"/>
        <v>7</v>
      </c>
      <c r="B10" s="9" t="s">
        <v>27</v>
      </c>
      <c r="C10" s="10" t="s">
        <v>84</v>
      </c>
      <c r="D10" s="27" t="s">
        <v>85</v>
      </c>
      <c r="E10" s="35" t="s">
        <v>30</v>
      </c>
      <c r="F10" s="13" t="s">
        <v>40</v>
      </c>
      <c r="G10" s="14" t="s">
        <v>32</v>
      </c>
      <c r="H10" s="12" t="s">
        <v>48</v>
      </c>
      <c r="I10" s="19">
        <v>8707779.6600000001</v>
      </c>
      <c r="J10" s="19">
        <v>528633.36133333296</v>
      </c>
      <c r="K10" s="19">
        <v>350000</v>
      </c>
      <c r="L10" s="19">
        <v>200000</v>
      </c>
      <c r="M10" s="19">
        <f t="shared" si="2"/>
        <v>200000</v>
      </c>
      <c r="N10" s="38">
        <v>0.03</v>
      </c>
      <c r="O10" s="19">
        <f t="shared" si="1"/>
        <v>194000</v>
      </c>
      <c r="P10" s="36" t="s">
        <v>64</v>
      </c>
      <c r="Q10" s="16">
        <v>45404</v>
      </c>
      <c r="R10" s="9">
        <v>2</v>
      </c>
      <c r="S10" s="16">
        <f t="shared" si="3"/>
        <v>45402</v>
      </c>
      <c r="T10" s="12" t="s">
        <v>35</v>
      </c>
      <c r="U10" s="7"/>
      <c r="V10" s="9" t="s">
        <v>86</v>
      </c>
      <c r="W10" s="23" t="s">
        <v>83</v>
      </c>
    </row>
    <row r="11" spans="1:23" ht="20.100000000000001" customHeight="1">
      <c r="A11" s="9">
        <f t="shared" si="0"/>
        <v>8</v>
      </c>
      <c r="B11" s="9" t="s">
        <v>45</v>
      </c>
      <c r="C11" s="10" t="s">
        <v>146</v>
      </c>
      <c r="D11" s="11" t="s">
        <v>147</v>
      </c>
      <c r="E11" s="35" t="s">
        <v>30</v>
      </c>
      <c r="F11" s="13" t="s">
        <v>31</v>
      </c>
      <c r="G11" s="14" t="s">
        <v>32</v>
      </c>
      <c r="H11" s="12" t="s">
        <v>48</v>
      </c>
      <c r="I11" s="19">
        <v>2452720.7000000002</v>
      </c>
      <c r="J11" s="19">
        <v>212667.653333333</v>
      </c>
      <c r="K11" s="19"/>
      <c r="L11" s="19">
        <v>200000</v>
      </c>
      <c r="M11" s="19">
        <f t="shared" si="2"/>
        <v>200000</v>
      </c>
      <c r="N11" s="38">
        <v>0.02</v>
      </c>
      <c r="O11" s="19">
        <f t="shared" si="1"/>
        <v>196000</v>
      </c>
      <c r="P11" s="36"/>
      <c r="Q11" s="16">
        <v>45404</v>
      </c>
      <c r="R11" s="9">
        <v>3</v>
      </c>
      <c r="S11" s="16">
        <f t="shared" si="3"/>
        <v>45401</v>
      </c>
      <c r="T11" s="12" t="s">
        <v>70</v>
      </c>
      <c r="U11" s="22"/>
      <c r="V11" s="9" t="s">
        <v>36</v>
      </c>
      <c r="W11" s="23"/>
    </row>
    <row r="12" spans="1:23" ht="20.100000000000001" customHeight="1">
      <c r="A12" s="9">
        <f t="shared" si="0"/>
        <v>9</v>
      </c>
      <c r="B12" s="9" t="s">
        <v>90</v>
      </c>
      <c r="C12" s="10" t="s">
        <v>169</v>
      </c>
      <c r="D12" s="11" t="s">
        <v>170</v>
      </c>
      <c r="E12" s="35" t="s">
        <v>30</v>
      </c>
      <c r="F12" s="13" t="s">
        <v>40</v>
      </c>
      <c r="G12" s="14" t="s">
        <v>32</v>
      </c>
      <c r="H12" s="12" t="s">
        <v>48</v>
      </c>
      <c r="I12" s="19">
        <v>10000</v>
      </c>
      <c r="J12" s="19">
        <v>10000</v>
      </c>
      <c r="K12" s="19"/>
      <c r="L12" s="19">
        <v>10000</v>
      </c>
      <c r="M12" s="19">
        <f t="shared" si="2"/>
        <v>10000</v>
      </c>
      <c r="N12" s="38"/>
      <c r="O12" s="19">
        <f t="shared" si="1"/>
        <v>10000</v>
      </c>
      <c r="P12" s="36"/>
      <c r="Q12" s="16">
        <v>45404</v>
      </c>
      <c r="R12" s="9">
        <v>1</v>
      </c>
      <c r="S12" s="16">
        <f t="shared" si="3"/>
        <v>45403</v>
      </c>
      <c r="T12" s="12" t="s">
        <v>70</v>
      </c>
      <c r="U12" s="22"/>
      <c r="V12" s="9" t="s">
        <v>36</v>
      </c>
      <c r="W12" s="23"/>
    </row>
    <row r="13" spans="1:23" s="26" customFormat="1" ht="20.100000000000001" customHeight="1">
      <c r="A13" s="9">
        <f t="shared" si="0"/>
        <v>10</v>
      </c>
      <c r="B13" s="9" t="s">
        <v>90</v>
      </c>
      <c r="C13" s="10" t="s">
        <v>115</v>
      </c>
      <c r="D13" s="27" t="s">
        <v>116</v>
      </c>
      <c r="E13" s="35" t="s">
        <v>30</v>
      </c>
      <c r="F13" s="13" t="s">
        <v>40</v>
      </c>
      <c r="G13" s="14" t="s">
        <v>32</v>
      </c>
      <c r="H13" s="12" t="s">
        <v>48</v>
      </c>
      <c r="I13" s="19">
        <v>572618.47</v>
      </c>
      <c r="J13" s="19">
        <v>85179.786666666696</v>
      </c>
      <c r="K13" s="19"/>
      <c r="L13" s="19">
        <v>80000</v>
      </c>
      <c r="M13" s="19">
        <v>150000</v>
      </c>
      <c r="N13" s="38">
        <v>0.03</v>
      </c>
      <c r="O13" s="19">
        <f t="shared" si="1"/>
        <v>145500</v>
      </c>
      <c r="P13" s="51" t="s">
        <v>117</v>
      </c>
      <c r="Q13" s="56">
        <v>45404</v>
      </c>
      <c r="R13" s="9">
        <v>3</v>
      </c>
      <c r="S13" s="16">
        <f t="shared" si="3"/>
        <v>45401</v>
      </c>
      <c r="T13" s="12" t="s">
        <v>35</v>
      </c>
      <c r="U13" s="7"/>
      <c r="V13" s="9" t="s">
        <v>43</v>
      </c>
      <c r="W13" s="23" t="s">
        <v>83</v>
      </c>
    </row>
    <row r="14" spans="1:23" s="26" customFormat="1" ht="20.100000000000001" customHeight="1">
      <c r="A14" s="9">
        <f t="shared" si="0"/>
        <v>11</v>
      </c>
      <c r="B14" s="9" t="s">
        <v>90</v>
      </c>
      <c r="C14" s="10" t="s">
        <v>148</v>
      </c>
      <c r="D14" s="11" t="s">
        <v>149</v>
      </c>
      <c r="E14" s="35" t="s">
        <v>30</v>
      </c>
      <c r="F14" s="13" t="s">
        <v>40</v>
      </c>
      <c r="G14" s="14" t="s">
        <v>32</v>
      </c>
      <c r="H14" s="12" t="s">
        <v>48</v>
      </c>
      <c r="I14" s="19">
        <v>1432728.6</v>
      </c>
      <c r="J14" s="19">
        <v>1226983.79</v>
      </c>
      <c r="K14" s="19"/>
      <c r="L14" s="19">
        <v>1226983.79</v>
      </c>
      <c r="M14" s="19">
        <v>110000</v>
      </c>
      <c r="N14" s="38"/>
      <c r="O14" s="19">
        <f t="shared" si="1"/>
        <v>110000</v>
      </c>
      <c r="P14" s="36" t="s">
        <v>131</v>
      </c>
      <c r="Q14" s="16">
        <v>45404</v>
      </c>
      <c r="R14" s="9">
        <v>3</v>
      </c>
      <c r="S14" s="16">
        <f t="shared" si="3"/>
        <v>45401</v>
      </c>
      <c r="T14" s="12" t="s">
        <v>70</v>
      </c>
      <c r="U14" s="22"/>
      <c r="V14" s="9" t="s">
        <v>43</v>
      </c>
      <c r="W14" s="23"/>
    </row>
    <row r="15" spans="1:23" ht="20.100000000000001" customHeight="1">
      <c r="A15" s="9">
        <f t="shared" si="0"/>
        <v>12</v>
      </c>
      <c r="B15" s="9" t="s">
        <v>90</v>
      </c>
      <c r="C15" s="10" t="s">
        <v>166</v>
      </c>
      <c r="D15" s="11" t="s">
        <v>167</v>
      </c>
      <c r="E15" s="35" t="s">
        <v>30</v>
      </c>
      <c r="F15" s="13" t="s">
        <v>40</v>
      </c>
      <c r="G15" s="14" t="s">
        <v>32</v>
      </c>
      <c r="H15" s="12" t="s">
        <v>48</v>
      </c>
      <c r="I15" s="19">
        <v>774399.3</v>
      </c>
      <c r="J15" s="19">
        <v>117897.88933333301</v>
      </c>
      <c r="K15" s="19"/>
      <c r="L15" s="19">
        <f>100000+151387.8363</f>
        <v>251387.8363</v>
      </c>
      <c r="M15" s="19">
        <f>L15</f>
        <v>251387.8363</v>
      </c>
      <c r="N15" s="38">
        <v>0.03</v>
      </c>
      <c r="O15" s="19">
        <f t="shared" si="1"/>
        <v>243846.20121099998</v>
      </c>
      <c r="P15" s="36"/>
      <c r="Q15" s="16">
        <v>45404</v>
      </c>
      <c r="R15" s="9">
        <v>3</v>
      </c>
      <c r="S15" s="16">
        <f t="shared" si="3"/>
        <v>45401</v>
      </c>
      <c r="T15" s="12" t="s">
        <v>70</v>
      </c>
      <c r="U15" s="22"/>
      <c r="V15" s="9" t="s">
        <v>43</v>
      </c>
      <c r="W15" s="23" t="s">
        <v>168</v>
      </c>
    </row>
    <row r="16" spans="1:23" s="26" customFormat="1" ht="20.100000000000001" customHeight="1">
      <c r="A16" s="9">
        <f t="shared" si="0"/>
        <v>13</v>
      </c>
      <c r="B16" s="9" t="s">
        <v>45</v>
      </c>
      <c r="C16" s="10" t="s">
        <v>121</v>
      </c>
      <c r="D16" s="11" t="s">
        <v>122</v>
      </c>
      <c r="E16" s="35" t="s">
        <v>172</v>
      </c>
      <c r="F16" s="13" t="s">
        <v>31</v>
      </c>
      <c r="G16" s="14" t="s">
        <v>32</v>
      </c>
      <c r="H16" s="12" t="s">
        <v>41</v>
      </c>
      <c r="I16" s="7">
        <v>1040933.79</v>
      </c>
      <c r="J16" s="19">
        <v>167408.12400000001</v>
      </c>
      <c r="K16" s="19">
        <v>100000</v>
      </c>
      <c r="L16" s="7">
        <v>150000</v>
      </c>
      <c r="M16" s="19">
        <f>L16</f>
        <v>150000</v>
      </c>
      <c r="N16" s="12"/>
      <c r="O16" s="19">
        <f t="shared" si="1"/>
        <v>150000</v>
      </c>
      <c r="P16" s="36"/>
      <c r="Q16" s="16">
        <v>45404.29</v>
      </c>
      <c r="R16" s="9">
        <v>3</v>
      </c>
      <c r="S16" s="16">
        <f t="shared" si="3"/>
        <v>45401.29</v>
      </c>
      <c r="T16" s="12" t="s">
        <v>35</v>
      </c>
      <c r="U16" s="7"/>
      <c r="V16" s="9" t="s">
        <v>36</v>
      </c>
      <c r="W16" s="23"/>
    </row>
    <row r="17" spans="1:23" ht="20.100000000000001" customHeight="1">
      <c r="A17" s="9">
        <f t="shared" si="0"/>
        <v>14</v>
      </c>
      <c r="B17" s="9" t="s">
        <v>27</v>
      </c>
      <c r="C17" s="49" t="s">
        <v>28</v>
      </c>
      <c r="D17" s="11" t="s">
        <v>29</v>
      </c>
      <c r="E17" s="35" t="s">
        <v>30</v>
      </c>
      <c r="F17" s="13" t="s">
        <v>31</v>
      </c>
      <c r="G17" s="14" t="s">
        <v>32</v>
      </c>
      <c r="H17" s="12" t="s">
        <v>33</v>
      </c>
      <c r="I17" s="7">
        <v>145000</v>
      </c>
      <c r="J17" s="19">
        <v>74574.890666666703</v>
      </c>
      <c r="K17" s="19"/>
      <c r="L17" s="7">
        <v>70000</v>
      </c>
      <c r="M17" s="19">
        <f>L17</f>
        <v>70000</v>
      </c>
      <c r="N17" s="53">
        <v>0.03</v>
      </c>
      <c r="O17" s="19">
        <f t="shared" si="1"/>
        <v>67900</v>
      </c>
      <c r="P17" s="36" t="s">
        <v>34</v>
      </c>
      <c r="Q17" s="16">
        <v>45405</v>
      </c>
      <c r="R17" s="9">
        <v>1</v>
      </c>
      <c r="S17" s="16">
        <f t="shared" si="3"/>
        <v>45404</v>
      </c>
      <c r="T17" s="12" t="s">
        <v>35</v>
      </c>
      <c r="U17" s="7"/>
      <c r="V17" s="9" t="s">
        <v>36</v>
      </c>
      <c r="W17" s="23" t="s">
        <v>37</v>
      </c>
    </row>
    <row r="18" spans="1:23" ht="20.100000000000001" customHeight="1">
      <c r="A18" s="9">
        <f t="shared" si="0"/>
        <v>15</v>
      </c>
      <c r="B18" s="9" t="s">
        <v>45</v>
      </c>
      <c r="C18" s="69" t="s">
        <v>58</v>
      </c>
      <c r="D18" s="70" t="s">
        <v>59</v>
      </c>
      <c r="E18" s="35" t="s">
        <v>30</v>
      </c>
      <c r="F18" s="13" t="s">
        <v>31</v>
      </c>
      <c r="G18" s="14" t="s">
        <v>32</v>
      </c>
      <c r="H18" s="12" t="s">
        <v>60</v>
      </c>
      <c r="I18" s="7">
        <v>2035522.75</v>
      </c>
      <c r="J18" s="19">
        <v>230140.76</v>
      </c>
      <c r="K18" s="19"/>
      <c r="L18" s="7">
        <v>600000</v>
      </c>
      <c r="M18" s="19">
        <f>L18</f>
        <v>600000</v>
      </c>
      <c r="N18" s="72">
        <v>2.5000000000000001E-2</v>
      </c>
      <c r="O18" s="19">
        <f t="shared" si="1"/>
        <v>585000</v>
      </c>
      <c r="P18" s="54" t="s">
        <v>55</v>
      </c>
      <c r="Q18" s="16">
        <v>45405</v>
      </c>
      <c r="R18" s="9">
        <v>15</v>
      </c>
      <c r="S18" s="16">
        <f t="shared" si="3"/>
        <v>45390</v>
      </c>
      <c r="T18" s="12" t="s">
        <v>35</v>
      </c>
      <c r="U18" s="7"/>
      <c r="V18" s="9" t="s">
        <v>36</v>
      </c>
      <c r="W18" s="22" t="s">
        <v>61</v>
      </c>
    </row>
    <row r="19" spans="1:23" ht="20.100000000000001" customHeight="1">
      <c r="A19" s="9">
        <f t="shared" si="0"/>
        <v>16</v>
      </c>
      <c r="B19" s="9" t="s">
        <v>27</v>
      </c>
      <c r="C19" s="10" t="s">
        <v>162</v>
      </c>
      <c r="D19" s="11" t="s">
        <v>163</v>
      </c>
      <c r="E19" s="35" t="s">
        <v>30</v>
      </c>
      <c r="F19" s="13" t="s">
        <v>31</v>
      </c>
      <c r="G19" s="14" t="s">
        <v>32</v>
      </c>
      <c r="H19" s="12" t="s">
        <v>48</v>
      </c>
      <c r="I19" s="19">
        <v>317889.28000000003</v>
      </c>
      <c r="J19" s="19">
        <v>16360.841333333299</v>
      </c>
      <c r="K19" s="19"/>
      <c r="L19" s="19">
        <v>20000</v>
      </c>
      <c r="M19" s="19">
        <f>L19</f>
        <v>20000</v>
      </c>
      <c r="N19" s="38">
        <v>0.03</v>
      </c>
      <c r="O19" s="19">
        <f t="shared" si="1"/>
        <v>19400</v>
      </c>
      <c r="P19" s="36"/>
      <c r="Q19" s="16">
        <v>45405</v>
      </c>
      <c r="R19" s="9">
        <v>3</v>
      </c>
      <c r="S19" s="16">
        <f t="shared" si="3"/>
        <v>45402</v>
      </c>
      <c r="T19" s="12" t="s">
        <v>70</v>
      </c>
      <c r="U19" s="22"/>
      <c r="V19" s="9" t="s">
        <v>36</v>
      </c>
      <c r="W19" s="23"/>
    </row>
    <row r="20" spans="1:23" ht="20.100000000000001" customHeight="1">
      <c r="A20" s="9">
        <f t="shared" si="0"/>
        <v>17</v>
      </c>
      <c r="B20" s="50" t="s">
        <v>27</v>
      </c>
      <c r="C20" s="10" t="s">
        <v>38</v>
      </c>
      <c r="D20" s="11" t="s">
        <v>39</v>
      </c>
      <c r="E20" s="35" t="s">
        <v>30</v>
      </c>
      <c r="F20" s="13" t="s">
        <v>40</v>
      </c>
      <c r="G20" s="14" t="s">
        <v>32</v>
      </c>
      <c r="H20" s="12" t="s">
        <v>41</v>
      </c>
      <c r="I20" s="7">
        <v>1120877.0900000001</v>
      </c>
      <c r="J20" s="19">
        <v>47669.489333333302</v>
      </c>
      <c r="K20" s="19"/>
      <c r="L20" s="19">
        <v>30000</v>
      </c>
      <c r="M20" s="19">
        <v>50000</v>
      </c>
      <c r="N20" s="38">
        <v>0.03</v>
      </c>
      <c r="O20" s="19">
        <f t="shared" si="1"/>
        <v>48500</v>
      </c>
      <c r="P20" s="54" t="s">
        <v>42</v>
      </c>
      <c r="Q20" s="16">
        <v>45405</v>
      </c>
      <c r="R20" s="9">
        <v>3</v>
      </c>
      <c r="S20" s="16">
        <f t="shared" si="3"/>
        <v>45402</v>
      </c>
      <c r="T20" s="12" t="s">
        <v>35</v>
      </c>
      <c r="U20" s="7"/>
      <c r="V20" s="9" t="s">
        <v>43</v>
      </c>
      <c r="W20" s="23" t="s">
        <v>44</v>
      </c>
    </row>
    <row r="21" spans="1:23" ht="20.100000000000001" customHeight="1">
      <c r="A21" s="9">
        <f t="shared" si="0"/>
        <v>18</v>
      </c>
      <c r="B21" s="9" t="s">
        <v>45</v>
      </c>
      <c r="C21" s="10" t="s">
        <v>72</v>
      </c>
      <c r="D21" s="11" t="s">
        <v>73</v>
      </c>
      <c r="E21" s="35" t="s">
        <v>30</v>
      </c>
      <c r="F21" s="13" t="s">
        <v>74</v>
      </c>
      <c r="G21" s="14" t="s">
        <v>32</v>
      </c>
      <c r="H21" s="12" t="s">
        <v>41</v>
      </c>
      <c r="I21" s="19">
        <v>1136896.01</v>
      </c>
      <c r="J21" s="19">
        <v>154908.08933333299</v>
      </c>
      <c r="K21" s="19"/>
      <c r="L21" s="19">
        <f>J21*0.8</f>
        <v>123926.47146666639</v>
      </c>
      <c r="M21" s="19">
        <f>L21</f>
        <v>123926.47146666639</v>
      </c>
      <c r="N21" s="38">
        <v>0.03</v>
      </c>
      <c r="O21" s="19">
        <f t="shared" si="1"/>
        <v>120208.67732266639</v>
      </c>
      <c r="P21" s="36" t="s">
        <v>75</v>
      </c>
      <c r="Q21" s="16">
        <v>45405.29</v>
      </c>
      <c r="R21" s="9">
        <v>7</v>
      </c>
      <c r="S21" s="16">
        <f t="shared" si="3"/>
        <v>45398.29</v>
      </c>
      <c r="T21" s="12" t="s">
        <v>35</v>
      </c>
      <c r="U21" s="7"/>
      <c r="V21" s="9" t="s">
        <v>65</v>
      </c>
      <c r="W21" s="23" t="s">
        <v>76</v>
      </c>
    </row>
    <row r="22" spans="1:23" ht="20.100000000000001" customHeight="1">
      <c r="A22" s="9">
        <f t="shared" si="0"/>
        <v>19</v>
      </c>
      <c r="B22" s="9" t="s">
        <v>45</v>
      </c>
      <c r="C22" s="10" t="s">
        <v>159</v>
      </c>
      <c r="D22" s="11" t="s">
        <v>160</v>
      </c>
      <c r="E22" s="35" t="s">
        <v>30</v>
      </c>
      <c r="F22" s="13" t="s">
        <v>40</v>
      </c>
      <c r="G22" s="14" t="s">
        <v>32</v>
      </c>
      <c r="H22" s="12" t="s">
        <v>48</v>
      </c>
      <c r="I22" s="19">
        <v>2419541.67</v>
      </c>
      <c r="J22" s="19">
        <v>96124.005333333305</v>
      </c>
      <c r="K22" s="19"/>
      <c r="L22" s="19">
        <v>126124</v>
      </c>
      <c r="M22" s="19">
        <f>L22</f>
        <v>126124</v>
      </c>
      <c r="N22" s="38">
        <v>0.03</v>
      </c>
      <c r="O22" s="19">
        <f t="shared" si="1"/>
        <v>122340.28</v>
      </c>
      <c r="P22" s="51" t="s">
        <v>161</v>
      </c>
      <c r="Q22" s="16">
        <v>45406</v>
      </c>
      <c r="R22" s="9">
        <v>3</v>
      </c>
      <c r="S22" s="16">
        <f t="shared" si="3"/>
        <v>45403</v>
      </c>
      <c r="T22" s="12" t="s">
        <v>70</v>
      </c>
      <c r="U22" s="22"/>
      <c r="V22" s="9" t="s">
        <v>65</v>
      </c>
      <c r="W22" s="23"/>
    </row>
    <row r="23" spans="1:23" s="26" customFormat="1" ht="20.100000000000001" customHeight="1">
      <c r="A23" s="9">
        <f t="shared" si="0"/>
        <v>20</v>
      </c>
      <c r="B23" s="9" t="s">
        <v>45</v>
      </c>
      <c r="C23" s="49" t="s">
        <v>46</v>
      </c>
      <c r="D23" s="27" t="s">
        <v>47</v>
      </c>
      <c r="E23" s="35" t="s">
        <v>30</v>
      </c>
      <c r="F23" s="13" t="s">
        <v>40</v>
      </c>
      <c r="G23" s="14" t="s">
        <v>32</v>
      </c>
      <c r="H23" s="12" t="s">
        <v>48</v>
      </c>
      <c r="I23" s="19">
        <v>906429.46</v>
      </c>
      <c r="J23" s="19">
        <v>160569.41866666701</v>
      </c>
      <c r="K23" s="19"/>
      <c r="L23" s="19">
        <v>300000</v>
      </c>
      <c r="M23" s="19">
        <f>L23</f>
        <v>300000</v>
      </c>
      <c r="N23" s="38"/>
      <c r="O23" s="19">
        <f t="shared" si="1"/>
        <v>300000</v>
      </c>
      <c r="P23" s="36" t="s">
        <v>49</v>
      </c>
      <c r="Q23" s="16">
        <v>45406</v>
      </c>
      <c r="R23" s="9">
        <v>3</v>
      </c>
      <c r="S23" s="16">
        <f t="shared" si="3"/>
        <v>45403</v>
      </c>
      <c r="T23" s="12" t="s">
        <v>35</v>
      </c>
      <c r="U23" s="7"/>
      <c r="V23" s="9" t="s">
        <v>65</v>
      </c>
      <c r="W23" s="23" t="s">
        <v>50</v>
      </c>
    </row>
    <row r="24" spans="1:23" ht="20.100000000000001" customHeight="1">
      <c r="A24" s="9">
        <f t="shared" si="0"/>
        <v>21</v>
      </c>
      <c r="B24" s="9" t="s">
        <v>27</v>
      </c>
      <c r="C24" s="10" t="s">
        <v>79</v>
      </c>
      <c r="D24" s="11" t="s">
        <v>80</v>
      </c>
      <c r="E24" s="35" t="s">
        <v>30</v>
      </c>
      <c r="F24" s="13" t="s">
        <v>40</v>
      </c>
      <c r="G24" s="14" t="s">
        <v>32</v>
      </c>
      <c r="H24" s="12" t="s">
        <v>48</v>
      </c>
      <c r="I24" s="7">
        <v>1950333.4</v>
      </c>
      <c r="J24" s="19">
        <v>127522.073333333</v>
      </c>
      <c r="K24" s="19"/>
      <c r="L24" s="19">
        <v>180000</v>
      </c>
      <c r="M24" s="19">
        <v>180000</v>
      </c>
      <c r="N24" s="12"/>
      <c r="O24" s="19">
        <f t="shared" si="1"/>
        <v>180000</v>
      </c>
      <c r="P24" s="36" t="s">
        <v>64</v>
      </c>
      <c r="Q24" s="16">
        <v>45406</v>
      </c>
      <c r="R24" s="9">
        <v>2</v>
      </c>
      <c r="S24" s="16">
        <f t="shared" si="3"/>
        <v>45404</v>
      </c>
      <c r="T24" s="12" t="s">
        <v>35</v>
      </c>
      <c r="U24" s="7"/>
      <c r="V24" s="9" t="s">
        <v>43</v>
      </c>
      <c r="W24" s="23"/>
    </row>
    <row r="25" spans="1:23" s="26" customFormat="1" ht="20.100000000000001" customHeight="1">
      <c r="A25" s="9">
        <f t="shared" si="0"/>
        <v>22</v>
      </c>
      <c r="B25" s="9" t="s">
        <v>27</v>
      </c>
      <c r="C25" s="49" t="s">
        <v>62</v>
      </c>
      <c r="D25" s="11" t="s">
        <v>63</v>
      </c>
      <c r="E25" s="35" t="s">
        <v>30</v>
      </c>
      <c r="F25" s="13" t="s">
        <v>31</v>
      </c>
      <c r="G25" s="14" t="s">
        <v>32</v>
      </c>
      <c r="H25" s="12" t="s">
        <v>41</v>
      </c>
      <c r="I25" s="7">
        <v>2367700.7400000002</v>
      </c>
      <c r="J25" s="19">
        <v>85999.325333333298</v>
      </c>
      <c r="K25" s="19"/>
      <c r="L25" s="19">
        <v>200000</v>
      </c>
      <c r="M25" s="19">
        <f>L25</f>
        <v>200000</v>
      </c>
      <c r="N25" s="53">
        <v>0.03</v>
      </c>
      <c r="O25" s="19">
        <f t="shared" si="1"/>
        <v>194000</v>
      </c>
      <c r="P25" s="36" t="s">
        <v>64</v>
      </c>
      <c r="Q25" s="16">
        <v>45407</v>
      </c>
      <c r="R25" s="9">
        <v>1</v>
      </c>
      <c r="S25" s="16">
        <f t="shared" si="3"/>
        <v>45406</v>
      </c>
      <c r="T25" s="12" t="s">
        <v>35</v>
      </c>
      <c r="U25" s="7"/>
      <c r="V25" s="9" t="s">
        <v>65</v>
      </c>
      <c r="W25" s="23" t="s">
        <v>66</v>
      </c>
    </row>
    <row r="26" spans="1:23" ht="20.100000000000001" customHeight="1">
      <c r="A26" s="9">
        <f t="shared" si="0"/>
        <v>23</v>
      </c>
      <c r="B26" s="9" t="s">
        <v>45</v>
      </c>
      <c r="C26" s="10" t="s">
        <v>129</v>
      </c>
      <c r="D26" s="11" t="s">
        <v>130</v>
      </c>
      <c r="E26" s="35" t="s">
        <v>30</v>
      </c>
      <c r="F26" s="13" t="s">
        <v>31</v>
      </c>
      <c r="G26" s="14" t="s">
        <v>32</v>
      </c>
      <c r="H26" s="12" t="s">
        <v>48</v>
      </c>
      <c r="I26" s="19">
        <v>20000</v>
      </c>
      <c r="J26" s="19">
        <v>20000</v>
      </c>
      <c r="K26" s="19"/>
      <c r="L26" s="19">
        <v>20000</v>
      </c>
      <c r="M26" s="19">
        <f>L26</f>
        <v>20000</v>
      </c>
      <c r="N26" s="38"/>
      <c r="O26" s="19">
        <f t="shared" si="1"/>
        <v>20000</v>
      </c>
      <c r="P26" s="36" t="s">
        <v>131</v>
      </c>
      <c r="Q26" s="16">
        <v>45407</v>
      </c>
      <c r="R26" s="9">
        <v>3</v>
      </c>
      <c r="S26" s="16">
        <f t="shared" si="3"/>
        <v>45404</v>
      </c>
      <c r="T26" s="12" t="s">
        <v>70</v>
      </c>
      <c r="U26" s="22"/>
      <c r="V26" s="9" t="s">
        <v>89</v>
      </c>
      <c r="W26" s="23" t="s">
        <v>132</v>
      </c>
    </row>
    <row r="27" spans="1:23" ht="20.100000000000001" customHeight="1">
      <c r="A27" s="9">
        <f t="shared" si="0"/>
        <v>24</v>
      </c>
      <c r="B27" s="9" t="s">
        <v>45</v>
      </c>
      <c r="C27" s="10" t="s">
        <v>255</v>
      </c>
      <c r="D27" s="11" t="s">
        <v>256</v>
      </c>
      <c r="E27" s="35" t="s">
        <v>30</v>
      </c>
      <c r="F27" s="12" t="s">
        <v>40</v>
      </c>
      <c r="G27" s="13" t="s">
        <v>32</v>
      </c>
      <c r="H27" s="12" t="s">
        <v>48</v>
      </c>
      <c r="I27" s="7"/>
      <c r="J27" s="19">
        <v>5547.2120000000004</v>
      </c>
      <c r="K27" s="19"/>
      <c r="L27" s="19">
        <v>5547</v>
      </c>
      <c r="M27" s="19">
        <v>5547</v>
      </c>
      <c r="N27" s="55">
        <v>0.03</v>
      </c>
      <c r="O27" s="19">
        <f t="shared" si="1"/>
        <v>5380.59</v>
      </c>
      <c r="P27" s="19"/>
      <c r="Q27" s="16">
        <v>45407</v>
      </c>
      <c r="R27" s="9">
        <v>5</v>
      </c>
      <c r="S27" s="16">
        <f t="shared" si="3"/>
        <v>45402</v>
      </c>
      <c r="T27" s="12" t="s">
        <v>35</v>
      </c>
      <c r="U27" s="7"/>
      <c r="V27" s="9" t="s">
        <v>65</v>
      </c>
      <c r="W27" s="23"/>
    </row>
    <row r="28" spans="1:23" s="26" customFormat="1" ht="20.100000000000001" customHeight="1">
      <c r="A28" s="9">
        <f t="shared" si="0"/>
        <v>25</v>
      </c>
      <c r="B28" s="9" t="s">
        <v>27</v>
      </c>
      <c r="C28" s="10" t="s">
        <v>211</v>
      </c>
      <c r="D28" s="11" t="s">
        <v>212</v>
      </c>
      <c r="E28" s="28" t="s">
        <v>30</v>
      </c>
      <c r="F28" s="13" t="s">
        <v>40</v>
      </c>
      <c r="G28" s="9" t="s">
        <v>32</v>
      </c>
      <c r="H28" s="12" t="s">
        <v>48</v>
      </c>
      <c r="I28" s="7">
        <v>2554924.42</v>
      </c>
      <c r="J28" s="19">
        <v>230560.95333333299</v>
      </c>
      <c r="K28" s="19"/>
      <c r="L28" s="52">
        <v>110000</v>
      </c>
      <c r="M28" s="52">
        <v>110000</v>
      </c>
      <c r="N28" s="38">
        <v>0.03</v>
      </c>
      <c r="O28" s="19">
        <f t="shared" si="1"/>
        <v>106700</v>
      </c>
      <c r="P28" s="16"/>
      <c r="Q28" s="16">
        <v>45408</v>
      </c>
      <c r="R28" s="9"/>
      <c r="S28" s="16">
        <f t="shared" si="3"/>
        <v>45408</v>
      </c>
      <c r="T28" s="12" t="s">
        <v>35</v>
      </c>
      <c r="U28" s="9"/>
      <c r="V28" s="14" t="s">
        <v>153</v>
      </c>
      <c r="W28" s="14" t="s">
        <v>213</v>
      </c>
    </row>
    <row r="29" spans="1:23" s="26" customFormat="1" ht="20.100000000000001" customHeight="1">
      <c r="A29" s="9">
        <f t="shared" si="0"/>
        <v>26</v>
      </c>
      <c r="B29" s="9" t="s">
        <v>90</v>
      </c>
      <c r="C29" s="10" t="s">
        <v>150</v>
      </c>
      <c r="D29" s="11" t="s">
        <v>151</v>
      </c>
      <c r="E29" s="35" t="s">
        <v>30</v>
      </c>
      <c r="F29" s="13" t="s">
        <v>152</v>
      </c>
      <c r="G29" s="14" t="s">
        <v>32</v>
      </c>
      <c r="H29" s="12" t="s">
        <v>48</v>
      </c>
      <c r="I29" s="19">
        <v>6722093.4400000004</v>
      </c>
      <c r="J29" s="19">
        <v>404929.32666666701</v>
      </c>
      <c r="K29" s="19"/>
      <c r="L29" s="19">
        <v>200000</v>
      </c>
      <c r="M29" s="19">
        <f>L29</f>
        <v>200000</v>
      </c>
      <c r="N29" s="38">
        <v>0.03</v>
      </c>
      <c r="O29" s="19">
        <f t="shared" si="1"/>
        <v>194000</v>
      </c>
      <c r="P29" s="36"/>
      <c r="Q29" s="16">
        <v>45412</v>
      </c>
      <c r="R29" s="9">
        <v>3</v>
      </c>
      <c r="S29" s="16">
        <f t="shared" si="3"/>
        <v>45409</v>
      </c>
      <c r="T29" s="12" t="s">
        <v>70</v>
      </c>
      <c r="U29" s="22"/>
      <c r="V29" s="9" t="s">
        <v>153</v>
      </c>
      <c r="W29" s="23"/>
    </row>
    <row r="30" spans="1:23" ht="20.100000000000001" customHeight="1">
      <c r="A30" s="9">
        <f t="shared" si="0"/>
        <v>27</v>
      </c>
      <c r="B30" s="9" t="s">
        <v>45</v>
      </c>
      <c r="C30" s="10" t="s">
        <v>209</v>
      </c>
      <c r="D30" s="27" t="s">
        <v>210</v>
      </c>
      <c r="E30" s="12" t="s">
        <v>172</v>
      </c>
      <c r="F30" s="13" t="s">
        <v>31</v>
      </c>
      <c r="G30" s="14" t="s">
        <v>54</v>
      </c>
      <c r="H30" s="12" t="s">
        <v>41</v>
      </c>
      <c r="I30" s="19">
        <f>VLOOKUP(D30,[1]Sheet1!$C$1:$AV$65536,46,0)</f>
        <v>982777.91</v>
      </c>
      <c r="J30" s="19"/>
      <c r="K30" s="19">
        <v>200000</v>
      </c>
      <c r="L30" s="19">
        <v>200000</v>
      </c>
      <c r="M30" s="19">
        <f>L30</f>
        <v>200000</v>
      </c>
      <c r="N30" s="12"/>
      <c r="O30" s="19">
        <f t="shared" si="1"/>
        <v>200000</v>
      </c>
      <c r="P30" s="16"/>
      <c r="Q30" s="45">
        <v>45417</v>
      </c>
      <c r="R30" s="16"/>
      <c r="S30" s="12"/>
      <c r="T30" s="12" t="s">
        <v>56</v>
      </c>
      <c r="U30" s="9"/>
      <c r="V30" s="9" t="s">
        <v>205</v>
      </c>
      <c r="W30" s="23" t="s">
        <v>44</v>
      </c>
    </row>
    <row r="31" spans="1:23" ht="20.100000000000001" customHeight="1">
      <c r="A31" s="9">
        <f t="shared" si="0"/>
        <v>28</v>
      </c>
      <c r="B31" s="9" t="s">
        <v>45</v>
      </c>
      <c r="C31" s="10" t="s">
        <v>94</v>
      </c>
      <c r="D31" s="27" t="s">
        <v>95</v>
      </c>
      <c r="E31" s="12" t="s">
        <v>30</v>
      </c>
      <c r="F31" s="13" t="s">
        <v>74</v>
      </c>
      <c r="G31" s="14" t="s">
        <v>32</v>
      </c>
      <c r="H31" s="12" t="s">
        <v>48</v>
      </c>
      <c r="I31" s="19">
        <v>3536556.02</v>
      </c>
      <c r="J31" s="19">
        <v>839837.97600000002</v>
      </c>
      <c r="K31" s="19"/>
      <c r="L31" s="19">
        <v>2000000</v>
      </c>
      <c r="M31" s="19">
        <f>L31</f>
        <v>2000000</v>
      </c>
      <c r="N31" s="38">
        <v>0.03</v>
      </c>
      <c r="O31" s="19">
        <f t="shared" si="1"/>
        <v>1940000</v>
      </c>
      <c r="P31" s="36" t="s">
        <v>96</v>
      </c>
      <c r="Q31" s="16">
        <v>45402</v>
      </c>
      <c r="R31" s="9">
        <v>4</v>
      </c>
      <c r="S31" s="16">
        <f t="shared" ref="S31:S84" si="4">Q31-R31</f>
        <v>45398</v>
      </c>
      <c r="T31" s="12" t="s">
        <v>35</v>
      </c>
      <c r="U31" s="7"/>
      <c r="V31" s="9" t="s">
        <v>97</v>
      </c>
      <c r="W31" s="23" t="s">
        <v>98</v>
      </c>
    </row>
    <row r="32" spans="1:23" ht="20.100000000000001" customHeight="1">
      <c r="A32" s="9">
        <f t="shared" si="0"/>
        <v>29</v>
      </c>
      <c r="B32" s="9" t="s">
        <v>45</v>
      </c>
      <c r="C32" s="10" t="s">
        <v>123</v>
      </c>
      <c r="D32" s="11" t="s">
        <v>124</v>
      </c>
      <c r="E32" s="12" t="s">
        <v>30</v>
      </c>
      <c r="F32" s="13" t="s">
        <v>31</v>
      </c>
      <c r="G32" s="14" t="s">
        <v>32</v>
      </c>
      <c r="H32" s="12" t="s">
        <v>48</v>
      </c>
      <c r="I32" s="7">
        <v>231488.22</v>
      </c>
      <c r="J32" s="19">
        <v>70669.798666666698</v>
      </c>
      <c r="K32" s="19"/>
      <c r="L32" s="7">
        <v>231488.22</v>
      </c>
      <c r="M32" s="7">
        <v>231488.22</v>
      </c>
      <c r="N32" s="12"/>
      <c r="O32" s="19">
        <f t="shared" si="1"/>
        <v>231488.22</v>
      </c>
      <c r="P32" s="36"/>
      <c r="Q32" s="16">
        <v>45404.29</v>
      </c>
      <c r="R32" s="9">
        <v>3</v>
      </c>
      <c r="S32" s="16">
        <f t="shared" si="4"/>
        <v>45401.29</v>
      </c>
      <c r="T32" s="12" t="s">
        <v>35</v>
      </c>
      <c r="U32" s="7"/>
      <c r="V32" s="9" t="s">
        <v>125</v>
      </c>
      <c r="W32" s="23"/>
    </row>
    <row r="33" spans="1:23" ht="20.100000000000001" customHeight="1">
      <c r="A33" s="9">
        <f t="shared" si="0"/>
        <v>30</v>
      </c>
      <c r="B33" s="9" t="s">
        <v>45</v>
      </c>
      <c r="C33" s="10" t="s">
        <v>144</v>
      </c>
      <c r="D33" s="11" t="s">
        <v>145</v>
      </c>
      <c r="E33" s="12" t="s">
        <v>30</v>
      </c>
      <c r="F33" s="13" t="s">
        <v>31</v>
      </c>
      <c r="G33" s="14" t="s">
        <v>32</v>
      </c>
      <c r="H33" s="12" t="s">
        <v>48</v>
      </c>
      <c r="I33" s="19">
        <v>204947.43</v>
      </c>
      <c r="J33" s="19">
        <v>48387.716</v>
      </c>
      <c r="K33" s="19"/>
      <c r="L33" s="19">
        <v>150000</v>
      </c>
      <c r="M33" s="19">
        <f t="shared" ref="M33:M41" si="5">L33</f>
        <v>150000</v>
      </c>
      <c r="N33" s="38"/>
      <c r="O33" s="19">
        <f t="shared" si="1"/>
        <v>150000</v>
      </c>
      <c r="P33" s="36"/>
      <c r="Q33" s="16">
        <v>45404</v>
      </c>
      <c r="R33" s="9">
        <v>3</v>
      </c>
      <c r="S33" s="16">
        <f t="shared" si="4"/>
        <v>45401</v>
      </c>
      <c r="T33" s="12" t="s">
        <v>70</v>
      </c>
      <c r="U33" s="22"/>
      <c r="V33" s="9" t="s">
        <v>36</v>
      </c>
      <c r="W33" s="23"/>
    </row>
    <row r="34" spans="1:23" s="26" customFormat="1" ht="20.100000000000001" customHeight="1">
      <c r="A34" s="9">
        <f t="shared" si="0"/>
        <v>31</v>
      </c>
      <c r="B34" s="9" t="s">
        <v>45</v>
      </c>
      <c r="C34" s="10" t="s">
        <v>164</v>
      </c>
      <c r="D34" s="11" t="s">
        <v>165</v>
      </c>
      <c r="E34" s="12" t="s">
        <v>30</v>
      </c>
      <c r="F34" s="13" t="s">
        <v>31</v>
      </c>
      <c r="G34" s="14" t="s">
        <v>32</v>
      </c>
      <c r="H34" s="12" t="s">
        <v>48</v>
      </c>
      <c r="I34" s="19">
        <v>2460794.9900000002</v>
      </c>
      <c r="J34" s="19">
        <v>379404.69866666698</v>
      </c>
      <c r="K34" s="19"/>
      <c r="L34" s="19">
        <v>200000</v>
      </c>
      <c r="M34" s="19">
        <f t="shared" si="5"/>
        <v>200000</v>
      </c>
      <c r="N34" s="38">
        <v>0.02</v>
      </c>
      <c r="O34" s="19">
        <f t="shared" si="1"/>
        <v>196000</v>
      </c>
      <c r="P34" s="36"/>
      <c r="Q34" s="16">
        <v>45404</v>
      </c>
      <c r="R34" s="9">
        <v>3</v>
      </c>
      <c r="S34" s="16">
        <f t="shared" si="4"/>
        <v>45401</v>
      </c>
      <c r="T34" s="12" t="s">
        <v>70</v>
      </c>
      <c r="U34" s="22"/>
      <c r="V34" s="9" t="s">
        <v>125</v>
      </c>
      <c r="W34" s="23"/>
    </row>
    <row r="35" spans="1:23" s="26" customFormat="1" ht="20.100000000000001" customHeight="1">
      <c r="A35" s="9">
        <f t="shared" si="0"/>
        <v>32</v>
      </c>
      <c r="B35" s="9" t="s">
        <v>27</v>
      </c>
      <c r="C35" s="10" t="s">
        <v>305</v>
      </c>
      <c r="D35" s="11" t="s">
        <v>306</v>
      </c>
      <c r="E35" s="12"/>
      <c r="F35" s="13" t="s">
        <v>74</v>
      </c>
      <c r="G35" s="14" t="s">
        <v>32</v>
      </c>
      <c r="H35" s="12" t="s">
        <v>48</v>
      </c>
      <c r="I35" s="19"/>
      <c r="J35" s="19"/>
      <c r="K35" s="19"/>
      <c r="L35" s="19">
        <v>100000</v>
      </c>
      <c r="M35" s="19">
        <v>100000</v>
      </c>
      <c r="N35" s="38">
        <v>0.03</v>
      </c>
      <c r="O35" s="19">
        <f t="shared" si="1"/>
        <v>97000</v>
      </c>
      <c r="P35" s="36"/>
      <c r="Q35" s="16"/>
      <c r="R35" s="9"/>
      <c r="S35" s="16"/>
      <c r="T35" s="12" t="s">
        <v>70</v>
      </c>
      <c r="U35" s="22"/>
      <c r="V35" s="9" t="s">
        <v>307</v>
      </c>
      <c r="W35" s="23"/>
    </row>
    <row r="36" spans="1:23" s="26" customFormat="1" ht="20.100000000000001" customHeight="1">
      <c r="A36" s="9">
        <f t="shared" si="0"/>
        <v>33</v>
      </c>
      <c r="B36" s="9" t="s">
        <v>90</v>
      </c>
      <c r="C36" s="10" t="s">
        <v>308</v>
      </c>
      <c r="D36" s="11" t="s">
        <v>309</v>
      </c>
      <c r="E36" s="12"/>
      <c r="F36" s="13" t="s">
        <v>31</v>
      </c>
      <c r="G36" s="14" t="s">
        <v>32</v>
      </c>
      <c r="H36" s="12" t="s">
        <v>41</v>
      </c>
      <c r="I36" s="19"/>
      <c r="J36" s="19"/>
      <c r="K36" s="19"/>
      <c r="L36" s="19">
        <v>20000</v>
      </c>
      <c r="M36" s="19">
        <v>20000</v>
      </c>
      <c r="N36" s="38"/>
      <c r="O36" s="19">
        <f t="shared" si="1"/>
        <v>20000</v>
      </c>
      <c r="P36" s="36"/>
      <c r="Q36" s="16"/>
      <c r="R36" s="9"/>
      <c r="S36" s="16"/>
      <c r="T36" s="12" t="s">
        <v>70</v>
      </c>
      <c r="U36" s="22"/>
      <c r="V36" s="9" t="s">
        <v>36</v>
      </c>
      <c r="W36" s="23"/>
    </row>
    <row r="37" spans="1:23" s="26" customFormat="1" ht="20.100000000000001" customHeight="1">
      <c r="A37" s="9">
        <f t="shared" si="0"/>
        <v>34</v>
      </c>
      <c r="B37" s="9" t="s">
        <v>27</v>
      </c>
      <c r="C37" s="10" t="s">
        <v>310</v>
      </c>
      <c r="D37" s="11" t="s">
        <v>311</v>
      </c>
      <c r="E37" s="12"/>
      <c r="F37" s="13" t="s">
        <v>31</v>
      </c>
      <c r="G37" s="14" t="s">
        <v>32</v>
      </c>
      <c r="H37" s="12" t="s">
        <v>41</v>
      </c>
      <c r="I37" s="19"/>
      <c r="J37" s="19"/>
      <c r="K37" s="19"/>
      <c r="L37" s="19">
        <v>49000</v>
      </c>
      <c r="M37" s="19">
        <v>49000</v>
      </c>
      <c r="N37" s="38"/>
      <c r="O37" s="19">
        <f t="shared" si="1"/>
        <v>49000</v>
      </c>
      <c r="P37" s="36"/>
      <c r="Q37" s="16"/>
      <c r="R37" s="9"/>
      <c r="S37" s="16"/>
      <c r="T37" s="12" t="s">
        <v>70</v>
      </c>
      <c r="U37" s="22"/>
      <c r="V37" s="9" t="s">
        <v>36</v>
      </c>
      <c r="W37" s="23"/>
    </row>
    <row r="38" spans="1:23" s="26" customFormat="1" ht="20.100000000000001" customHeight="1">
      <c r="A38" s="9">
        <f t="shared" si="0"/>
        <v>35</v>
      </c>
      <c r="B38" s="9" t="s">
        <v>27</v>
      </c>
      <c r="C38" s="10" t="s">
        <v>52</v>
      </c>
      <c r="D38" s="11" t="s">
        <v>53</v>
      </c>
      <c r="E38" s="12" t="s">
        <v>30</v>
      </c>
      <c r="F38" s="13" t="s">
        <v>31</v>
      </c>
      <c r="G38" s="14" t="s">
        <v>32</v>
      </c>
      <c r="H38" s="12" t="s">
        <v>48</v>
      </c>
      <c r="I38" s="7">
        <v>2002126.41</v>
      </c>
      <c r="J38" s="19">
        <v>126804.529333333</v>
      </c>
      <c r="K38" s="19"/>
      <c r="L38" s="19">
        <v>126804.529333333</v>
      </c>
      <c r="M38" s="19">
        <f t="shared" si="5"/>
        <v>126804.529333333</v>
      </c>
      <c r="N38" s="12"/>
      <c r="O38" s="19">
        <f t="shared" si="1"/>
        <v>126804.529333333</v>
      </c>
      <c r="P38" s="54" t="s">
        <v>55</v>
      </c>
      <c r="Q38" s="16">
        <v>45405</v>
      </c>
      <c r="R38" s="9">
        <v>3</v>
      </c>
      <c r="S38" s="16">
        <f t="shared" si="4"/>
        <v>45402</v>
      </c>
      <c r="T38" s="12" t="s">
        <v>56</v>
      </c>
      <c r="U38" s="7"/>
      <c r="V38" s="9" t="s">
        <v>36</v>
      </c>
      <c r="W38" s="23" t="s">
        <v>57</v>
      </c>
    </row>
    <row r="39" spans="1:23" s="26" customFormat="1" ht="20.100000000000001" customHeight="1">
      <c r="A39" s="9">
        <f t="shared" si="0"/>
        <v>36</v>
      </c>
      <c r="B39" s="9" t="s">
        <v>45</v>
      </c>
      <c r="C39" s="10" t="s">
        <v>108</v>
      </c>
      <c r="D39" s="27" t="s">
        <v>109</v>
      </c>
      <c r="E39" s="12" t="s">
        <v>30</v>
      </c>
      <c r="F39" s="13" t="s">
        <v>74</v>
      </c>
      <c r="G39" s="14" t="s">
        <v>32</v>
      </c>
      <c r="H39" s="12" t="s">
        <v>48</v>
      </c>
      <c r="I39" s="19">
        <v>2656251.88</v>
      </c>
      <c r="J39" s="19">
        <v>274403.45066666702</v>
      </c>
      <c r="K39" s="19">
        <v>100000</v>
      </c>
      <c r="L39" s="19">
        <v>200000</v>
      </c>
      <c r="M39" s="19">
        <f t="shared" si="5"/>
        <v>200000</v>
      </c>
      <c r="N39" s="38">
        <v>0.03</v>
      </c>
      <c r="O39" s="19">
        <f t="shared" si="1"/>
        <v>194000</v>
      </c>
      <c r="P39" s="36"/>
      <c r="Q39" s="16">
        <v>45405</v>
      </c>
      <c r="R39" s="9">
        <v>2</v>
      </c>
      <c r="S39" s="16">
        <f t="shared" si="4"/>
        <v>45403</v>
      </c>
      <c r="T39" s="12" t="s">
        <v>35</v>
      </c>
      <c r="U39" s="7"/>
      <c r="V39" s="9" t="s">
        <v>110</v>
      </c>
      <c r="W39" s="23" t="s">
        <v>111</v>
      </c>
    </row>
    <row r="40" spans="1:23" ht="20.100000000000001" customHeight="1">
      <c r="A40" s="9">
        <f t="shared" si="0"/>
        <v>37</v>
      </c>
      <c r="B40" s="9" t="s">
        <v>90</v>
      </c>
      <c r="C40" s="10" t="s">
        <v>91</v>
      </c>
      <c r="D40" s="27" t="s">
        <v>92</v>
      </c>
      <c r="E40" s="12" t="s">
        <v>30</v>
      </c>
      <c r="F40" s="13" t="s">
        <v>93</v>
      </c>
      <c r="G40" s="14" t="s">
        <v>32</v>
      </c>
      <c r="H40" s="12" t="s">
        <v>48</v>
      </c>
      <c r="I40" s="19">
        <v>280736.58</v>
      </c>
      <c r="J40" s="19">
        <v>64281.737333333302</v>
      </c>
      <c r="K40" s="19"/>
      <c r="L40" s="19">
        <v>100000</v>
      </c>
      <c r="M40" s="19">
        <f t="shared" si="5"/>
        <v>100000</v>
      </c>
      <c r="N40" s="38"/>
      <c r="O40" s="19">
        <f t="shared" si="1"/>
        <v>100000</v>
      </c>
      <c r="P40" s="36"/>
      <c r="Q40" s="16">
        <v>45405</v>
      </c>
      <c r="R40" s="9">
        <v>2</v>
      </c>
      <c r="S40" s="16">
        <f t="shared" si="4"/>
        <v>45403</v>
      </c>
      <c r="T40" s="12" t="s">
        <v>35</v>
      </c>
      <c r="U40" s="7"/>
      <c r="V40" s="9" t="s">
        <v>36</v>
      </c>
      <c r="W40" s="23"/>
    </row>
    <row r="41" spans="1:23" s="26" customFormat="1" ht="20.100000000000001" customHeight="1">
      <c r="A41" s="9">
        <f t="shared" si="0"/>
        <v>38</v>
      </c>
      <c r="B41" s="9" t="s">
        <v>90</v>
      </c>
      <c r="C41" s="10" t="s">
        <v>154</v>
      </c>
      <c r="D41" s="11" t="s">
        <v>155</v>
      </c>
      <c r="E41" s="12" t="s">
        <v>30</v>
      </c>
      <c r="F41" s="13" t="s">
        <v>31</v>
      </c>
      <c r="G41" s="14" t="s">
        <v>32</v>
      </c>
      <c r="H41" s="12" t="s">
        <v>48</v>
      </c>
      <c r="I41" s="19">
        <v>256449.09</v>
      </c>
      <c r="J41" s="19">
        <v>150000</v>
      </c>
      <c r="K41" s="19"/>
      <c r="L41" s="19">
        <v>256449.09</v>
      </c>
      <c r="M41" s="19">
        <f t="shared" si="5"/>
        <v>256449.09</v>
      </c>
      <c r="N41" s="38"/>
      <c r="O41" s="19">
        <f t="shared" si="1"/>
        <v>256449.09</v>
      </c>
      <c r="P41" s="36"/>
      <c r="Q41" s="16">
        <v>45405</v>
      </c>
      <c r="R41" s="9">
        <v>3</v>
      </c>
      <c r="S41" s="16">
        <f t="shared" si="4"/>
        <v>45402</v>
      </c>
      <c r="T41" s="12" t="s">
        <v>70</v>
      </c>
      <c r="U41" s="22"/>
      <c r="V41" s="9" t="s">
        <v>125</v>
      </c>
      <c r="W41" s="23"/>
    </row>
    <row r="42" spans="1:23" ht="20.100000000000001" customHeight="1">
      <c r="A42" s="9">
        <f t="shared" si="0"/>
        <v>39</v>
      </c>
      <c r="B42" s="9" t="s">
        <v>90</v>
      </c>
      <c r="C42" s="9" t="s">
        <v>187</v>
      </c>
      <c r="D42" s="11" t="s">
        <v>188</v>
      </c>
      <c r="E42" s="9" t="s">
        <v>30</v>
      </c>
      <c r="F42" s="9" t="s">
        <v>31</v>
      </c>
      <c r="G42" s="9" t="s">
        <v>32</v>
      </c>
      <c r="H42" s="12" t="s">
        <v>48</v>
      </c>
      <c r="I42" s="7">
        <v>1617123.16</v>
      </c>
      <c r="J42" s="19">
        <v>269349.28533333301</v>
      </c>
      <c r="K42" s="19"/>
      <c r="L42" s="19">
        <v>200000</v>
      </c>
      <c r="M42" s="19">
        <v>100000</v>
      </c>
      <c r="N42" s="12">
        <v>0</v>
      </c>
      <c r="O42" s="19">
        <f t="shared" si="1"/>
        <v>100000</v>
      </c>
      <c r="P42" s="36"/>
      <c r="Q42" s="16">
        <v>45405</v>
      </c>
      <c r="R42" s="46"/>
      <c r="S42" s="16">
        <f t="shared" si="4"/>
        <v>45405</v>
      </c>
      <c r="T42" s="12" t="s">
        <v>35</v>
      </c>
      <c r="U42" s="7"/>
      <c r="V42" s="9" t="s">
        <v>36</v>
      </c>
      <c r="W42" s="23" t="s">
        <v>189</v>
      </c>
    </row>
    <row r="43" spans="1:23" ht="20.100000000000001" customHeight="1">
      <c r="A43" s="9">
        <f t="shared" si="0"/>
        <v>40</v>
      </c>
      <c r="B43" s="9" t="s">
        <v>190</v>
      </c>
      <c r="C43" s="9" t="s">
        <v>191</v>
      </c>
      <c r="D43" s="11" t="s">
        <v>192</v>
      </c>
      <c r="E43" s="9" t="s">
        <v>30</v>
      </c>
      <c r="F43" s="9" t="s">
        <v>31</v>
      </c>
      <c r="G43" s="9" t="s">
        <v>32</v>
      </c>
      <c r="H43" s="12" t="s">
        <v>48</v>
      </c>
      <c r="I43" s="7">
        <v>815110.53</v>
      </c>
      <c r="J43" s="19">
        <v>61544.144</v>
      </c>
      <c r="K43" s="19"/>
      <c r="L43" s="19">
        <v>200000</v>
      </c>
      <c r="M43" s="19">
        <v>100000</v>
      </c>
      <c r="N43" s="12">
        <v>0</v>
      </c>
      <c r="O43" s="19">
        <f t="shared" si="1"/>
        <v>100000</v>
      </c>
      <c r="P43" s="36"/>
      <c r="Q43" s="16">
        <v>45405</v>
      </c>
      <c r="R43" s="46"/>
      <c r="S43" s="16">
        <f t="shared" si="4"/>
        <v>45405</v>
      </c>
      <c r="T43" s="12" t="s">
        <v>35</v>
      </c>
      <c r="U43" s="7"/>
      <c r="V43" s="9" t="s">
        <v>36</v>
      </c>
      <c r="W43" s="23" t="s">
        <v>193</v>
      </c>
    </row>
    <row r="44" spans="1:23" ht="20.100000000000001" customHeight="1">
      <c r="A44" s="9">
        <f t="shared" si="0"/>
        <v>41</v>
      </c>
      <c r="B44" s="9" t="s">
        <v>198</v>
      </c>
      <c r="C44" s="9" t="s">
        <v>199</v>
      </c>
      <c r="D44" s="11" t="s">
        <v>200</v>
      </c>
      <c r="E44" s="9" t="s">
        <v>30</v>
      </c>
      <c r="F44" s="9" t="s">
        <v>31</v>
      </c>
      <c r="G44" s="9" t="s">
        <v>32</v>
      </c>
      <c r="H44" s="12" t="s">
        <v>48</v>
      </c>
      <c r="I44" s="7">
        <v>144280.10999999999</v>
      </c>
      <c r="J44" s="19">
        <v>15563.868</v>
      </c>
      <c r="K44" s="19"/>
      <c r="L44" s="19">
        <v>50000</v>
      </c>
      <c r="M44" s="19">
        <v>30000</v>
      </c>
      <c r="N44" s="12"/>
      <c r="O44" s="19">
        <f t="shared" si="1"/>
        <v>30000</v>
      </c>
      <c r="P44" s="36"/>
      <c r="Q44" s="16">
        <v>45406</v>
      </c>
      <c r="R44" s="46"/>
      <c r="S44" s="16">
        <f t="shared" si="4"/>
        <v>45406</v>
      </c>
      <c r="T44" s="12" t="s">
        <v>35</v>
      </c>
      <c r="U44" s="7"/>
      <c r="V44" s="9" t="s">
        <v>36</v>
      </c>
      <c r="W44" s="23"/>
    </row>
    <row r="45" spans="1:23" ht="20.100000000000001" customHeight="1">
      <c r="A45" s="9">
        <f t="shared" si="0"/>
        <v>42</v>
      </c>
      <c r="B45" s="9" t="s">
        <v>190</v>
      </c>
      <c r="C45" s="9" t="s">
        <v>201</v>
      </c>
      <c r="D45" s="11" t="s">
        <v>202</v>
      </c>
      <c r="E45" s="9" t="s">
        <v>30</v>
      </c>
      <c r="F45" s="9" t="s">
        <v>31</v>
      </c>
      <c r="G45" s="9" t="s">
        <v>32</v>
      </c>
      <c r="H45" s="12" t="s">
        <v>48</v>
      </c>
      <c r="I45" s="7">
        <v>1547082.58</v>
      </c>
      <c r="J45" s="19">
        <v>95675.269333333301</v>
      </c>
      <c r="K45" s="19"/>
      <c r="L45" s="19">
        <v>200000</v>
      </c>
      <c r="M45" s="19">
        <v>100000</v>
      </c>
      <c r="N45" s="12">
        <v>0.03</v>
      </c>
      <c r="O45" s="19">
        <f t="shared" si="1"/>
        <v>97000</v>
      </c>
      <c r="P45" s="36"/>
      <c r="Q45" s="16">
        <v>45406</v>
      </c>
      <c r="R45" s="46"/>
      <c r="S45" s="16">
        <f t="shared" si="4"/>
        <v>45406</v>
      </c>
      <c r="T45" s="12" t="s">
        <v>35</v>
      </c>
      <c r="U45" s="7"/>
      <c r="V45" s="9" t="s">
        <v>36</v>
      </c>
      <c r="W45" s="23"/>
    </row>
    <row r="46" spans="1:23" ht="20.100000000000001" customHeight="1">
      <c r="A46" s="9">
        <f t="shared" si="0"/>
        <v>43</v>
      </c>
      <c r="B46" s="9" t="s">
        <v>90</v>
      </c>
      <c r="C46" s="10" t="s">
        <v>99</v>
      </c>
      <c r="D46" s="27" t="s">
        <v>100</v>
      </c>
      <c r="E46" s="12" t="s">
        <v>30</v>
      </c>
      <c r="F46" s="13" t="s">
        <v>40</v>
      </c>
      <c r="G46" s="14" t="s">
        <v>32</v>
      </c>
      <c r="H46" s="12" t="s">
        <v>48</v>
      </c>
      <c r="I46" s="19">
        <v>3332314.91</v>
      </c>
      <c r="J46" s="19">
        <v>664411.42799999996</v>
      </c>
      <c r="K46" s="19"/>
      <c r="L46" s="19">
        <v>200000</v>
      </c>
      <c r="M46" s="19">
        <v>150000</v>
      </c>
      <c r="N46" s="38"/>
      <c r="O46" s="19">
        <f t="shared" si="1"/>
        <v>150000</v>
      </c>
      <c r="P46" s="36" t="s">
        <v>49</v>
      </c>
      <c r="Q46" s="16">
        <v>45406</v>
      </c>
      <c r="R46" s="9">
        <v>4</v>
      </c>
      <c r="S46" s="16">
        <f t="shared" si="4"/>
        <v>45402</v>
      </c>
      <c r="T46" s="12" t="s">
        <v>35</v>
      </c>
      <c r="U46" s="7"/>
      <c r="V46" s="9" t="s">
        <v>43</v>
      </c>
      <c r="W46" s="23"/>
    </row>
    <row r="47" spans="1:23" ht="20.100000000000001" customHeight="1">
      <c r="A47" s="9">
        <f t="shared" si="0"/>
        <v>44</v>
      </c>
      <c r="B47" s="9" t="s">
        <v>27</v>
      </c>
      <c r="C47" s="10" t="s">
        <v>101</v>
      </c>
      <c r="D47" s="27" t="s">
        <v>102</v>
      </c>
      <c r="E47" s="12" t="s">
        <v>30</v>
      </c>
      <c r="F47" s="13" t="s">
        <v>103</v>
      </c>
      <c r="G47" s="14" t="s">
        <v>32</v>
      </c>
      <c r="H47" s="12" t="s">
        <v>48</v>
      </c>
      <c r="I47" s="19">
        <v>114427.21</v>
      </c>
      <c r="J47" s="19">
        <v>10980.944</v>
      </c>
      <c r="K47" s="19"/>
      <c r="L47" s="19">
        <v>10980.944</v>
      </c>
      <c r="M47" s="19">
        <f>L47</f>
        <v>10980.944</v>
      </c>
      <c r="N47" s="38">
        <v>0.03</v>
      </c>
      <c r="O47" s="19">
        <f t="shared" si="1"/>
        <v>10651.515679999999</v>
      </c>
      <c r="P47" s="36" t="s">
        <v>64</v>
      </c>
      <c r="Q47" s="16">
        <v>45406</v>
      </c>
      <c r="R47" s="9">
        <v>4</v>
      </c>
      <c r="S47" s="16">
        <f t="shared" si="4"/>
        <v>45402</v>
      </c>
      <c r="T47" s="12" t="s">
        <v>35</v>
      </c>
      <c r="U47" s="7"/>
      <c r="V47" s="9" t="s">
        <v>43</v>
      </c>
      <c r="W47" s="23"/>
    </row>
    <row r="48" spans="1:23" s="26" customFormat="1" ht="20.100000000000001" customHeight="1">
      <c r="A48" s="9">
        <f t="shared" si="0"/>
        <v>45</v>
      </c>
      <c r="B48" s="9" t="s">
        <v>90</v>
      </c>
      <c r="C48" s="10" t="s">
        <v>106</v>
      </c>
      <c r="D48" s="27" t="s">
        <v>107</v>
      </c>
      <c r="E48" s="12" t="s">
        <v>30</v>
      </c>
      <c r="F48" s="13" t="s">
        <v>74</v>
      </c>
      <c r="G48" s="14" t="s">
        <v>32</v>
      </c>
      <c r="H48" s="12" t="s">
        <v>48</v>
      </c>
      <c r="I48" s="19">
        <v>313466.93</v>
      </c>
      <c r="J48" s="19">
        <v>32662.965333333301</v>
      </c>
      <c r="K48" s="19"/>
      <c r="L48" s="19">
        <v>32662.965333333301</v>
      </c>
      <c r="M48" s="19">
        <f>L48</f>
        <v>32662.965333333301</v>
      </c>
      <c r="N48" s="38">
        <v>0.03</v>
      </c>
      <c r="O48" s="19">
        <f t="shared" si="1"/>
        <v>31683.076373333301</v>
      </c>
      <c r="P48" s="36"/>
      <c r="Q48" s="16">
        <v>45407</v>
      </c>
      <c r="R48" s="9">
        <v>4</v>
      </c>
      <c r="S48" s="16">
        <f t="shared" si="4"/>
        <v>45403</v>
      </c>
      <c r="T48" s="12" t="s">
        <v>35</v>
      </c>
      <c r="U48" s="7"/>
      <c r="V48" s="9" t="s">
        <v>65</v>
      </c>
      <c r="W48" s="23"/>
    </row>
    <row r="49" spans="1:23" ht="20.100000000000001" customHeight="1">
      <c r="A49" s="9">
        <f t="shared" si="0"/>
        <v>46</v>
      </c>
      <c r="B49" s="9" t="s">
        <v>27</v>
      </c>
      <c r="C49" s="10" t="s">
        <v>119</v>
      </c>
      <c r="D49" s="11" t="s">
        <v>120</v>
      </c>
      <c r="E49" s="12" t="s">
        <v>30</v>
      </c>
      <c r="F49" s="13" t="s">
        <v>40</v>
      </c>
      <c r="G49" s="14" t="s">
        <v>32</v>
      </c>
      <c r="H49" s="12" t="s">
        <v>41</v>
      </c>
      <c r="I49" s="19">
        <v>2786350.28</v>
      </c>
      <c r="J49" s="19">
        <v>88434.695999999996</v>
      </c>
      <c r="K49" s="19"/>
      <c r="L49" s="19">
        <v>50000</v>
      </c>
      <c r="M49" s="19">
        <f>L49</f>
        <v>50000</v>
      </c>
      <c r="N49" s="38">
        <v>0.03</v>
      </c>
      <c r="O49" s="19">
        <f t="shared" si="1"/>
        <v>48500</v>
      </c>
      <c r="P49" s="36"/>
      <c r="Q49" s="16">
        <v>45407</v>
      </c>
      <c r="R49" s="9">
        <v>3</v>
      </c>
      <c r="S49" s="16">
        <f t="shared" si="4"/>
        <v>45404</v>
      </c>
      <c r="T49" s="12" t="s">
        <v>35</v>
      </c>
      <c r="U49" s="7"/>
      <c r="V49" s="9" t="s">
        <v>36</v>
      </c>
      <c r="W49" s="23" t="s">
        <v>83</v>
      </c>
    </row>
    <row r="50" spans="1:23" s="26" customFormat="1" ht="20.100000000000001" customHeight="1">
      <c r="A50" s="9">
        <f t="shared" si="0"/>
        <v>47</v>
      </c>
      <c r="B50" s="9" t="s">
        <v>45</v>
      </c>
      <c r="C50" s="10" t="s">
        <v>252</v>
      </c>
      <c r="D50" s="11" t="s">
        <v>253</v>
      </c>
      <c r="E50" s="12" t="s">
        <v>30</v>
      </c>
      <c r="F50" s="13" t="s">
        <v>31</v>
      </c>
      <c r="G50" s="14" t="s">
        <v>32</v>
      </c>
      <c r="H50" s="12" t="s">
        <v>48</v>
      </c>
      <c r="I50" s="7">
        <v>1117650.81</v>
      </c>
      <c r="J50" s="19">
        <v>307298.64666666702</v>
      </c>
      <c r="K50" s="19"/>
      <c r="L50" s="19">
        <v>500000</v>
      </c>
      <c r="M50" s="19">
        <v>500000</v>
      </c>
      <c r="N50" s="12"/>
      <c r="O50" s="19">
        <f t="shared" si="1"/>
        <v>500000</v>
      </c>
      <c r="P50" s="19"/>
      <c r="Q50" s="16">
        <v>45407</v>
      </c>
      <c r="R50" s="9">
        <v>2</v>
      </c>
      <c r="S50" s="16">
        <f t="shared" si="4"/>
        <v>45405</v>
      </c>
      <c r="T50" s="12" t="s">
        <v>70</v>
      </c>
      <c r="U50" s="7"/>
      <c r="V50" s="9" t="s">
        <v>125</v>
      </c>
      <c r="W50" s="23" t="s">
        <v>254</v>
      </c>
    </row>
    <row r="51" spans="1:23" s="26" customFormat="1" ht="20.100000000000001" customHeight="1">
      <c r="A51" s="9">
        <f t="shared" si="0"/>
        <v>48</v>
      </c>
      <c r="B51" s="9" t="s">
        <v>27</v>
      </c>
      <c r="C51" s="10" t="s">
        <v>156</v>
      </c>
      <c r="D51" s="11" t="s">
        <v>157</v>
      </c>
      <c r="E51" s="12" t="s">
        <v>30</v>
      </c>
      <c r="F51" s="13" t="s">
        <v>40</v>
      </c>
      <c r="G51" s="14" t="s">
        <v>32</v>
      </c>
      <c r="H51" s="12" t="s">
        <v>48</v>
      </c>
      <c r="I51" s="19">
        <v>1925793.4</v>
      </c>
      <c r="J51" s="19">
        <v>46814.415999999997</v>
      </c>
      <c r="K51" s="19"/>
      <c r="L51" s="19">
        <v>50000</v>
      </c>
      <c r="M51" s="19">
        <f>L51</f>
        <v>50000</v>
      </c>
      <c r="N51" s="38">
        <v>0.03</v>
      </c>
      <c r="O51" s="19">
        <f t="shared" si="1"/>
        <v>48500</v>
      </c>
      <c r="P51" s="36"/>
      <c r="Q51" s="16">
        <v>45408</v>
      </c>
      <c r="R51" s="9">
        <v>3</v>
      </c>
      <c r="S51" s="16">
        <f t="shared" si="4"/>
        <v>45405</v>
      </c>
      <c r="T51" s="12" t="s">
        <v>70</v>
      </c>
      <c r="U51" s="22"/>
      <c r="V51" s="9" t="s">
        <v>43</v>
      </c>
      <c r="W51" s="23" t="s">
        <v>158</v>
      </c>
    </row>
    <row r="52" spans="1:23" ht="20.100000000000001" customHeight="1">
      <c r="A52" s="9">
        <f t="shared" si="0"/>
        <v>49</v>
      </c>
      <c r="B52" s="9" t="s">
        <v>260</v>
      </c>
      <c r="C52" s="10" t="s">
        <v>261</v>
      </c>
      <c r="D52" s="11" t="s">
        <v>262</v>
      </c>
      <c r="E52" s="12" t="s">
        <v>30</v>
      </c>
      <c r="F52" s="12" t="s">
        <v>40</v>
      </c>
      <c r="G52" s="13" t="s">
        <v>32</v>
      </c>
      <c r="H52" s="12" t="s">
        <v>48</v>
      </c>
      <c r="I52" s="7"/>
      <c r="J52" s="19">
        <v>85343.793333333306</v>
      </c>
      <c r="K52" s="19"/>
      <c r="L52" s="19">
        <v>85343.793333333306</v>
      </c>
      <c r="M52" s="19">
        <f t="shared" ref="M52:M59" si="6">L52</f>
        <v>85343.793333333306</v>
      </c>
      <c r="N52" s="41">
        <v>0.03</v>
      </c>
      <c r="O52" s="19">
        <f t="shared" si="1"/>
        <v>82783.479533333302</v>
      </c>
      <c r="P52" s="19"/>
      <c r="Q52" s="16">
        <v>45408</v>
      </c>
      <c r="R52" s="9">
        <v>5</v>
      </c>
      <c r="S52" s="16">
        <f t="shared" si="4"/>
        <v>45403</v>
      </c>
      <c r="T52" s="12" t="s">
        <v>35</v>
      </c>
      <c r="U52" s="7"/>
      <c r="V52" s="9" t="s">
        <v>65</v>
      </c>
      <c r="W52" s="23"/>
    </row>
    <row r="53" spans="1:23" ht="20.100000000000001" customHeight="1">
      <c r="A53" s="9">
        <f t="shared" si="0"/>
        <v>50</v>
      </c>
      <c r="B53" s="9" t="s">
        <v>214</v>
      </c>
      <c r="C53" s="10" t="s">
        <v>215</v>
      </c>
      <c r="D53" s="11" t="s">
        <v>216</v>
      </c>
      <c r="E53" s="9" t="s">
        <v>30</v>
      </c>
      <c r="F53" s="13" t="s">
        <v>40</v>
      </c>
      <c r="G53" s="9" t="s">
        <v>32</v>
      </c>
      <c r="H53" s="12" t="s">
        <v>48</v>
      </c>
      <c r="I53" s="12">
        <v>329677.94</v>
      </c>
      <c r="J53" s="19">
        <v>47265.232000000004</v>
      </c>
      <c r="K53" s="19"/>
      <c r="L53" s="19">
        <v>50000</v>
      </c>
      <c r="M53" s="19">
        <f t="shared" si="6"/>
        <v>50000</v>
      </c>
      <c r="N53" s="38">
        <v>0.03</v>
      </c>
      <c r="O53" s="19">
        <f t="shared" si="1"/>
        <v>48500</v>
      </c>
      <c r="P53" s="16"/>
      <c r="Q53" s="16">
        <v>45408</v>
      </c>
      <c r="R53" s="9">
        <v>3</v>
      </c>
      <c r="S53" s="16">
        <f t="shared" si="4"/>
        <v>45405</v>
      </c>
      <c r="T53" s="12" t="s">
        <v>35</v>
      </c>
      <c r="U53" s="7"/>
      <c r="V53" s="9" t="s">
        <v>43</v>
      </c>
      <c r="W53" s="23" t="s">
        <v>217</v>
      </c>
    </row>
    <row r="54" spans="1:23" ht="20.100000000000001" customHeight="1">
      <c r="A54" s="9">
        <f t="shared" si="0"/>
        <v>51</v>
      </c>
      <c r="B54" s="9" t="s">
        <v>27</v>
      </c>
      <c r="C54" s="10" t="s">
        <v>312</v>
      </c>
      <c r="D54" s="11" t="s">
        <v>313</v>
      </c>
      <c r="E54" s="9" t="s">
        <v>30</v>
      </c>
      <c r="F54" s="13" t="s">
        <v>74</v>
      </c>
      <c r="G54" s="9" t="s">
        <v>32</v>
      </c>
      <c r="H54" s="12" t="s">
        <v>48</v>
      </c>
      <c r="I54" s="12">
        <v>2906500.04</v>
      </c>
      <c r="J54" s="19">
        <v>349983.6</v>
      </c>
      <c r="K54" s="19"/>
      <c r="L54" s="19">
        <v>349000</v>
      </c>
      <c r="M54" s="19">
        <f t="shared" si="6"/>
        <v>349000</v>
      </c>
      <c r="N54" s="38">
        <v>0.03</v>
      </c>
      <c r="O54" s="19">
        <f t="shared" si="1"/>
        <v>338530</v>
      </c>
      <c r="P54" s="16"/>
      <c r="Q54" s="16"/>
      <c r="R54" s="9"/>
      <c r="S54" s="16"/>
      <c r="T54" s="12" t="s">
        <v>35</v>
      </c>
      <c r="U54" s="7"/>
      <c r="V54" s="9" t="s">
        <v>65</v>
      </c>
      <c r="W54" s="23"/>
    </row>
    <row r="55" spans="1:23" ht="20.100000000000001" customHeight="1">
      <c r="A55" s="9">
        <f t="shared" si="0"/>
        <v>52</v>
      </c>
      <c r="B55" s="9" t="s">
        <v>190</v>
      </c>
      <c r="C55" s="10" t="s">
        <v>314</v>
      </c>
      <c r="D55" s="11" t="s">
        <v>315</v>
      </c>
      <c r="E55" s="9" t="s">
        <v>30</v>
      </c>
      <c r="F55" s="13" t="s">
        <v>40</v>
      </c>
      <c r="G55" s="9" t="s">
        <v>54</v>
      </c>
      <c r="H55" s="12" t="s">
        <v>48</v>
      </c>
      <c r="I55" s="12"/>
      <c r="J55" s="19"/>
      <c r="K55" s="19"/>
      <c r="L55" s="19">
        <v>170782.89</v>
      </c>
      <c r="M55" s="19">
        <f t="shared" si="6"/>
        <v>170782.89</v>
      </c>
      <c r="N55" s="38"/>
      <c r="O55" s="19">
        <f t="shared" si="1"/>
        <v>170782.89</v>
      </c>
      <c r="P55" s="16"/>
      <c r="Q55" s="16">
        <v>45410</v>
      </c>
      <c r="R55" s="9">
        <v>2</v>
      </c>
      <c r="S55" s="16">
        <v>45410</v>
      </c>
      <c r="T55" s="12" t="s">
        <v>35</v>
      </c>
      <c r="U55" s="7"/>
      <c r="V55" s="9" t="s">
        <v>89</v>
      </c>
      <c r="W55" s="27" t="s">
        <v>316</v>
      </c>
    </row>
    <row r="56" spans="1:23" ht="20.100000000000001" customHeight="1">
      <c r="A56" s="9">
        <f t="shared" si="0"/>
        <v>53</v>
      </c>
      <c r="B56" s="9" t="s">
        <v>317</v>
      </c>
      <c r="C56" s="10" t="s">
        <v>318</v>
      </c>
      <c r="D56" s="11" t="s">
        <v>319</v>
      </c>
      <c r="E56" s="12" t="s">
        <v>30</v>
      </c>
      <c r="F56" s="12" t="s">
        <v>40</v>
      </c>
      <c r="G56" s="13" t="s">
        <v>32</v>
      </c>
      <c r="H56" s="12" t="s">
        <v>48</v>
      </c>
      <c r="I56" s="12">
        <v>2963679.9</v>
      </c>
      <c r="J56" s="19">
        <v>548243.72133333294</v>
      </c>
      <c r="K56" s="19"/>
      <c r="L56" s="19">
        <v>2000000</v>
      </c>
      <c r="M56" s="19">
        <f t="shared" si="6"/>
        <v>2000000</v>
      </c>
      <c r="N56" s="38"/>
      <c r="O56" s="19">
        <f t="shared" si="1"/>
        <v>2000000</v>
      </c>
      <c r="P56" s="16"/>
      <c r="Q56" s="16">
        <v>45409</v>
      </c>
      <c r="R56" s="9">
        <v>5</v>
      </c>
      <c r="S56" s="16">
        <v>45409</v>
      </c>
      <c r="T56" s="12"/>
      <c r="U56" s="7"/>
      <c r="V56" s="9" t="s">
        <v>89</v>
      </c>
      <c r="W56" s="27" t="s">
        <v>316</v>
      </c>
    </row>
    <row r="57" spans="1:23" ht="20.100000000000001" customHeight="1">
      <c r="A57" s="9">
        <f t="shared" si="0"/>
        <v>54</v>
      </c>
      <c r="B57" s="9" t="s">
        <v>260</v>
      </c>
      <c r="C57" s="10"/>
      <c r="D57" s="11" t="s">
        <v>320</v>
      </c>
      <c r="E57" s="12" t="s">
        <v>30</v>
      </c>
      <c r="F57" s="12" t="s">
        <v>40</v>
      </c>
      <c r="G57" s="13" t="s">
        <v>32</v>
      </c>
      <c r="H57" s="12" t="s">
        <v>48</v>
      </c>
      <c r="I57" s="12"/>
      <c r="J57" s="19"/>
      <c r="K57" s="19"/>
      <c r="L57" s="19">
        <v>2000000</v>
      </c>
      <c r="M57" s="19">
        <f t="shared" si="6"/>
        <v>2000000</v>
      </c>
      <c r="N57" s="38"/>
      <c r="O57" s="19">
        <f t="shared" si="1"/>
        <v>2000000</v>
      </c>
      <c r="P57" s="16"/>
      <c r="Q57" s="16">
        <v>45417</v>
      </c>
      <c r="R57" s="9">
        <v>5</v>
      </c>
      <c r="S57" s="16">
        <v>45411</v>
      </c>
      <c r="T57" s="12"/>
      <c r="U57" s="7"/>
      <c r="V57" s="9" t="s">
        <v>89</v>
      </c>
      <c r="W57" s="27"/>
    </row>
    <row r="58" spans="1:23" ht="20.100000000000001" customHeight="1">
      <c r="A58" s="9">
        <f t="shared" si="0"/>
        <v>55</v>
      </c>
      <c r="B58" s="9" t="s">
        <v>260</v>
      </c>
      <c r="C58" s="10"/>
      <c r="D58" s="11" t="s">
        <v>321</v>
      </c>
      <c r="E58" s="12" t="s">
        <v>30</v>
      </c>
      <c r="F58" s="12" t="s">
        <v>40</v>
      </c>
      <c r="G58" s="13" t="s">
        <v>32</v>
      </c>
      <c r="H58" s="12" t="s">
        <v>48</v>
      </c>
      <c r="I58" s="12"/>
      <c r="J58" s="19">
        <v>11173.2653333333</v>
      </c>
      <c r="K58" s="19"/>
      <c r="L58" s="19">
        <v>100000</v>
      </c>
      <c r="M58" s="19">
        <f t="shared" si="6"/>
        <v>100000</v>
      </c>
      <c r="N58" s="38"/>
      <c r="O58" s="19">
        <f t="shared" si="1"/>
        <v>100000</v>
      </c>
      <c r="P58" s="16"/>
      <c r="Q58" s="16">
        <v>45417</v>
      </c>
      <c r="R58" s="9"/>
      <c r="S58" s="16">
        <v>45412</v>
      </c>
      <c r="T58" s="12"/>
      <c r="U58" s="7"/>
      <c r="V58" s="9" t="s">
        <v>89</v>
      </c>
      <c r="W58" s="27" t="s">
        <v>316</v>
      </c>
    </row>
    <row r="59" spans="1:23" ht="20.100000000000001" customHeight="1">
      <c r="A59" s="9">
        <f t="shared" si="0"/>
        <v>56</v>
      </c>
      <c r="B59" s="9" t="s">
        <v>45</v>
      </c>
      <c r="C59" s="10"/>
      <c r="D59" s="11" t="s">
        <v>322</v>
      </c>
      <c r="E59" s="12" t="s">
        <v>30</v>
      </c>
      <c r="F59" s="12" t="s">
        <v>40</v>
      </c>
      <c r="G59" s="13" t="s">
        <v>32</v>
      </c>
      <c r="H59" s="12" t="s">
        <v>48</v>
      </c>
      <c r="I59" s="12"/>
      <c r="J59" s="19">
        <v>162402.97733333299</v>
      </c>
      <c r="K59" s="19"/>
      <c r="L59" s="19">
        <v>800000</v>
      </c>
      <c r="M59" s="19">
        <f t="shared" si="6"/>
        <v>800000</v>
      </c>
      <c r="N59" s="38"/>
      <c r="O59" s="19">
        <f t="shared" si="1"/>
        <v>800000</v>
      </c>
      <c r="P59" s="16"/>
      <c r="Q59" s="16"/>
      <c r="R59" s="9"/>
      <c r="S59" s="16">
        <v>45412</v>
      </c>
      <c r="T59" s="12"/>
      <c r="U59" s="7"/>
      <c r="V59" s="9" t="s">
        <v>89</v>
      </c>
      <c r="W59" s="23"/>
    </row>
    <row r="60" spans="1:23" ht="20.100000000000001" customHeight="1">
      <c r="A60" s="9">
        <f t="shared" si="0"/>
        <v>57</v>
      </c>
      <c r="B60" s="9" t="s">
        <v>45</v>
      </c>
      <c r="C60" s="10" t="s">
        <v>218</v>
      </c>
      <c r="D60" s="11" t="s">
        <v>219</v>
      </c>
      <c r="E60" s="12" t="s">
        <v>30</v>
      </c>
      <c r="F60" s="13" t="s">
        <v>31</v>
      </c>
      <c r="G60" s="14" t="s">
        <v>32</v>
      </c>
      <c r="H60" s="12" t="s">
        <v>48</v>
      </c>
      <c r="I60" s="7">
        <v>13000</v>
      </c>
      <c r="J60" s="19">
        <v>8005.8720000000003</v>
      </c>
      <c r="K60" s="19"/>
      <c r="L60" s="7">
        <v>13000</v>
      </c>
      <c r="M60" s="7">
        <v>13000</v>
      </c>
      <c r="N60" s="12"/>
      <c r="O60" s="19">
        <f t="shared" si="1"/>
        <v>13000</v>
      </c>
      <c r="P60" s="12" t="s">
        <v>220</v>
      </c>
      <c r="Q60" s="16">
        <v>45409</v>
      </c>
      <c r="R60" s="9">
        <v>9</v>
      </c>
      <c r="S60" s="16">
        <f t="shared" si="4"/>
        <v>45400</v>
      </c>
      <c r="T60" s="12" t="s">
        <v>70</v>
      </c>
      <c r="U60" s="7"/>
      <c r="V60" s="9" t="s">
        <v>125</v>
      </c>
      <c r="W60" s="23" t="s">
        <v>221</v>
      </c>
    </row>
    <row r="61" spans="1:23" ht="20.100000000000001" customHeight="1">
      <c r="A61" s="9">
        <f t="shared" si="0"/>
        <v>58</v>
      </c>
      <c r="B61" s="9" t="s">
        <v>45</v>
      </c>
      <c r="C61" s="10" t="s">
        <v>222</v>
      </c>
      <c r="D61" s="71" t="s">
        <v>223</v>
      </c>
      <c r="E61" s="12" t="s">
        <v>30</v>
      </c>
      <c r="F61" s="13" t="s">
        <v>31</v>
      </c>
      <c r="G61" s="14" t="s">
        <v>32</v>
      </c>
      <c r="H61" s="12" t="s">
        <v>48</v>
      </c>
      <c r="I61" s="73">
        <v>2996.5</v>
      </c>
      <c r="J61" s="19">
        <v>399.53333333333302</v>
      </c>
      <c r="K61" s="19"/>
      <c r="L61" s="19">
        <v>2996.5</v>
      </c>
      <c r="M61" s="19">
        <v>2996.5</v>
      </c>
      <c r="N61" s="12"/>
      <c r="O61" s="19">
        <f t="shared" si="1"/>
        <v>2996.5</v>
      </c>
      <c r="P61" s="19"/>
      <c r="Q61" s="16">
        <v>45409</v>
      </c>
      <c r="R61" s="9">
        <v>5</v>
      </c>
      <c r="S61" s="16">
        <f t="shared" si="4"/>
        <v>45404</v>
      </c>
      <c r="T61" s="12" t="s">
        <v>70</v>
      </c>
      <c r="U61" s="7"/>
      <c r="V61" s="9" t="s">
        <v>125</v>
      </c>
      <c r="W61" s="23" t="s">
        <v>221</v>
      </c>
    </row>
    <row r="62" spans="1:23" ht="20.100000000000001" customHeight="1">
      <c r="A62" s="9">
        <f t="shared" si="0"/>
        <v>59</v>
      </c>
      <c r="B62" s="9" t="s">
        <v>45</v>
      </c>
      <c r="C62" s="10" t="s">
        <v>224</v>
      </c>
      <c r="D62" s="11" t="s">
        <v>225</v>
      </c>
      <c r="E62" s="12" t="s">
        <v>30</v>
      </c>
      <c r="F62" s="13" t="s">
        <v>31</v>
      </c>
      <c r="G62" s="14" t="s">
        <v>32</v>
      </c>
      <c r="H62" s="12" t="s">
        <v>48</v>
      </c>
      <c r="I62" s="7">
        <v>242902.54</v>
      </c>
      <c r="J62" s="19">
        <v>103097.864</v>
      </c>
      <c r="K62" s="19"/>
      <c r="L62" s="7">
        <v>242902.54</v>
      </c>
      <c r="M62" s="7">
        <v>242902.54</v>
      </c>
      <c r="N62" s="12"/>
      <c r="O62" s="19">
        <f t="shared" si="1"/>
        <v>242902.54</v>
      </c>
      <c r="P62" s="19"/>
      <c r="Q62" s="16">
        <v>45409</v>
      </c>
      <c r="R62" s="9">
        <v>2</v>
      </c>
      <c r="S62" s="16">
        <f t="shared" si="4"/>
        <v>45407</v>
      </c>
      <c r="T62" s="12" t="s">
        <v>70</v>
      </c>
      <c r="U62" s="7"/>
      <c r="V62" s="9" t="s">
        <v>125</v>
      </c>
      <c r="W62" s="23"/>
    </row>
    <row r="63" spans="1:23" ht="20.100000000000001" customHeight="1">
      <c r="A63" s="9">
        <f t="shared" si="0"/>
        <v>60</v>
      </c>
      <c r="B63" s="9" t="s">
        <v>45</v>
      </c>
      <c r="C63" s="10" t="s">
        <v>226</v>
      </c>
      <c r="D63" s="11" t="s">
        <v>227</v>
      </c>
      <c r="E63" s="12" t="s">
        <v>30</v>
      </c>
      <c r="F63" s="13" t="s">
        <v>31</v>
      </c>
      <c r="G63" s="14" t="s">
        <v>32</v>
      </c>
      <c r="H63" s="12" t="s">
        <v>48</v>
      </c>
      <c r="I63" s="7">
        <v>13785</v>
      </c>
      <c r="J63" s="19">
        <v>2816.1426666666698</v>
      </c>
      <c r="K63" s="19"/>
      <c r="L63" s="7">
        <v>13785</v>
      </c>
      <c r="M63" s="7">
        <v>13785</v>
      </c>
      <c r="N63" s="12"/>
      <c r="O63" s="19">
        <f t="shared" si="1"/>
        <v>13785</v>
      </c>
      <c r="P63" s="19"/>
      <c r="Q63" s="16">
        <v>45409</v>
      </c>
      <c r="R63" s="9">
        <v>4</v>
      </c>
      <c r="S63" s="16">
        <f t="shared" si="4"/>
        <v>45405</v>
      </c>
      <c r="T63" s="12" t="s">
        <v>70</v>
      </c>
      <c r="U63" s="7"/>
      <c r="V63" s="9" t="s">
        <v>125</v>
      </c>
      <c r="W63" s="23"/>
    </row>
    <row r="64" spans="1:23" ht="20.100000000000001" customHeight="1">
      <c r="A64" s="9">
        <f t="shared" si="0"/>
        <v>61</v>
      </c>
      <c r="B64" s="9" t="s">
        <v>45</v>
      </c>
      <c r="C64" s="10" t="s">
        <v>228</v>
      </c>
      <c r="D64" s="11" t="s">
        <v>229</v>
      </c>
      <c r="E64" s="12" t="s">
        <v>30</v>
      </c>
      <c r="F64" s="13" t="s">
        <v>31</v>
      </c>
      <c r="G64" s="14" t="s">
        <v>32</v>
      </c>
      <c r="H64" s="12" t="s">
        <v>48</v>
      </c>
      <c r="I64" s="7">
        <v>644913.44999999995</v>
      </c>
      <c r="J64" s="19">
        <v>122908.470666667</v>
      </c>
      <c r="K64" s="19"/>
      <c r="L64" s="19">
        <v>100000</v>
      </c>
      <c r="M64" s="19">
        <v>100000</v>
      </c>
      <c r="N64" s="12"/>
      <c r="O64" s="19">
        <f t="shared" si="1"/>
        <v>100000</v>
      </c>
      <c r="P64" s="19"/>
      <c r="Q64" s="16">
        <v>45409</v>
      </c>
      <c r="R64" s="9">
        <v>5</v>
      </c>
      <c r="S64" s="16">
        <f t="shared" si="4"/>
        <v>45404</v>
      </c>
      <c r="T64" s="12" t="s">
        <v>70</v>
      </c>
      <c r="U64" s="7"/>
      <c r="V64" s="9" t="s">
        <v>125</v>
      </c>
      <c r="W64" s="23"/>
    </row>
    <row r="65" spans="1:23" ht="20.100000000000001" customHeight="1">
      <c r="A65" s="9">
        <f t="shared" si="0"/>
        <v>62</v>
      </c>
      <c r="B65" s="9" t="s">
        <v>45</v>
      </c>
      <c r="C65" s="10" t="s">
        <v>230</v>
      </c>
      <c r="D65" s="11" t="s">
        <v>231</v>
      </c>
      <c r="E65" s="12" t="s">
        <v>30</v>
      </c>
      <c r="F65" s="13" t="s">
        <v>31</v>
      </c>
      <c r="G65" s="14" t="s">
        <v>32</v>
      </c>
      <c r="H65" s="12" t="s">
        <v>48</v>
      </c>
      <c r="I65" s="7">
        <v>1551874.44</v>
      </c>
      <c r="J65" s="19">
        <v>146348.89199999999</v>
      </c>
      <c r="K65" s="19"/>
      <c r="L65" s="19">
        <v>100000</v>
      </c>
      <c r="M65" s="19">
        <v>100000</v>
      </c>
      <c r="N65" s="12"/>
      <c r="O65" s="19">
        <f t="shared" si="1"/>
        <v>100000</v>
      </c>
      <c r="P65" s="19"/>
      <c r="Q65" s="16">
        <v>45409</v>
      </c>
      <c r="R65" s="9">
        <v>2</v>
      </c>
      <c r="S65" s="16">
        <f t="shared" si="4"/>
        <v>45407</v>
      </c>
      <c r="T65" s="12" t="s">
        <v>70</v>
      </c>
      <c r="U65" s="7"/>
      <c r="V65" s="9" t="s">
        <v>125</v>
      </c>
      <c r="W65" s="23"/>
    </row>
    <row r="66" spans="1:23" ht="20.100000000000001" customHeight="1">
      <c r="A66" s="9">
        <f t="shared" si="0"/>
        <v>63</v>
      </c>
      <c r="B66" s="9" t="s">
        <v>45</v>
      </c>
      <c r="C66" s="10" t="s">
        <v>243</v>
      </c>
      <c r="D66" s="11" t="s">
        <v>244</v>
      </c>
      <c r="E66" s="12" t="s">
        <v>30</v>
      </c>
      <c r="F66" s="13" t="s">
        <v>31</v>
      </c>
      <c r="G66" s="14" t="s">
        <v>32</v>
      </c>
      <c r="H66" s="12" t="s">
        <v>48</v>
      </c>
      <c r="I66" s="7">
        <v>70604.95</v>
      </c>
      <c r="J66" s="19">
        <v>12217.683999999999</v>
      </c>
      <c r="K66" s="19"/>
      <c r="L66" s="19">
        <v>70604.95</v>
      </c>
      <c r="M66" s="19">
        <v>70604.95</v>
      </c>
      <c r="N66" s="12"/>
      <c r="O66" s="19">
        <f t="shared" si="1"/>
        <v>70604.95</v>
      </c>
      <c r="P66" s="19"/>
      <c r="Q66" s="16">
        <v>45409</v>
      </c>
      <c r="R66" s="9">
        <v>2</v>
      </c>
      <c r="S66" s="16">
        <f t="shared" si="4"/>
        <v>45407</v>
      </c>
      <c r="T66" s="12" t="s">
        <v>70</v>
      </c>
      <c r="U66" s="7"/>
      <c r="V66" s="9" t="s">
        <v>125</v>
      </c>
      <c r="W66" s="23"/>
    </row>
    <row r="67" spans="1:23" ht="20.100000000000001" customHeight="1">
      <c r="A67" s="9">
        <f t="shared" si="0"/>
        <v>64</v>
      </c>
      <c r="B67" s="9" t="s">
        <v>45</v>
      </c>
      <c r="C67" s="10" t="s">
        <v>245</v>
      </c>
      <c r="D67" s="11" t="s">
        <v>246</v>
      </c>
      <c r="E67" s="12" t="s">
        <v>30</v>
      </c>
      <c r="F67" s="13" t="s">
        <v>31</v>
      </c>
      <c r="G67" s="14" t="s">
        <v>32</v>
      </c>
      <c r="H67" s="12" t="s">
        <v>48</v>
      </c>
      <c r="I67" s="84">
        <v>378903.74</v>
      </c>
      <c r="J67" s="19">
        <v>14632.324000000001</v>
      </c>
      <c r="K67" s="19"/>
      <c r="L67" s="19">
        <v>50000</v>
      </c>
      <c r="M67" s="19">
        <v>50000</v>
      </c>
      <c r="N67" s="12"/>
      <c r="O67" s="19">
        <f t="shared" si="1"/>
        <v>50000</v>
      </c>
      <c r="P67" s="19"/>
      <c r="Q67" s="16">
        <v>45409</v>
      </c>
      <c r="R67" s="9">
        <v>2</v>
      </c>
      <c r="S67" s="16">
        <f t="shared" si="4"/>
        <v>45407</v>
      </c>
      <c r="T67" s="12" t="s">
        <v>70</v>
      </c>
      <c r="U67" s="7"/>
      <c r="V67" s="9" t="s">
        <v>125</v>
      </c>
      <c r="W67" s="23"/>
    </row>
    <row r="68" spans="1:23" ht="20.100000000000001" customHeight="1">
      <c r="A68" s="9">
        <f t="shared" si="0"/>
        <v>65</v>
      </c>
      <c r="B68" s="9" t="s">
        <v>45</v>
      </c>
      <c r="C68" s="74" t="s">
        <v>247</v>
      </c>
      <c r="D68" s="75" t="s">
        <v>248</v>
      </c>
      <c r="E68" s="12" t="s">
        <v>30</v>
      </c>
      <c r="F68" s="13" t="s">
        <v>31</v>
      </c>
      <c r="G68" s="14" t="s">
        <v>32</v>
      </c>
      <c r="H68" s="12" t="s">
        <v>48</v>
      </c>
      <c r="I68" s="7">
        <v>6960476.6900000004</v>
      </c>
      <c r="J68" s="19">
        <v>302920.90933333302</v>
      </c>
      <c r="K68" s="19"/>
      <c r="L68" s="19">
        <v>300000</v>
      </c>
      <c r="M68" s="19">
        <v>300000</v>
      </c>
      <c r="N68" s="12"/>
      <c r="O68" s="19">
        <f t="shared" si="1"/>
        <v>300000</v>
      </c>
      <c r="P68" s="19"/>
      <c r="Q68" s="16">
        <v>45409</v>
      </c>
      <c r="R68" s="9">
        <v>2</v>
      </c>
      <c r="S68" s="16">
        <f t="shared" si="4"/>
        <v>45407</v>
      </c>
      <c r="T68" s="12" t="s">
        <v>70</v>
      </c>
      <c r="U68" s="7"/>
      <c r="V68" s="9" t="s">
        <v>125</v>
      </c>
      <c r="W68" s="23" t="s">
        <v>249</v>
      </c>
    </row>
    <row r="69" spans="1:23" ht="20.100000000000001" customHeight="1">
      <c r="A69" s="9">
        <f t="shared" si="0"/>
        <v>66</v>
      </c>
      <c r="B69" s="9" t="s">
        <v>45</v>
      </c>
      <c r="C69" s="10" t="s">
        <v>257</v>
      </c>
      <c r="D69" s="11" t="s">
        <v>258</v>
      </c>
      <c r="E69" s="12" t="s">
        <v>30</v>
      </c>
      <c r="F69" s="12" t="s">
        <v>40</v>
      </c>
      <c r="G69" s="13" t="s">
        <v>32</v>
      </c>
      <c r="H69" s="12" t="s">
        <v>48</v>
      </c>
      <c r="I69" s="7"/>
      <c r="J69" s="19">
        <v>200030.54399999999</v>
      </c>
      <c r="K69" s="19"/>
      <c r="L69" s="19">
        <v>200030.54399999999</v>
      </c>
      <c r="M69" s="19">
        <v>200030.54399999999</v>
      </c>
      <c r="N69" s="41">
        <v>0.03</v>
      </c>
      <c r="O69" s="19">
        <f t="shared" si="1"/>
        <v>194029.62767999998</v>
      </c>
      <c r="P69" s="19"/>
      <c r="Q69" s="16">
        <v>45409</v>
      </c>
      <c r="R69" s="9">
        <v>6</v>
      </c>
      <c r="S69" s="16">
        <f t="shared" si="4"/>
        <v>45403</v>
      </c>
      <c r="T69" s="12" t="s">
        <v>259</v>
      </c>
      <c r="U69" s="7"/>
      <c r="V69" s="9" t="s">
        <v>65</v>
      </c>
      <c r="W69" s="23"/>
    </row>
    <row r="70" spans="1:23" ht="20.100000000000001" customHeight="1">
      <c r="A70" s="9">
        <f t="shared" si="0"/>
        <v>67</v>
      </c>
      <c r="B70" s="9" t="s">
        <v>260</v>
      </c>
      <c r="C70" s="10" t="s">
        <v>263</v>
      </c>
      <c r="D70" s="11" t="s">
        <v>264</v>
      </c>
      <c r="E70" s="12" t="s">
        <v>30</v>
      </c>
      <c r="F70" s="12" t="s">
        <v>40</v>
      </c>
      <c r="G70" s="13" t="s">
        <v>32</v>
      </c>
      <c r="H70" s="12" t="s">
        <v>48</v>
      </c>
      <c r="I70" s="7"/>
      <c r="J70" s="19">
        <v>29543.0693333333</v>
      </c>
      <c r="K70" s="19"/>
      <c r="L70" s="19">
        <v>29543.0693333333</v>
      </c>
      <c r="M70" s="19">
        <v>29543.0693333333</v>
      </c>
      <c r="N70" s="41">
        <v>0.03</v>
      </c>
      <c r="O70" s="19">
        <f t="shared" si="1"/>
        <v>28656.777253333301</v>
      </c>
      <c r="P70" s="19"/>
      <c r="Q70" s="16">
        <v>45409</v>
      </c>
      <c r="R70" s="9"/>
      <c r="S70" s="16">
        <f t="shared" si="4"/>
        <v>45409</v>
      </c>
      <c r="T70" s="12" t="s">
        <v>35</v>
      </c>
      <c r="U70" s="7"/>
      <c r="V70" s="29" t="s">
        <v>65</v>
      </c>
      <c r="W70" s="23"/>
    </row>
    <row r="71" spans="1:23" ht="20.100000000000001" customHeight="1">
      <c r="A71" s="9">
        <f t="shared" si="0"/>
        <v>68</v>
      </c>
      <c r="B71" s="9" t="s">
        <v>260</v>
      </c>
      <c r="C71" s="10" t="s">
        <v>323</v>
      </c>
      <c r="D71" s="27" t="s">
        <v>324</v>
      </c>
      <c r="E71" s="12" t="s">
        <v>30</v>
      </c>
      <c r="F71" s="13" t="s">
        <v>31</v>
      </c>
      <c r="G71" s="14" t="s">
        <v>32</v>
      </c>
      <c r="H71" s="12" t="s">
        <v>48</v>
      </c>
      <c r="I71" s="7">
        <v>100887.74</v>
      </c>
      <c r="J71" s="19">
        <v>13451.6986666667</v>
      </c>
      <c r="K71" s="19"/>
      <c r="L71" s="19">
        <v>90000</v>
      </c>
      <c r="M71" s="19">
        <v>50000</v>
      </c>
      <c r="N71" s="41">
        <v>0.03</v>
      </c>
      <c r="O71" s="19">
        <f t="shared" si="1"/>
        <v>48500</v>
      </c>
      <c r="P71" s="19"/>
      <c r="Q71" s="16">
        <v>45409</v>
      </c>
      <c r="R71" s="9"/>
      <c r="S71" s="16">
        <f t="shared" si="4"/>
        <v>45409</v>
      </c>
      <c r="T71" s="12" t="s">
        <v>35</v>
      </c>
      <c r="U71" s="7"/>
      <c r="V71" s="9" t="s">
        <v>36</v>
      </c>
      <c r="W71" s="23"/>
    </row>
    <row r="72" spans="1:23" ht="20.100000000000001" customHeight="1">
      <c r="A72" s="9">
        <f t="shared" si="0"/>
        <v>69</v>
      </c>
      <c r="B72" s="9" t="s">
        <v>45</v>
      </c>
      <c r="C72" s="10" t="s">
        <v>104</v>
      </c>
      <c r="D72" s="27" t="s">
        <v>105</v>
      </c>
      <c r="E72" s="12" t="s">
        <v>30</v>
      </c>
      <c r="F72" s="13" t="s">
        <v>74</v>
      </c>
      <c r="G72" s="14" t="s">
        <v>32</v>
      </c>
      <c r="H72" s="12" t="s">
        <v>48</v>
      </c>
      <c r="I72" s="19">
        <v>352121.33</v>
      </c>
      <c r="J72" s="19">
        <v>4198.3786666666701</v>
      </c>
      <c r="K72" s="19"/>
      <c r="L72" s="19">
        <v>30000</v>
      </c>
      <c r="M72" s="19">
        <f>L72</f>
        <v>30000</v>
      </c>
      <c r="N72" s="38">
        <v>0.03</v>
      </c>
      <c r="O72" s="19">
        <f t="shared" si="1"/>
        <v>29100</v>
      </c>
      <c r="P72" s="36"/>
      <c r="Q72" s="16">
        <v>45410</v>
      </c>
      <c r="R72" s="9">
        <v>4</v>
      </c>
      <c r="S72" s="16">
        <f t="shared" si="4"/>
        <v>45406</v>
      </c>
      <c r="T72" s="12" t="s">
        <v>35</v>
      </c>
      <c r="U72" s="7"/>
      <c r="V72" s="9" t="s">
        <v>36</v>
      </c>
      <c r="W72" s="23"/>
    </row>
    <row r="73" spans="1:23" ht="20.100000000000001" customHeight="1">
      <c r="A73" s="9">
        <f t="shared" si="0"/>
        <v>70</v>
      </c>
      <c r="B73" s="9" t="s">
        <v>194</v>
      </c>
      <c r="C73" s="9" t="s">
        <v>195</v>
      </c>
      <c r="D73" s="11" t="s">
        <v>196</v>
      </c>
      <c r="E73" s="9" t="s">
        <v>30</v>
      </c>
      <c r="F73" s="9" t="s">
        <v>197</v>
      </c>
      <c r="G73" s="9" t="s">
        <v>32</v>
      </c>
      <c r="H73" s="12" t="s">
        <v>48</v>
      </c>
      <c r="I73" s="7">
        <v>7950.70999999999</v>
      </c>
      <c r="J73" s="19">
        <v>18343.369333333299</v>
      </c>
      <c r="K73" s="19"/>
      <c r="L73" s="19">
        <v>68209.06</v>
      </c>
      <c r="M73" s="19">
        <v>68209.06</v>
      </c>
      <c r="N73" s="12"/>
      <c r="O73" s="19">
        <f t="shared" si="1"/>
        <v>68209.06</v>
      </c>
      <c r="P73" s="36"/>
      <c r="Q73" s="16">
        <v>45410</v>
      </c>
      <c r="R73" s="46"/>
      <c r="S73" s="16">
        <f t="shared" si="4"/>
        <v>45410</v>
      </c>
      <c r="T73" s="12" t="s">
        <v>35</v>
      </c>
      <c r="U73" s="7"/>
      <c r="V73" s="9" t="s">
        <v>36</v>
      </c>
      <c r="W73" s="23"/>
    </row>
    <row r="74" spans="1:23" ht="20.100000000000001" customHeight="1">
      <c r="A74" s="9">
        <f t="shared" si="0"/>
        <v>71</v>
      </c>
      <c r="B74" s="9" t="s">
        <v>45</v>
      </c>
      <c r="C74" s="10" t="s">
        <v>67</v>
      </c>
      <c r="D74" s="11" t="s">
        <v>68</v>
      </c>
      <c r="E74" s="12" t="s">
        <v>30</v>
      </c>
      <c r="F74" s="13" t="s">
        <v>40</v>
      </c>
      <c r="G74" s="14" t="s">
        <v>32</v>
      </c>
      <c r="H74" s="12" t="s">
        <v>41</v>
      </c>
      <c r="I74" s="19">
        <v>1331607.73</v>
      </c>
      <c r="J74" s="19">
        <v>996974.65</v>
      </c>
      <c r="K74" s="19"/>
      <c r="L74" s="19">
        <v>100000</v>
      </c>
      <c r="M74" s="19">
        <f>L74</f>
        <v>100000</v>
      </c>
      <c r="N74" s="38"/>
      <c r="O74" s="19">
        <f t="shared" si="1"/>
        <v>100000</v>
      </c>
      <c r="P74" s="36" t="s">
        <v>69</v>
      </c>
      <c r="Q74" s="16">
        <v>45412</v>
      </c>
      <c r="R74" s="9">
        <v>3</v>
      </c>
      <c r="S74" s="16">
        <f t="shared" si="4"/>
        <v>45409</v>
      </c>
      <c r="T74" s="12" t="s">
        <v>70</v>
      </c>
      <c r="U74" s="7"/>
      <c r="V74" s="9" t="s">
        <v>43</v>
      </c>
      <c r="W74" s="23" t="s">
        <v>71</v>
      </c>
    </row>
    <row r="75" spans="1:23" ht="20.100000000000001" customHeight="1">
      <c r="A75" s="9">
        <f t="shared" si="0"/>
        <v>72</v>
      </c>
      <c r="B75" s="9" t="s">
        <v>45</v>
      </c>
      <c r="C75" s="10" t="s">
        <v>126</v>
      </c>
      <c r="D75" s="11" t="s">
        <v>127</v>
      </c>
      <c r="E75" s="12" t="s">
        <v>30</v>
      </c>
      <c r="F75" s="13" t="s">
        <v>40</v>
      </c>
      <c r="G75" s="14" t="s">
        <v>32</v>
      </c>
      <c r="H75" s="12" t="s">
        <v>41</v>
      </c>
      <c r="I75" s="19">
        <v>726344.41</v>
      </c>
      <c r="J75" s="19">
        <v>72573.677333333297</v>
      </c>
      <c r="K75" s="19">
        <v>70000</v>
      </c>
      <c r="L75" s="19">
        <f>I75-K75</f>
        <v>656344.41</v>
      </c>
      <c r="M75" s="19">
        <f>L75</f>
        <v>656344.41</v>
      </c>
      <c r="N75" s="38"/>
      <c r="O75" s="19">
        <f t="shared" si="1"/>
        <v>656344.41</v>
      </c>
      <c r="P75" s="36" t="s">
        <v>55</v>
      </c>
      <c r="Q75" s="16">
        <v>45412</v>
      </c>
      <c r="R75" s="9">
        <v>7</v>
      </c>
      <c r="S75" s="16">
        <f t="shared" si="4"/>
        <v>45405</v>
      </c>
      <c r="T75" s="12" t="s">
        <v>70</v>
      </c>
      <c r="U75" s="22"/>
      <c r="V75" s="9" t="s">
        <v>89</v>
      </c>
      <c r="W75" s="23" t="s">
        <v>128</v>
      </c>
    </row>
    <row r="76" spans="1:23" ht="20.100000000000001" customHeight="1">
      <c r="A76" s="9">
        <f t="shared" si="0"/>
        <v>73</v>
      </c>
      <c r="B76" s="9" t="s">
        <v>45</v>
      </c>
      <c r="C76" s="10" t="s">
        <v>134</v>
      </c>
      <c r="D76" s="11" t="s">
        <v>135</v>
      </c>
      <c r="E76" s="12" t="s">
        <v>30</v>
      </c>
      <c r="F76" s="13" t="s">
        <v>31</v>
      </c>
      <c r="G76" s="14" t="s">
        <v>32</v>
      </c>
      <c r="H76" s="12" t="s">
        <v>48</v>
      </c>
      <c r="I76" s="19">
        <v>400000</v>
      </c>
      <c r="J76" s="19">
        <v>400000</v>
      </c>
      <c r="K76" s="19"/>
      <c r="L76" s="19">
        <v>400000</v>
      </c>
      <c r="M76" s="19">
        <f>L76</f>
        <v>400000</v>
      </c>
      <c r="N76" s="38"/>
      <c r="O76" s="19">
        <f t="shared" ref="O76:O90" si="7">M76*(1-N76)</f>
        <v>400000</v>
      </c>
      <c r="P76" s="36"/>
      <c r="Q76" s="16">
        <v>45412</v>
      </c>
      <c r="R76" s="9">
        <v>7</v>
      </c>
      <c r="S76" s="16">
        <f t="shared" si="4"/>
        <v>45405</v>
      </c>
      <c r="T76" s="12" t="s">
        <v>70</v>
      </c>
      <c r="U76" s="22"/>
      <c r="V76" s="9" t="s">
        <v>36</v>
      </c>
      <c r="W76" s="23"/>
    </row>
    <row r="77" spans="1:23" ht="20.100000000000001" customHeight="1">
      <c r="A77" s="9">
        <f t="shared" si="0"/>
        <v>74</v>
      </c>
      <c r="B77" s="9" t="s">
        <v>45</v>
      </c>
      <c r="C77" s="10" t="s">
        <v>142</v>
      </c>
      <c r="D77" s="11" t="s">
        <v>143</v>
      </c>
      <c r="E77" s="12" t="s">
        <v>30</v>
      </c>
      <c r="F77" s="13" t="s">
        <v>40</v>
      </c>
      <c r="G77" s="14" t="s">
        <v>32</v>
      </c>
      <c r="H77" s="12" t="s">
        <v>48</v>
      </c>
      <c r="I77" s="19">
        <v>590525.91</v>
      </c>
      <c r="J77" s="19">
        <v>256132.17866666699</v>
      </c>
      <c r="K77" s="19"/>
      <c r="L77" s="19">
        <v>256132.17866666699</v>
      </c>
      <c r="M77" s="19">
        <f>L77</f>
        <v>256132.17866666699</v>
      </c>
      <c r="N77" s="38"/>
      <c r="O77" s="19">
        <f t="shared" si="7"/>
        <v>256132.17866666699</v>
      </c>
      <c r="P77" s="36"/>
      <c r="Q77" s="16">
        <v>45412</v>
      </c>
      <c r="R77" s="9">
        <v>3</v>
      </c>
      <c r="S77" s="16">
        <f t="shared" si="4"/>
        <v>45409</v>
      </c>
      <c r="T77" s="12" t="s">
        <v>70</v>
      </c>
      <c r="U77" s="22"/>
      <c r="V77" s="9" t="s">
        <v>89</v>
      </c>
      <c r="W77" s="23" t="s">
        <v>325</v>
      </c>
    </row>
    <row r="78" spans="1:23" ht="20.100000000000001" customHeight="1">
      <c r="A78" s="9">
        <f t="shared" si="0"/>
        <v>75</v>
      </c>
      <c r="B78" s="9" t="s">
        <v>45</v>
      </c>
      <c r="C78" s="10" t="s">
        <v>77</v>
      </c>
      <c r="D78" s="11" t="s">
        <v>78</v>
      </c>
      <c r="E78" s="12" t="s">
        <v>30</v>
      </c>
      <c r="F78" s="13" t="s">
        <v>74</v>
      </c>
      <c r="G78" s="14" t="s">
        <v>32</v>
      </c>
      <c r="H78" s="12" t="s">
        <v>41</v>
      </c>
      <c r="I78" s="7">
        <v>5800</v>
      </c>
      <c r="J78" s="19"/>
      <c r="K78" s="19"/>
      <c r="L78" s="7">
        <v>5800</v>
      </c>
      <c r="M78" s="19">
        <f>L78</f>
        <v>5800</v>
      </c>
      <c r="N78" s="12"/>
      <c r="O78" s="19">
        <f t="shared" si="7"/>
        <v>5800</v>
      </c>
      <c r="P78" s="36" t="s">
        <v>49</v>
      </c>
      <c r="Q78" s="16">
        <v>45412.29</v>
      </c>
      <c r="R78" s="9">
        <v>7</v>
      </c>
      <c r="S78" s="16">
        <f t="shared" si="4"/>
        <v>45405.29</v>
      </c>
      <c r="T78" s="12" t="s">
        <v>35</v>
      </c>
      <c r="U78" s="7"/>
      <c r="V78" s="9" t="s">
        <v>65</v>
      </c>
      <c r="W78" s="23"/>
    </row>
    <row r="79" spans="1:23" ht="20.100000000000001" customHeight="1">
      <c r="A79" s="9">
        <f t="shared" si="0"/>
        <v>76</v>
      </c>
      <c r="B79" s="9" t="s">
        <v>45</v>
      </c>
      <c r="C79" s="10" t="s">
        <v>232</v>
      </c>
      <c r="D79" s="11" t="s">
        <v>233</v>
      </c>
      <c r="E79" s="12" t="s">
        <v>30</v>
      </c>
      <c r="F79" s="13" t="s">
        <v>31</v>
      </c>
      <c r="G79" s="14" t="s">
        <v>32</v>
      </c>
      <c r="H79" s="12" t="s">
        <v>48</v>
      </c>
      <c r="I79" s="7">
        <v>885896.56</v>
      </c>
      <c r="J79" s="19">
        <v>148333.838666667</v>
      </c>
      <c r="K79" s="19"/>
      <c r="L79" s="19">
        <v>150000</v>
      </c>
      <c r="M79" s="19">
        <v>150000</v>
      </c>
      <c r="N79" s="12"/>
      <c r="O79" s="19">
        <f t="shared" si="7"/>
        <v>150000</v>
      </c>
      <c r="P79" s="19"/>
      <c r="Q79" s="16">
        <v>45422</v>
      </c>
      <c r="R79" s="9">
        <v>15</v>
      </c>
      <c r="S79" s="16">
        <f t="shared" si="4"/>
        <v>45407</v>
      </c>
      <c r="T79" s="12" t="s">
        <v>70</v>
      </c>
      <c r="U79" s="7"/>
      <c r="V79" s="9" t="s">
        <v>125</v>
      </c>
      <c r="W79" s="23"/>
    </row>
    <row r="80" spans="1:23" ht="20.100000000000001" customHeight="1">
      <c r="A80" s="9">
        <f t="shared" si="0"/>
        <v>77</v>
      </c>
      <c r="B80" s="9" t="s">
        <v>45</v>
      </c>
      <c r="C80" s="10" t="s">
        <v>234</v>
      </c>
      <c r="D80" s="11" t="s">
        <v>235</v>
      </c>
      <c r="E80" s="12" t="s">
        <v>30</v>
      </c>
      <c r="F80" s="13" t="s">
        <v>31</v>
      </c>
      <c r="G80" s="14" t="s">
        <v>32</v>
      </c>
      <c r="H80" s="12" t="s">
        <v>48</v>
      </c>
      <c r="I80" s="7">
        <v>570888.88</v>
      </c>
      <c r="J80" s="19">
        <v>82378.045333333401</v>
      </c>
      <c r="K80" s="19"/>
      <c r="L80" s="19">
        <v>100000</v>
      </c>
      <c r="M80" s="19">
        <v>100000</v>
      </c>
      <c r="N80" s="12"/>
      <c r="O80" s="19">
        <f t="shared" si="7"/>
        <v>100000</v>
      </c>
      <c r="P80" s="19"/>
      <c r="Q80" s="16">
        <v>45423</v>
      </c>
      <c r="R80" s="9">
        <v>15</v>
      </c>
      <c r="S80" s="16">
        <f t="shared" si="4"/>
        <v>45408</v>
      </c>
      <c r="T80" s="12" t="s">
        <v>70</v>
      </c>
      <c r="U80" s="7"/>
      <c r="V80" s="9" t="s">
        <v>125</v>
      </c>
      <c r="W80" s="23"/>
    </row>
    <row r="81" spans="1:23" ht="20.100000000000001" customHeight="1">
      <c r="A81" s="9">
        <f t="shared" si="0"/>
        <v>78</v>
      </c>
      <c r="B81" s="9" t="s">
        <v>45</v>
      </c>
      <c r="C81" s="10" t="s">
        <v>236</v>
      </c>
      <c r="D81" s="11" t="s">
        <v>237</v>
      </c>
      <c r="E81" s="12" t="s">
        <v>30</v>
      </c>
      <c r="F81" s="13" t="s">
        <v>31</v>
      </c>
      <c r="G81" s="14" t="s">
        <v>32</v>
      </c>
      <c r="H81" s="12" t="s">
        <v>48</v>
      </c>
      <c r="I81" s="7">
        <v>338661</v>
      </c>
      <c r="J81" s="19">
        <v>45154.8</v>
      </c>
      <c r="K81" s="19"/>
      <c r="L81" s="19">
        <v>338661</v>
      </c>
      <c r="M81" s="19">
        <v>338661</v>
      </c>
      <c r="N81" s="12"/>
      <c r="O81" s="19">
        <f t="shared" si="7"/>
        <v>338661</v>
      </c>
      <c r="P81" s="19"/>
      <c r="Q81" s="16">
        <v>45423</v>
      </c>
      <c r="R81" s="9">
        <v>30</v>
      </c>
      <c r="S81" s="16">
        <f t="shared" si="4"/>
        <v>45393</v>
      </c>
      <c r="T81" s="12" t="s">
        <v>70</v>
      </c>
      <c r="U81" s="7"/>
      <c r="V81" s="9" t="s">
        <v>125</v>
      </c>
      <c r="W81" s="23" t="s">
        <v>238</v>
      </c>
    </row>
    <row r="82" spans="1:23" ht="20.100000000000001" customHeight="1">
      <c r="A82" s="9">
        <f t="shared" si="0"/>
        <v>79</v>
      </c>
      <c r="B82" s="9" t="s">
        <v>45</v>
      </c>
      <c r="C82" s="10" t="s">
        <v>239</v>
      </c>
      <c r="D82" s="11" t="s">
        <v>240</v>
      </c>
      <c r="E82" s="12" t="s">
        <v>30</v>
      </c>
      <c r="F82" s="13" t="s">
        <v>31</v>
      </c>
      <c r="G82" s="14" t="s">
        <v>32</v>
      </c>
      <c r="H82" s="12" t="s">
        <v>48</v>
      </c>
      <c r="I82" s="7">
        <v>12530.25</v>
      </c>
      <c r="J82" s="19">
        <v>1670.7</v>
      </c>
      <c r="K82" s="19"/>
      <c r="L82" s="19">
        <v>12530.25</v>
      </c>
      <c r="M82" s="19">
        <v>12530.25</v>
      </c>
      <c r="N82" s="12"/>
      <c r="O82" s="19">
        <f t="shared" si="7"/>
        <v>12530.25</v>
      </c>
      <c r="P82" s="19"/>
      <c r="Q82" s="16">
        <v>45423</v>
      </c>
      <c r="R82" s="9">
        <v>30</v>
      </c>
      <c r="S82" s="16">
        <f t="shared" si="4"/>
        <v>45393</v>
      </c>
      <c r="T82" s="12" t="s">
        <v>70</v>
      </c>
      <c r="U82" s="7"/>
      <c r="V82" s="9" t="s">
        <v>125</v>
      </c>
      <c r="W82" s="23" t="s">
        <v>221</v>
      </c>
    </row>
    <row r="83" spans="1:23" ht="20.100000000000001" customHeight="1">
      <c r="A83" s="9">
        <f t="shared" si="0"/>
        <v>80</v>
      </c>
      <c r="B83" s="9" t="s">
        <v>45</v>
      </c>
      <c r="C83" s="10" t="s">
        <v>241</v>
      </c>
      <c r="D83" s="11" t="s">
        <v>242</v>
      </c>
      <c r="E83" s="12" t="s">
        <v>30</v>
      </c>
      <c r="F83" s="13" t="s">
        <v>31</v>
      </c>
      <c r="G83" s="14" t="s">
        <v>32</v>
      </c>
      <c r="H83" s="12" t="s">
        <v>48</v>
      </c>
      <c r="I83" s="7">
        <v>92255.8</v>
      </c>
      <c r="J83" s="19">
        <v>28042.170666666701</v>
      </c>
      <c r="K83" s="19"/>
      <c r="L83" s="19">
        <v>92255.8</v>
      </c>
      <c r="M83" s="19">
        <v>92255.8</v>
      </c>
      <c r="N83" s="12"/>
      <c r="O83" s="19">
        <f t="shared" si="7"/>
        <v>92255.8</v>
      </c>
      <c r="P83" s="19"/>
      <c r="Q83" s="16">
        <v>45423</v>
      </c>
      <c r="R83" s="9">
        <v>30</v>
      </c>
      <c r="S83" s="16">
        <f t="shared" si="4"/>
        <v>45393</v>
      </c>
      <c r="T83" s="12" t="s">
        <v>70</v>
      </c>
      <c r="U83" s="7"/>
      <c r="V83" s="9" t="s">
        <v>125</v>
      </c>
      <c r="W83" s="23"/>
    </row>
    <row r="84" spans="1:23" ht="20.100000000000001" customHeight="1">
      <c r="A84" s="9">
        <f t="shared" si="0"/>
        <v>81</v>
      </c>
      <c r="B84" s="9" t="s">
        <v>45</v>
      </c>
      <c r="C84" s="10" t="s">
        <v>250</v>
      </c>
      <c r="D84" s="11" t="s">
        <v>251</v>
      </c>
      <c r="E84" s="12" t="s">
        <v>30</v>
      </c>
      <c r="F84" s="13" t="s">
        <v>31</v>
      </c>
      <c r="G84" s="14" t="s">
        <v>32</v>
      </c>
      <c r="H84" s="12" t="s">
        <v>48</v>
      </c>
      <c r="I84" s="7">
        <v>117519.07</v>
      </c>
      <c r="J84" s="19">
        <v>11571.3173333333</v>
      </c>
      <c r="K84" s="19"/>
      <c r="L84" s="19">
        <v>117519.07</v>
      </c>
      <c r="M84" s="19">
        <v>117519.07</v>
      </c>
      <c r="N84" s="12"/>
      <c r="O84" s="19">
        <f t="shared" si="7"/>
        <v>117519.07</v>
      </c>
      <c r="P84" s="19"/>
      <c r="Q84" s="16">
        <v>45429</v>
      </c>
      <c r="R84" s="9">
        <v>15</v>
      </c>
      <c r="S84" s="16">
        <f t="shared" si="4"/>
        <v>45414</v>
      </c>
      <c r="T84" s="12" t="s">
        <v>70</v>
      </c>
      <c r="U84" s="7"/>
      <c r="V84" s="9" t="s">
        <v>125</v>
      </c>
      <c r="W84" s="23"/>
    </row>
    <row r="85" spans="1:23" ht="20.100000000000001" customHeight="1">
      <c r="A85" s="9">
        <f t="shared" si="0"/>
        <v>82</v>
      </c>
      <c r="B85" s="9" t="s">
        <v>45</v>
      </c>
      <c r="C85" s="10" t="s">
        <v>87</v>
      </c>
      <c r="D85" s="27" t="s">
        <v>88</v>
      </c>
      <c r="E85" s="12" t="s">
        <v>30</v>
      </c>
      <c r="F85" s="13" t="s">
        <v>40</v>
      </c>
      <c r="G85" s="14" t="s">
        <v>32</v>
      </c>
      <c r="H85" s="12" t="s">
        <v>48</v>
      </c>
      <c r="I85" s="19">
        <v>16034.72</v>
      </c>
      <c r="J85" s="19">
        <v>16034.72</v>
      </c>
      <c r="K85" s="19"/>
      <c r="L85" s="19">
        <v>16034.72</v>
      </c>
      <c r="M85" s="19">
        <f>L85</f>
        <v>16034.72</v>
      </c>
      <c r="N85" s="38"/>
      <c r="O85" s="19">
        <f t="shared" si="7"/>
        <v>16034.72</v>
      </c>
      <c r="P85" s="36"/>
      <c r="Q85" s="16"/>
      <c r="R85" s="9"/>
      <c r="S85" s="16"/>
      <c r="T85" s="12" t="s">
        <v>35</v>
      </c>
      <c r="U85" s="7"/>
      <c r="V85" s="9" t="s">
        <v>89</v>
      </c>
      <c r="W85" s="23"/>
    </row>
    <row r="86" spans="1:23" ht="20.100000000000001" customHeight="1">
      <c r="A86" s="9">
        <f t="shared" si="0"/>
        <v>83</v>
      </c>
      <c r="B86" s="9" t="s">
        <v>27</v>
      </c>
      <c r="C86" s="10" t="s">
        <v>326</v>
      </c>
      <c r="D86" s="27" t="s">
        <v>327</v>
      </c>
      <c r="E86" s="12" t="s">
        <v>30</v>
      </c>
      <c r="F86" s="13" t="s">
        <v>31</v>
      </c>
      <c r="G86" s="14" t="s">
        <v>32</v>
      </c>
      <c r="H86" s="12" t="s">
        <v>48</v>
      </c>
      <c r="I86" s="19">
        <v>70239.08</v>
      </c>
      <c r="J86" s="19">
        <v>70239.08</v>
      </c>
      <c r="K86" s="19"/>
      <c r="L86" s="19">
        <v>30000</v>
      </c>
      <c r="M86" s="19">
        <v>30000</v>
      </c>
      <c r="N86" s="38">
        <v>0.03</v>
      </c>
      <c r="O86" s="19">
        <f t="shared" si="7"/>
        <v>29100</v>
      </c>
      <c r="P86" s="36"/>
      <c r="Q86" s="16">
        <v>45412</v>
      </c>
      <c r="R86" s="9">
        <v>3</v>
      </c>
      <c r="S86" s="16">
        <f>Q86-R86</f>
        <v>45409</v>
      </c>
      <c r="T86" s="12" t="s">
        <v>70</v>
      </c>
      <c r="U86" s="7"/>
      <c r="V86" s="9" t="s">
        <v>36</v>
      </c>
      <c r="W86" s="23"/>
    </row>
    <row r="87" spans="1:23" ht="20.100000000000001" customHeight="1">
      <c r="A87" s="9">
        <f t="shared" si="0"/>
        <v>84</v>
      </c>
      <c r="B87" s="57" t="s">
        <v>45</v>
      </c>
      <c r="C87" s="58" t="s">
        <v>272</v>
      </c>
      <c r="D87" s="59" t="s">
        <v>273</v>
      </c>
      <c r="E87" s="60" t="s">
        <v>30</v>
      </c>
      <c r="F87" s="61" t="s">
        <v>274</v>
      </c>
      <c r="G87" s="62" t="s">
        <v>274</v>
      </c>
      <c r="H87" s="60" t="s">
        <v>48</v>
      </c>
      <c r="I87" s="63">
        <v>457325.06</v>
      </c>
      <c r="J87" s="63">
        <v>38196.7346666667</v>
      </c>
      <c r="K87" s="63"/>
      <c r="L87" s="63">
        <v>100000</v>
      </c>
      <c r="M87" s="63">
        <f t="shared" ref="M87:M98" si="8">L87</f>
        <v>100000</v>
      </c>
      <c r="N87" s="64"/>
      <c r="O87" s="63">
        <f t="shared" si="7"/>
        <v>100000</v>
      </c>
      <c r="P87" s="65"/>
      <c r="Q87" s="67"/>
      <c r="R87" s="57"/>
      <c r="S87" s="67"/>
      <c r="T87" s="60" t="s">
        <v>70</v>
      </c>
      <c r="U87" s="90"/>
      <c r="V87" s="57" t="s">
        <v>275</v>
      </c>
      <c r="W87" s="68"/>
    </row>
    <row r="88" spans="1:23" ht="20.100000000000001" customHeight="1">
      <c r="A88" s="9">
        <f t="shared" si="0"/>
        <v>85</v>
      </c>
      <c r="B88" s="57" t="s">
        <v>45</v>
      </c>
      <c r="C88" s="58" t="s">
        <v>276</v>
      </c>
      <c r="D88" s="59" t="s">
        <v>277</v>
      </c>
      <c r="E88" s="60" t="s">
        <v>30</v>
      </c>
      <c r="F88" s="61" t="s">
        <v>274</v>
      </c>
      <c r="G88" s="62" t="s">
        <v>274</v>
      </c>
      <c r="H88" s="60" t="s">
        <v>48</v>
      </c>
      <c r="I88" s="63">
        <v>181817.67</v>
      </c>
      <c r="J88" s="63">
        <v>24242.356</v>
      </c>
      <c r="K88" s="63"/>
      <c r="L88" s="63">
        <v>50000</v>
      </c>
      <c r="M88" s="63">
        <f t="shared" si="8"/>
        <v>50000</v>
      </c>
      <c r="N88" s="64"/>
      <c r="O88" s="63">
        <f t="shared" si="7"/>
        <v>50000</v>
      </c>
      <c r="P88" s="65"/>
      <c r="Q88" s="67"/>
      <c r="R88" s="57"/>
      <c r="S88" s="67"/>
      <c r="T88" s="60" t="s">
        <v>70</v>
      </c>
      <c r="U88" s="90"/>
      <c r="V88" s="57" t="s">
        <v>275</v>
      </c>
      <c r="W88" s="68"/>
    </row>
    <row r="89" spans="1:23" ht="20.100000000000001" customHeight="1">
      <c r="A89" s="9">
        <f t="shared" si="0"/>
        <v>86</v>
      </c>
      <c r="B89" s="28" t="s">
        <v>45</v>
      </c>
      <c r="C89" s="76" t="s">
        <v>278</v>
      </c>
      <c r="D89" s="77" t="s">
        <v>279</v>
      </c>
      <c r="E89" s="35" t="s">
        <v>280</v>
      </c>
      <c r="F89" s="78" t="s">
        <v>40</v>
      </c>
      <c r="G89" s="79" t="s">
        <v>32</v>
      </c>
      <c r="H89" s="35" t="s">
        <v>41</v>
      </c>
      <c r="I89" s="85">
        <v>4833415.16</v>
      </c>
      <c r="J89" s="40">
        <v>174559.84533333301</v>
      </c>
      <c r="K89" s="40"/>
      <c r="L89" s="40">
        <v>970000</v>
      </c>
      <c r="M89" s="40">
        <f t="shared" si="8"/>
        <v>970000</v>
      </c>
      <c r="N89" s="35"/>
      <c r="O89" s="40">
        <f t="shared" si="7"/>
        <v>970000</v>
      </c>
      <c r="P89" s="86" t="s">
        <v>281</v>
      </c>
      <c r="Q89" s="91">
        <v>45406</v>
      </c>
      <c r="R89" s="28"/>
      <c r="S89" s="92"/>
      <c r="T89" s="35" t="s">
        <v>35</v>
      </c>
      <c r="U89" s="85"/>
      <c r="V89" s="28" t="s">
        <v>65</v>
      </c>
      <c r="W89" s="93" t="s">
        <v>280</v>
      </c>
    </row>
    <row r="90" spans="1:23" ht="20.100000000000001" customHeight="1">
      <c r="A90" s="9">
        <f t="shared" si="0"/>
        <v>87</v>
      </c>
      <c r="B90" s="29" t="s">
        <v>45</v>
      </c>
      <c r="C90" s="30" t="s">
        <v>282</v>
      </c>
      <c r="D90" s="31" t="s">
        <v>283</v>
      </c>
      <c r="E90" s="32" t="s">
        <v>280</v>
      </c>
      <c r="F90" s="33" t="s">
        <v>40</v>
      </c>
      <c r="G90" s="34" t="s">
        <v>54</v>
      </c>
      <c r="H90" s="32" t="s">
        <v>41</v>
      </c>
      <c r="I90" s="42">
        <v>269669.96000000002</v>
      </c>
      <c r="J90" s="43"/>
      <c r="K90" s="43"/>
      <c r="L90" s="43">
        <v>50000</v>
      </c>
      <c r="M90" s="43">
        <f t="shared" si="8"/>
        <v>50000</v>
      </c>
      <c r="N90" s="32"/>
      <c r="O90" s="43">
        <f t="shared" si="7"/>
        <v>50000</v>
      </c>
      <c r="P90" s="44"/>
      <c r="Q90" s="47"/>
      <c r="R90" s="29"/>
      <c r="S90" s="47"/>
      <c r="T90" s="32" t="s">
        <v>35</v>
      </c>
      <c r="U90" s="42"/>
      <c r="V90" s="29" t="s">
        <v>181</v>
      </c>
      <c r="W90" s="48" t="s">
        <v>280</v>
      </c>
    </row>
    <row r="91" spans="1:23" ht="20.100000000000001" customHeight="1">
      <c r="A91" s="9">
        <f t="shared" si="0"/>
        <v>88</v>
      </c>
      <c r="B91" s="29" t="s">
        <v>45</v>
      </c>
      <c r="C91" s="30" t="s">
        <v>284</v>
      </c>
      <c r="D91" s="31" t="s">
        <v>285</v>
      </c>
      <c r="E91" s="32" t="s">
        <v>280</v>
      </c>
      <c r="F91" s="33" t="s">
        <v>31</v>
      </c>
      <c r="G91" s="34" t="s">
        <v>180</v>
      </c>
      <c r="H91" s="32" t="s">
        <v>41</v>
      </c>
      <c r="I91" s="42">
        <v>416900</v>
      </c>
      <c r="J91" s="43"/>
      <c r="K91" s="43"/>
      <c r="L91" s="43">
        <v>50000</v>
      </c>
      <c r="M91" s="43">
        <f t="shared" si="8"/>
        <v>50000</v>
      </c>
      <c r="N91" s="32"/>
      <c r="O91" s="43">
        <f t="shared" ref="O91:O121" si="9">M91*(1-N91)</f>
        <v>50000</v>
      </c>
      <c r="P91" s="44"/>
      <c r="Q91" s="47"/>
      <c r="R91" s="29"/>
      <c r="S91" s="47"/>
      <c r="T91" s="32" t="s">
        <v>35</v>
      </c>
      <c r="U91" s="42"/>
      <c r="V91" s="29" t="s">
        <v>181</v>
      </c>
      <c r="W91" s="48" t="s">
        <v>280</v>
      </c>
    </row>
    <row r="92" spans="1:23" ht="20.100000000000001" customHeight="1">
      <c r="A92" s="9">
        <f t="shared" si="0"/>
        <v>89</v>
      </c>
      <c r="B92" s="29" t="s">
        <v>45</v>
      </c>
      <c r="C92" s="30" t="s">
        <v>286</v>
      </c>
      <c r="D92" s="31" t="s">
        <v>287</v>
      </c>
      <c r="E92" s="32" t="s">
        <v>280</v>
      </c>
      <c r="F92" s="33" t="s">
        <v>31</v>
      </c>
      <c r="G92" s="34" t="s">
        <v>180</v>
      </c>
      <c r="H92" s="32" t="s">
        <v>41</v>
      </c>
      <c r="I92" s="42">
        <v>314000</v>
      </c>
      <c r="J92" s="43"/>
      <c r="K92" s="43"/>
      <c r="L92" s="43">
        <v>50000</v>
      </c>
      <c r="M92" s="43">
        <f t="shared" si="8"/>
        <v>50000</v>
      </c>
      <c r="N92" s="32"/>
      <c r="O92" s="43">
        <f t="shared" si="9"/>
        <v>50000</v>
      </c>
      <c r="P92" s="44"/>
      <c r="Q92" s="47"/>
      <c r="R92" s="29"/>
      <c r="S92" s="47"/>
      <c r="T92" s="32" t="s">
        <v>35</v>
      </c>
      <c r="U92" s="42"/>
      <c r="V92" s="29" t="s">
        <v>181</v>
      </c>
      <c r="W92" s="48" t="s">
        <v>280</v>
      </c>
    </row>
    <row r="93" spans="1:23" ht="20.100000000000001" customHeight="1">
      <c r="A93" s="9">
        <f t="shared" si="0"/>
        <v>90</v>
      </c>
      <c r="B93" s="29" t="s">
        <v>45</v>
      </c>
      <c r="C93" s="30" t="s">
        <v>288</v>
      </c>
      <c r="D93" s="31" t="s">
        <v>289</v>
      </c>
      <c r="E93" s="32" t="s">
        <v>280</v>
      </c>
      <c r="F93" s="33" t="s">
        <v>31</v>
      </c>
      <c r="G93" s="34" t="s">
        <v>54</v>
      </c>
      <c r="H93" s="32" t="s">
        <v>41</v>
      </c>
      <c r="I93" s="42">
        <v>406803.7</v>
      </c>
      <c r="J93" s="43"/>
      <c r="K93" s="43"/>
      <c r="L93" s="43">
        <v>100000</v>
      </c>
      <c r="M93" s="43">
        <f t="shared" si="8"/>
        <v>100000</v>
      </c>
      <c r="N93" s="32"/>
      <c r="O93" s="43">
        <f t="shared" si="9"/>
        <v>100000</v>
      </c>
      <c r="P93" s="44"/>
      <c r="Q93" s="47"/>
      <c r="R93" s="29"/>
      <c r="S93" s="47"/>
      <c r="T93" s="32" t="s">
        <v>35</v>
      </c>
      <c r="U93" s="42"/>
      <c r="V93" s="29" t="s">
        <v>36</v>
      </c>
      <c r="W93" s="48" t="s">
        <v>280</v>
      </c>
    </row>
    <row r="94" spans="1:23" ht="20.100000000000001" customHeight="1">
      <c r="A94" s="9">
        <f t="shared" si="0"/>
        <v>91</v>
      </c>
      <c r="B94" s="29" t="s">
        <v>45</v>
      </c>
      <c r="C94" s="30" t="s">
        <v>290</v>
      </c>
      <c r="D94" s="31" t="s">
        <v>291</v>
      </c>
      <c r="E94" s="32" t="s">
        <v>280</v>
      </c>
      <c r="F94" s="33" t="s">
        <v>31</v>
      </c>
      <c r="G94" s="34" t="s">
        <v>54</v>
      </c>
      <c r="H94" s="32" t="s">
        <v>41</v>
      </c>
      <c r="I94" s="42">
        <v>151605.35</v>
      </c>
      <c r="J94" s="43"/>
      <c r="K94" s="43"/>
      <c r="L94" s="43">
        <v>50000</v>
      </c>
      <c r="M94" s="43">
        <f t="shared" si="8"/>
        <v>50000</v>
      </c>
      <c r="N94" s="32"/>
      <c r="O94" s="43">
        <f t="shared" si="9"/>
        <v>50000</v>
      </c>
      <c r="P94" s="44"/>
      <c r="Q94" s="47"/>
      <c r="R94" s="29"/>
      <c r="S94" s="47"/>
      <c r="T94" s="32" t="s">
        <v>35</v>
      </c>
      <c r="U94" s="42"/>
      <c r="V94" s="29" t="s">
        <v>36</v>
      </c>
      <c r="W94" s="48" t="s">
        <v>280</v>
      </c>
    </row>
    <row r="95" spans="1:23" ht="20.100000000000001" customHeight="1">
      <c r="A95" s="9">
        <f t="shared" si="0"/>
        <v>92</v>
      </c>
      <c r="B95" s="29" t="s">
        <v>45</v>
      </c>
      <c r="C95" s="30" t="s">
        <v>292</v>
      </c>
      <c r="D95" s="31" t="s">
        <v>293</v>
      </c>
      <c r="E95" s="32" t="s">
        <v>280</v>
      </c>
      <c r="F95" s="33" t="s">
        <v>31</v>
      </c>
      <c r="G95" s="34" t="s">
        <v>54</v>
      </c>
      <c r="H95" s="32" t="s">
        <v>41</v>
      </c>
      <c r="I95" s="42">
        <v>67552.399999999994</v>
      </c>
      <c r="J95" s="43"/>
      <c r="K95" s="43"/>
      <c r="L95" s="43">
        <v>30000</v>
      </c>
      <c r="M95" s="43">
        <f t="shared" si="8"/>
        <v>30000</v>
      </c>
      <c r="N95" s="32"/>
      <c r="O95" s="43">
        <f t="shared" si="9"/>
        <v>30000</v>
      </c>
      <c r="P95" s="44"/>
      <c r="Q95" s="47"/>
      <c r="R95" s="29"/>
      <c r="S95" s="47"/>
      <c r="T95" s="32" t="s">
        <v>35</v>
      </c>
      <c r="U95" s="42"/>
      <c r="V95" s="29" t="s">
        <v>125</v>
      </c>
      <c r="W95" s="48" t="s">
        <v>280</v>
      </c>
    </row>
    <row r="96" spans="1:23" ht="20.100000000000001" customHeight="1">
      <c r="A96" s="9">
        <f t="shared" si="0"/>
        <v>93</v>
      </c>
      <c r="B96" s="29" t="s">
        <v>45</v>
      </c>
      <c r="C96" s="30" t="s">
        <v>328</v>
      </c>
      <c r="D96" s="31" t="s">
        <v>329</v>
      </c>
      <c r="E96" s="32" t="s">
        <v>280</v>
      </c>
      <c r="F96" s="33" t="s">
        <v>330</v>
      </c>
      <c r="G96" s="34" t="s">
        <v>331</v>
      </c>
      <c r="H96" s="32" t="s">
        <v>48</v>
      </c>
      <c r="I96" s="43">
        <v>323063</v>
      </c>
      <c r="J96" s="43"/>
      <c r="K96" s="43"/>
      <c r="L96" s="43">
        <v>323063</v>
      </c>
      <c r="M96" s="43">
        <f t="shared" si="8"/>
        <v>323063</v>
      </c>
      <c r="N96" s="32"/>
      <c r="O96" s="43">
        <f>M96*(1-N96)</f>
        <v>323063</v>
      </c>
      <c r="P96" s="44"/>
      <c r="Q96" s="47"/>
      <c r="R96" s="29"/>
      <c r="S96" s="47"/>
      <c r="T96" s="32" t="s">
        <v>35</v>
      </c>
      <c r="U96" s="42"/>
      <c r="V96" s="29" t="s">
        <v>125</v>
      </c>
      <c r="W96" s="48" t="s">
        <v>280</v>
      </c>
    </row>
    <row r="97" spans="1:23" ht="20.100000000000001" customHeight="1">
      <c r="A97" s="9">
        <f t="shared" si="0"/>
        <v>94</v>
      </c>
      <c r="B97" s="9"/>
      <c r="C97" s="10"/>
      <c r="D97" s="11" t="s">
        <v>171</v>
      </c>
      <c r="E97" s="12" t="s">
        <v>172</v>
      </c>
      <c r="F97" s="13" t="s">
        <v>40</v>
      </c>
      <c r="G97" s="14" t="s">
        <v>173</v>
      </c>
      <c r="H97" s="12" t="s">
        <v>48</v>
      </c>
      <c r="I97" s="19">
        <v>9450</v>
      </c>
      <c r="J97" s="87"/>
      <c r="K97" s="19"/>
      <c r="L97" s="19">
        <v>9450</v>
      </c>
      <c r="M97" s="19">
        <f t="shared" si="8"/>
        <v>9450</v>
      </c>
      <c r="N97" s="38"/>
      <c r="O97" s="19">
        <f t="shared" si="9"/>
        <v>9450</v>
      </c>
      <c r="P97" s="36"/>
      <c r="Q97" s="16">
        <v>45404</v>
      </c>
      <c r="R97" s="9">
        <v>1</v>
      </c>
      <c r="S97" s="16">
        <f>Q97-R97</f>
        <v>45403</v>
      </c>
      <c r="T97" s="12" t="s">
        <v>70</v>
      </c>
      <c r="U97" s="22"/>
      <c r="V97" s="9" t="s">
        <v>89</v>
      </c>
      <c r="W97" s="23" t="s">
        <v>174</v>
      </c>
    </row>
    <row r="98" spans="1:23" ht="20.100000000000001" customHeight="1">
      <c r="A98" s="9">
        <f t="shared" si="0"/>
        <v>95</v>
      </c>
      <c r="B98" s="9" t="s">
        <v>90</v>
      </c>
      <c r="C98" s="10" t="s">
        <v>175</v>
      </c>
      <c r="D98" s="11" t="s">
        <v>176</v>
      </c>
      <c r="E98" s="12" t="s">
        <v>172</v>
      </c>
      <c r="F98" s="13" t="s">
        <v>40</v>
      </c>
      <c r="G98" s="14" t="s">
        <v>173</v>
      </c>
      <c r="H98" s="12" t="s">
        <v>48</v>
      </c>
      <c r="I98" s="19">
        <v>39000</v>
      </c>
      <c r="J98" s="19"/>
      <c r="K98" s="19"/>
      <c r="L98" s="19">
        <v>39000</v>
      </c>
      <c r="M98" s="19">
        <f t="shared" si="8"/>
        <v>39000</v>
      </c>
      <c r="N98" s="38"/>
      <c r="O98" s="19">
        <f t="shared" si="9"/>
        <v>39000</v>
      </c>
      <c r="P98" s="36"/>
      <c r="Q98" s="16">
        <v>45404</v>
      </c>
      <c r="R98" s="9">
        <v>1</v>
      </c>
      <c r="S98" s="16">
        <f>Q98-R98</f>
        <v>45403</v>
      </c>
      <c r="T98" s="12" t="s">
        <v>70</v>
      </c>
      <c r="U98" s="22"/>
      <c r="V98" s="9" t="s">
        <v>89</v>
      </c>
      <c r="W98" s="23" t="s">
        <v>177</v>
      </c>
    </row>
    <row r="99" spans="1:23" ht="20.100000000000001" customHeight="1">
      <c r="A99" s="9">
        <f t="shared" si="0"/>
        <v>96</v>
      </c>
      <c r="B99" s="9"/>
      <c r="C99" s="10"/>
      <c r="D99" s="11" t="s">
        <v>332</v>
      </c>
      <c r="E99" s="12" t="s">
        <v>172</v>
      </c>
      <c r="F99" s="13" t="s">
        <v>31</v>
      </c>
      <c r="G99" s="14" t="s">
        <v>173</v>
      </c>
      <c r="H99" s="12" t="s">
        <v>333</v>
      </c>
      <c r="I99" s="19"/>
      <c r="J99" s="19"/>
      <c r="K99" s="19"/>
      <c r="L99" s="19">
        <v>11000</v>
      </c>
      <c r="M99" s="19">
        <v>11000</v>
      </c>
      <c r="N99" s="38"/>
      <c r="O99" s="19">
        <f t="shared" si="9"/>
        <v>11000</v>
      </c>
      <c r="P99" s="36"/>
      <c r="Q99" s="16"/>
      <c r="R99" s="9"/>
      <c r="S99" s="16"/>
      <c r="T99" s="12" t="s">
        <v>70</v>
      </c>
      <c r="U99" s="22"/>
      <c r="V99" s="9" t="s">
        <v>205</v>
      </c>
      <c r="W99" s="23"/>
    </row>
    <row r="100" spans="1:23" ht="20.100000000000001" customHeight="1">
      <c r="A100" s="9">
        <f t="shared" si="0"/>
        <v>97</v>
      </c>
      <c r="B100" s="9"/>
      <c r="C100" s="10"/>
      <c r="D100" s="11" t="s">
        <v>334</v>
      </c>
      <c r="E100" s="12"/>
      <c r="F100" s="13" t="s">
        <v>31</v>
      </c>
      <c r="G100" s="14" t="s">
        <v>180</v>
      </c>
      <c r="H100" s="12"/>
      <c r="I100" s="19"/>
      <c r="J100" s="19"/>
      <c r="K100" s="19"/>
      <c r="L100" s="19">
        <v>76000</v>
      </c>
      <c r="M100" s="19">
        <v>76000</v>
      </c>
      <c r="N100" s="38"/>
      <c r="O100" s="19">
        <f t="shared" si="9"/>
        <v>76000</v>
      </c>
      <c r="P100" s="36"/>
      <c r="Q100" s="16"/>
      <c r="R100" s="9"/>
      <c r="S100" s="16"/>
      <c r="T100" s="12" t="s">
        <v>70</v>
      </c>
      <c r="U100" s="22"/>
      <c r="V100" s="9" t="s">
        <v>205</v>
      </c>
      <c r="W100" s="23"/>
    </row>
    <row r="101" spans="1:23" ht="20.100000000000001" customHeight="1">
      <c r="A101" s="9">
        <f t="shared" si="0"/>
        <v>98</v>
      </c>
      <c r="B101" s="9"/>
      <c r="C101" s="10"/>
      <c r="D101" s="11" t="s">
        <v>335</v>
      </c>
      <c r="E101" s="12"/>
      <c r="F101" s="13" t="s">
        <v>31</v>
      </c>
      <c r="G101" s="14" t="s">
        <v>173</v>
      </c>
      <c r="H101" s="12"/>
      <c r="I101" s="19"/>
      <c r="J101" s="19"/>
      <c r="K101" s="19"/>
      <c r="L101" s="19">
        <v>20000</v>
      </c>
      <c r="M101" s="19">
        <v>20000</v>
      </c>
      <c r="N101" s="38"/>
      <c r="O101" s="19">
        <f t="shared" si="9"/>
        <v>20000</v>
      </c>
      <c r="P101" s="36"/>
      <c r="Q101" s="16"/>
      <c r="R101" s="9"/>
      <c r="S101" s="16"/>
      <c r="T101" s="12" t="s">
        <v>70</v>
      </c>
      <c r="U101" s="22"/>
      <c r="V101" s="9" t="s">
        <v>205</v>
      </c>
      <c r="W101" s="23" t="s">
        <v>336</v>
      </c>
    </row>
    <row r="102" spans="1:23" ht="20.100000000000001" customHeight="1">
      <c r="A102" s="9">
        <f t="shared" si="0"/>
        <v>99</v>
      </c>
      <c r="B102" s="9"/>
      <c r="C102" s="10"/>
      <c r="D102" s="11" t="s">
        <v>337</v>
      </c>
      <c r="E102" s="12"/>
      <c r="F102" s="13" t="s">
        <v>31</v>
      </c>
      <c r="G102" s="14" t="s">
        <v>173</v>
      </c>
      <c r="H102" s="12"/>
      <c r="I102" s="19"/>
      <c r="J102" s="19"/>
      <c r="K102" s="19"/>
      <c r="L102" s="19">
        <v>20680</v>
      </c>
      <c r="M102" s="19">
        <v>20680</v>
      </c>
      <c r="N102" s="38"/>
      <c r="O102" s="19">
        <f t="shared" si="9"/>
        <v>20680</v>
      </c>
      <c r="P102" s="36"/>
      <c r="Q102" s="16"/>
      <c r="R102" s="9"/>
      <c r="S102" s="16"/>
      <c r="T102" s="12" t="s">
        <v>70</v>
      </c>
      <c r="U102" s="22"/>
      <c r="V102" s="9" t="s">
        <v>205</v>
      </c>
      <c r="W102" s="23" t="s">
        <v>338</v>
      </c>
    </row>
    <row r="103" spans="1:23" ht="20.100000000000001" customHeight="1">
      <c r="A103" s="9">
        <f t="shared" si="0"/>
        <v>100</v>
      </c>
      <c r="B103" s="9"/>
      <c r="C103" s="10"/>
      <c r="D103" s="11" t="s">
        <v>339</v>
      </c>
      <c r="E103" s="12"/>
      <c r="F103" s="13" t="s">
        <v>31</v>
      </c>
      <c r="G103" s="14" t="s">
        <v>180</v>
      </c>
      <c r="H103" s="12"/>
      <c r="I103" s="19"/>
      <c r="J103" s="19"/>
      <c r="K103" s="19"/>
      <c r="L103" s="19">
        <v>380028.83</v>
      </c>
      <c r="M103" s="19">
        <v>380028.83</v>
      </c>
      <c r="N103" s="38"/>
      <c r="O103" s="19">
        <f t="shared" si="9"/>
        <v>380028.83</v>
      </c>
      <c r="P103" s="36"/>
      <c r="Q103" s="16"/>
      <c r="R103" s="9"/>
      <c r="S103" s="16"/>
      <c r="T103" s="12" t="s">
        <v>70</v>
      </c>
      <c r="U103" s="22"/>
      <c r="V103" s="9" t="s">
        <v>205</v>
      </c>
      <c r="W103" s="23" t="s">
        <v>340</v>
      </c>
    </row>
    <row r="104" spans="1:23" ht="20.100000000000001" customHeight="1">
      <c r="A104" s="9">
        <f t="shared" si="0"/>
        <v>101</v>
      </c>
      <c r="B104" s="9"/>
      <c r="C104" s="10"/>
      <c r="D104" s="11" t="s">
        <v>341</v>
      </c>
      <c r="E104" s="12"/>
      <c r="F104" s="13" t="s">
        <v>31</v>
      </c>
      <c r="G104" s="14" t="s">
        <v>173</v>
      </c>
      <c r="H104" s="12"/>
      <c r="I104" s="19"/>
      <c r="J104" s="19"/>
      <c r="K104" s="19"/>
      <c r="L104" s="19">
        <v>6000</v>
      </c>
      <c r="M104" s="19">
        <v>6000</v>
      </c>
      <c r="N104" s="38"/>
      <c r="O104" s="19">
        <f t="shared" si="9"/>
        <v>6000</v>
      </c>
      <c r="P104" s="36"/>
      <c r="Q104" s="16"/>
      <c r="R104" s="9"/>
      <c r="S104" s="16"/>
      <c r="T104" s="12" t="s">
        <v>70</v>
      </c>
      <c r="U104" s="22"/>
      <c r="V104" s="9" t="s">
        <v>205</v>
      </c>
      <c r="W104" s="23" t="s">
        <v>342</v>
      </c>
    </row>
    <row r="105" spans="1:23" ht="20.100000000000001" customHeight="1">
      <c r="A105" s="9">
        <f t="shared" si="0"/>
        <v>102</v>
      </c>
      <c r="B105" s="9"/>
      <c r="C105" s="10"/>
      <c r="D105" s="11" t="s">
        <v>343</v>
      </c>
      <c r="E105" s="12"/>
      <c r="F105" s="13"/>
      <c r="G105" s="14"/>
      <c r="H105" s="12"/>
      <c r="I105" s="19"/>
      <c r="J105" s="19"/>
      <c r="K105" s="19"/>
      <c r="L105" s="19">
        <v>25000</v>
      </c>
      <c r="M105" s="19">
        <v>25000</v>
      </c>
      <c r="N105" s="38"/>
      <c r="O105" s="19">
        <f t="shared" si="9"/>
        <v>25000</v>
      </c>
      <c r="P105" s="36"/>
      <c r="Q105" s="16"/>
      <c r="R105" s="9"/>
      <c r="S105" s="16"/>
      <c r="T105" s="12" t="s">
        <v>70</v>
      </c>
      <c r="U105" s="22"/>
      <c r="V105" s="9" t="s">
        <v>205</v>
      </c>
      <c r="W105" s="23" t="s">
        <v>344</v>
      </c>
    </row>
    <row r="106" spans="1:23" ht="20.100000000000001" customHeight="1">
      <c r="A106" s="9">
        <f t="shared" si="0"/>
        <v>103</v>
      </c>
      <c r="B106" s="9" t="s">
        <v>260</v>
      </c>
      <c r="C106" s="10"/>
      <c r="D106" s="11" t="s">
        <v>345</v>
      </c>
      <c r="E106" s="12"/>
      <c r="F106" s="13" t="s">
        <v>40</v>
      </c>
      <c r="G106" s="14" t="s">
        <v>270</v>
      </c>
      <c r="H106" s="12"/>
      <c r="I106" s="19"/>
      <c r="J106" s="19"/>
      <c r="K106" s="19"/>
      <c r="L106" s="19">
        <v>9212.92</v>
      </c>
      <c r="M106" s="19">
        <v>9212.92</v>
      </c>
      <c r="N106" s="38"/>
      <c r="O106" s="19">
        <f t="shared" si="9"/>
        <v>9212.92</v>
      </c>
      <c r="P106" s="36"/>
      <c r="Q106" s="16"/>
      <c r="R106" s="9"/>
      <c r="S106" s="16"/>
      <c r="T106" s="12" t="s">
        <v>35</v>
      </c>
      <c r="U106" s="22"/>
      <c r="V106" s="14" t="s">
        <v>89</v>
      </c>
      <c r="W106" s="27" t="s">
        <v>346</v>
      </c>
    </row>
    <row r="107" spans="1:23" ht="20.100000000000001" customHeight="1">
      <c r="A107" s="9">
        <f t="shared" si="0"/>
        <v>104</v>
      </c>
      <c r="B107" s="9" t="s">
        <v>260</v>
      </c>
      <c r="C107" s="10"/>
      <c r="D107" s="11" t="s">
        <v>347</v>
      </c>
      <c r="E107" s="12"/>
      <c r="F107" s="13" t="s">
        <v>40</v>
      </c>
      <c r="G107" s="14" t="s">
        <v>270</v>
      </c>
      <c r="H107" s="12"/>
      <c r="I107" s="19"/>
      <c r="J107" s="19"/>
      <c r="K107" s="19"/>
      <c r="L107" s="19">
        <v>9600</v>
      </c>
      <c r="M107" s="19">
        <v>9600</v>
      </c>
      <c r="N107" s="38"/>
      <c r="O107" s="19">
        <f t="shared" si="9"/>
        <v>9600</v>
      </c>
      <c r="P107" s="36"/>
      <c r="Q107" s="16"/>
      <c r="R107" s="9"/>
      <c r="S107" s="16"/>
      <c r="T107" s="12" t="s">
        <v>35</v>
      </c>
      <c r="U107" s="22"/>
      <c r="V107" s="14" t="s">
        <v>89</v>
      </c>
      <c r="W107" s="27" t="s">
        <v>348</v>
      </c>
    </row>
    <row r="108" spans="1:23" ht="20.100000000000001" customHeight="1">
      <c r="A108" s="9">
        <f t="shared" si="0"/>
        <v>105</v>
      </c>
      <c r="B108" s="9" t="s">
        <v>190</v>
      </c>
      <c r="C108" s="10"/>
      <c r="D108" s="11" t="s">
        <v>349</v>
      </c>
      <c r="E108" s="12"/>
      <c r="F108" s="13" t="s">
        <v>40</v>
      </c>
      <c r="G108" s="14" t="s">
        <v>270</v>
      </c>
      <c r="H108" s="12"/>
      <c r="I108" s="19"/>
      <c r="J108" s="19"/>
      <c r="K108" s="19"/>
      <c r="L108" s="19">
        <v>11000</v>
      </c>
      <c r="M108" s="19">
        <v>11000</v>
      </c>
      <c r="N108" s="38"/>
      <c r="O108" s="19">
        <f t="shared" si="9"/>
        <v>11000</v>
      </c>
      <c r="P108" s="36"/>
      <c r="Q108" s="16"/>
      <c r="R108" s="9"/>
      <c r="S108" s="16"/>
      <c r="T108" s="12" t="s">
        <v>35</v>
      </c>
      <c r="U108" s="22"/>
      <c r="V108" s="14" t="s">
        <v>89</v>
      </c>
      <c r="W108" s="27" t="s">
        <v>350</v>
      </c>
    </row>
    <row r="109" spans="1:23" ht="20.100000000000001" customHeight="1">
      <c r="A109" s="9">
        <f t="shared" si="0"/>
        <v>106</v>
      </c>
      <c r="B109" s="9" t="s">
        <v>190</v>
      </c>
      <c r="C109" s="10"/>
      <c r="D109" s="11" t="s">
        <v>351</v>
      </c>
      <c r="E109" s="12"/>
      <c r="F109" s="13" t="s">
        <v>40</v>
      </c>
      <c r="G109" s="14" t="s">
        <v>270</v>
      </c>
      <c r="H109" s="12"/>
      <c r="I109" s="19"/>
      <c r="J109" s="19"/>
      <c r="K109" s="19"/>
      <c r="L109" s="19">
        <v>195000</v>
      </c>
      <c r="M109" s="19">
        <v>195000</v>
      </c>
      <c r="N109" s="38"/>
      <c r="O109" s="19">
        <f t="shared" si="9"/>
        <v>195000</v>
      </c>
      <c r="P109" s="36"/>
      <c r="Q109" s="16"/>
      <c r="R109" s="9"/>
      <c r="S109" s="16"/>
      <c r="T109" s="12" t="s">
        <v>35</v>
      </c>
      <c r="U109" s="22"/>
      <c r="V109" s="14" t="s">
        <v>89</v>
      </c>
      <c r="W109" s="27" t="s">
        <v>348</v>
      </c>
    </row>
    <row r="110" spans="1:23" ht="20.100000000000001" customHeight="1">
      <c r="A110" s="9">
        <f t="shared" si="0"/>
        <v>107</v>
      </c>
      <c r="B110" s="9" t="s">
        <v>260</v>
      </c>
      <c r="C110" s="10"/>
      <c r="D110" s="11" t="s">
        <v>352</v>
      </c>
      <c r="E110" s="12"/>
      <c r="F110" s="13" t="s">
        <v>40</v>
      </c>
      <c r="G110" s="14" t="s">
        <v>270</v>
      </c>
      <c r="H110" s="12"/>
      <c r="I110" s="19"/>
      <c r="J110" s="19"/>
      <c r="K110" s="19"/>
      <c r="L110" s="19">
        <v>23609</v>
      </c>
      <c r="M110" s="19">
        <v>23609</v>
      </c>
      <c r="N110" s="38"/>
      <c r="O110" s="19">
        <f t="shared" si="9"/>
        <v>23609</v>
      </c>
      <c r="P110" s="36"/>
      <c r="Q110" s="16"/>
      <c r="R110" s="9"/>
      <c r="S110" s="16"/>
      <c r="T110" s="12" t="s">
        <v>35</v>
      </c>
      <c r="U110" s="22"/>
      <c r="V110" s="14" t="s">
        <v>89</v>
      </c>
      <c r="W110" s="27" t="s">
        <v>280</v>
      </c>
    </row>
    <row r="111" spans="1:23" ht="20.100000000000001" customHeight="1">
      <c r="A111" s="9">
        <f t="shared" si="0"/>
        <v>108</v>
      </c>
      <c r="B111" s="9" t="s">
        <v>260</v>
      </c>
      <c r="C111" s="10"/>
      <c r="D111" s="11" t="s">
        <v>353</v>
      </c>
      <c r="E111" s="12"/>
      <c r="F111" s="13" t="s">
        <v>40</v>
      </c>
      <c r="G111" s="14" t="s">
        <v>270</v>
      </c>
      <c r="H111" s="12"/>
      <c r="I111" s="19"/>
      <c r="J111" s="19"/>
      <c r="K111" s="19"/>
      <c r="L111" s="19">
        <v>5000</v>
      </c>
      <c r="M111" s="19">
        <v>5000</v>
      </c>
      <c r="N111" s="38"/>
      <c r="O111" s="19">
        <f t="shared" si="9"/>
        <v>5000</v>
      </c>
      <c r="P111" s="36"/>
      <c r="Q111" s="16"/>
      <c r="R111" s="9"/>
      <c r="S111" s="16"/>
      <c r="T111" s="12" t="s">
        <v>35</v>
      </c>
      <c r="U111" s="22"/>
      <c r="V111" s="14" t="s">
        <v>89</v>
      </c>
      <c r="W111" s="27" t="s">
        <v>280</v>
      </c>
    </row>
    <row r="112" spans="1:23" ht="20.100000000000001" customHeight="1">
      <c r="A112" s="9">
        <f t="shared" si="0"/>
        <v>109</v>
      </c>
      <c r="B112" s="9" t="s">
        <v>260</v>
      </c>
      <c r="C112" s="10"/>
      <c r="D112" s="11" t="s">
        <v>354</v>
      </c>
      <c r="E112" s="12"/>
      <c r="F112" s="13" t="s">
        <v>40</v>
      </c>
      <c r="G112" s="14" t="s">
        <v>270</v>
      </c>
      <c r="H112" s="12"/>
      <c r="I112" s="19"/>
      <c r="J112" s="19"/>
      <c r="K112" s="19"/>
      <c r="L112" s="19">
        <v>20000</v>
      </c>
      <c r="M112" s="19">
        <v>20000</v>
      </c>
      <c r="N112" s="38"/>
      <c r="O112" s="19">
        <f t="shared" si="9"/>
        <v>20000</v>
      </c>
      <c r="P112" s="36"/>
      <c r="Q112" s="16"/>
      <c r="R112" s="9"/>
      <c r="S112" s="16"/>
      <c r="T112" s="12" t="s">
        <v>35</v>
      </c>
      <c r="U112" s="22"/>
      <c r="V112" s="14" t="s">
        <v>89</v>
      </c>
      <c r="W112" s="27" t="s">
        <v>355</v>
      </c>
    </row>
    <row r="113" spans="1:23" ht="20.100000000000001" customHeight="1">
      <c r="A113" s="9">
        <f t="shared" si="0"/>
        <v>110</v>
      </c>
      <c r="B113" s="9" t="s">
        <v>260</v>
      </c>
      <c r="C113" s="10"/>
      <c r="D113" s="11" t="s">
        <v>356</v>
      </c>
      <c r="E113" s="12"/>
      <c r="F113" s="13" t="s">
        <v>40</v>
      </c>
      <c r="G113" s="14" t="s">
        <v>270</v>
      </c>
      <c r="H113" s="12"/>
      <c r="I113" s="19"/>
      <c r="J113" s="19"/>
      <c r="K113" s="19"/>
      <c r="L113" s="19">
        <v>20000</v>
      </c>
      <c r="M113" s="19">
        <v>20000</v>
      </c>
      <c r="N113" s="38"/>
      <c r="O113" s="19">
        <f t="shared" si="9"/>
        <v>20000</v>
      </c>
      <c r="P113" s="36"/>
      <c r="Q113" s="16"/>
      <c r="R113" s="9"/>
      <c r="S113" s="16"/>
      <c r="T113" s="12" t="s">
        <v>35</v>
      </c>
      <c r="U113" s="22"/>
      <c r="V113" s="14" t="s">
        <v>89</v>
      </c>
      <c r="W113" s="27" t="s">
        <v>357</v>
      </c>
    </row>
    <row r="114" spans="1:23" ht="20.100000000000001" customHeight="1">
      <c r="A114" s="9">
        <f t="shared" si="0"/>
        <v>111</v>
      </c>
      <c r="B114" s="9" t="s">
        <v>260</v>
      </c>
      <c r="C114" s="10"/>
      <c r="D114" s="11" t="s">
        <v>358</v>
      </c>
      <c r="E114" s="12"/>
      <c r="F114" s="13" t="s">
        <v>40</v>
      </c>
      <c r="G114" s="14" t="s">
        <v>270</v>
      </c>
      <c r="H114" s="12"/>
      <c r="I114" s="19"/>
      <c r="J114" s="19"/>
      <c r="K114" s="19"/>
      <c r="L114" s="19">
        <v>10000</v>
      </c>
      <c r="M114" s="19">
        <v>10000</v>
      </c>
      <c r="N114" s="38"/>
      <c r="O114" s="19">
        <f t="shared" si="9"/>
        <v>10000</v>
      </c>
      <c r="P114" s="36"/>
      <c r="Q114" s="16"/>
      <c r="R114" s="9"/>
      <c r="S114" s="16"/>
      <c r="T114" s="12" t="s">
        <v>35</v>
      </c>
      <c r="U114" s="22"/>
      <c r="V114" s="14" t="s">
        <v>89</v>
      </c>
      <c r="W114" s="27" t="s">
        <v>348</v>
      </c>
    </row>
    <row r="115" spans="1:23" ht="20.100000000000001" customHeight="1">
      <c r="A115" s="9">
        <f t="shared" si="0"/>
        <v>112</v>
      </c>
      <c r="B115" s="9"/>
      <c r="C115" s="10"/>
      <c r="D115" s="11" t="s">
        <v>359</v>
      </c>
      <c r="E115" s="12"/>
      <c r="F115" s="13" t="s">
        <v>40</v>
      </c>
      <c r="G115" s="14" t="s">
        <v>270</v>
      </c>
      <c r="H115" s="12"/>
      <c r="I115" s="19"/>
      <c r="J115" s="19"/>
      <c r="K115" s="19"/>
      <c r="L115" s="19">
        <v>30000</v>
      </c>
      <c r="M115" s="19">
        <v>30000</v>
      </c>
      <c r="N115" s="38"/>
      <c r="O115" s="19">
        <f t="shared" si="9"/>
        <v>30000</v>
      </c>
      <c r="P115" s="36"/>
      <c r="Q115" s="16"/>
      <c r="R115" s="9"/>
      <c r="S115" s="16"/>
      <c r="T115" s="12" t="s">
        <v>35</v>
      </c>
      <c r="U115" s="22"/>
      <c r="V115" s="14" t="s">
        <v>89</v>
      </c>
      <c r="W115" s="9"/>
    </row>
    <row r="116" spans="1:23" ht="20.100000000000001" customHeight="1">
      <c r="A116" s="9">
        <f t="shared" si="0"/>
        <v>113</v>
      </c>
      <c r="B116" s="9"/>
      <c r="C116" s="10"/>
      <c r="D116" s="11" t="s">
        <v>360</v>
      </c>
      <c r="E116" s="12"/>
      <c r="F116" s="13" t="s">
        <v>74</v>
      </c>
      <c r="G116" s="14" t="s">
        <v>270</v>
      </c>
      <c r="H116" s="12"/>
      <c r="I116" s="19"/>
      <c r="J116" s="19"/>
      <c r="K116" s="19"/>
      <c r="L116" s="19">
        <v>50000</v>
      </c>
      <c r="M116" s="19">
        <v>50000</v>
      </c>
      <c r="N116" s="38"/>
      <c r="O116" s="19">
        <f t="shared" si="9"/>
        <v>50000</v>
      </c>
      <c r="P116" s="36"/>
      <c r="Q116" s="16"/>
      <c r="R116" s="9"/>
      <c r="S116" s="16"/>
      <c r="T116" s="12" t="s">
        <v>35</v>
      </c>
      <c r="U116" s="22"/>
      <c r="V116" s="14" t="s">
        <v>89</v>
      </c>
      <c r="W116" s="9"/>
    </row>
    <row r="117" spans="1:23" ht="20.100000000000001" customHeight="1">
      <c r="A117" s="9">
        <f t="shared" si="0"/>
        <v>114</v>
      </c>
      <c r="B117" s="9" t="s">
        <v>90</v>
      </c>
      <c r="C117" s="10" t="s">
        <v>178</v>
      </c>
      <c r="D117" s="11" t="s">
        <v>179</v>
      </c>
      <c r="E117" s="12" t="s">
        <v>172</v>
      </c>
      <c r="F117" s="13" t="s">
        <v>40</v>
      </c>
      <c r="G117" s="14" t="s">
        <v>180</v>
      </c>
      <c r="H117" s="12" t="s">
        <v>48</v>
      </c>
      <c r="I117" s="19">
        <v>140700</v>
      </c>
      <c r="J117" s="19">
        <v>18760</v>
      </c>
      <c r="K117" s="19"/>
      <c r="L117" s="19">
        <v>50000</v>
      </c>
      <c r="M117" s="19">
        <f>L117</f>
        <v>50000</v>
      </c>
      <c r="N117" s="38"/>
      <c r="O117" s="19">
        <f t="shared" si="9"/>
        <v>50000</v>
      </c>
      <c r="P117" s="36"/>
      <c r="Q117" s="16"/>
      <c r="R117" s="9"/>
      <c r="S117" s="16"/>
      <c r="T117" s="12" t="s">
        <v>70</v>
      </c>
      <c r="U117" s="22"/>
      <c r="V117" s="9" t="s">
        <v>181</v>
      </c>
      <c r="W117" s="23" t="s">
        <v>182</v>
      </c>
    </row>
    <row r="118" spans="1:23" ht="20.100000000000001" customHeight="1">
      <c r="A118" s="9">
        <f t="shared" si="0"/>
        <v>115</v>
      </c>
      <c r="B118" s="9" t="s">
        <v>183</v>
      </c>
      <c r="C118" s="10" t="s">
        <v>184</v>
      </c>
      <c r="D118" s="11" t="s">
        <v>185</v>
      </c>
      <c r="E118" s="12" t="s">
        <v>172</v>
      </c>
      <c r="F118" s="13" t="s">
        <v>40</v>
      </c>
      <c r="G118" s="14" t="s">
        <v>180</v>
      </c>
      <c r="H118" s="12" t="s">
        <v>48</v>
      </c>
      <c r="I118" s="19">
        <v>40459.99</v>
      </c>
      <c r="J118" s="19"/>
      <c r="K118" s="19"/>
      <c r="L118" s="19">
        <v>40459.99</v>
      </c>
      <c r="M118" s="19">
        <f>L118</f>
        <v>40459.99</v>
      </c>
      <c r="N118" s="38"/>
      <c r="O118" s="19">
        <f t="shared" si="9"/>
        <v>40459.99</v>
      </c>
      <c r="P118" s="36"/>
      <c r="Q118" s="16"/>
      <c r="R118" s="9"/>
      <c r="S118" s="16"/>
      <c r="T118" s="12" t="s">
        <v>70</v>
      </c>
      <c r="U118" s="22"/>
      <c r="V118" s="9" t="s">
        <v>181</v>
      </c>
      <c r="W118" s="23" t="s">
        <v>186</v>
      </c>
    </row>
    <row r="119" spans="1:23" ht="20.100000000000001" customHeight="1">
      <c r="A119" s="9">
        <f t="shared" si="0"/>
        <v>116</v>
      </c>
      <c r="B119" s="9" t="s">
        <v>190</v>
      </c>
      <c r="C119" s="10" t="s">
        <v>265</v>
      </c>
      <c r="D119" s="11" t="s">
        <v>266</v>
      </c>
      <c r="E119" s="12" t="s">
        <v>172</v>
      </c>
      <c r="F119" s="13" t="s">
        <v>40</v>
      </c>
      <c r="G119" s="14" t="s">
        <v>180</v>
      </c>
      <c r="H119" s="12" t="s">
        <v>48</v>
      </c>
      <c r="I119" s="19">
        <v>117200</v>
      </c>
      <c r="J119" s="19"/>
      <c r="K119" s="19"/>
      <c r="L119" s="19">
        <v>51000</v>
      </c>
      <c r="M119" s="19">
        <f>L119</f>
        <v>51000</v>
      </c>
      <c r="N119" s="38"/>
      <c r="O119" s="19">
        <f t="shared" si="9"/>
        <v>51000</v>
      </c>
      <c r="P119" s="36"/>
      <c r="Q119" s="16"/>
      <c r="R119" s="9"/>
      <c r="S119" s="16"/>
      <c r="T119" s="12" t="s">
        <v>70</v>
      </c>
      <c r="U119" s="22"/>
      <c r="V119" s="9" t="s">
        <v>181</v>
      </c>
      <c r="W119" s="23" t="s">
        <v>267</v>
      </c>
    </row>
    <row r="120" spans="1:23" ht="20.100000000000001" customHeight="1">
      <c r="A120" s="9">
        <f t="shared" si="0"/>
        <v>117</v>
      </c>
      <c r="B120" s="9" t="s">
        <v>90</v>
      </c>
      <c r="C120" s="10" t="s">
        <v>361</v>
      </c>
      <c r="D120" s="11" t="s">
        <v>362</v>
      </c>
      <c r="E120" s="12" t="s">
        <v>172</v>
      </c>
      <c r="F120" s="13" t="s">
        <v>31</v>
      </c>
      <c r="G120" s="14" t="s">
        <v>180</v>
      </c>
      <c r="H120" s="12" t="s">
        <v>48</v>
      </c>
      <c r="I120" s="19"/>
      <c r="J120" s="19"/>
      <c r="K120" s="19"/>
      <c r="L120" s="19"/>
      <c r="M120" s="19">
        <v>50000</v>
      </c>
      <c r="N120" s="38"/>
      <c r="O120" s="19">
        <f t="shared" si="9"/>
        <v>50000</v>
      </c>
      <c r="P120" s="36"/>
      <c r="Q120" s="16"/>
      <c r="R120" s="9"/>
      <c r="S120" s="16"/>
      <c r="T120" s="12" t="s">
        <v>70</v>
      </c>
      <c r="U120" s="22"/>
      <c r="V120" s="9" t="s">
        <v>205</v>
      </c>
      <c r="W120" s="23" t="s">
        <v>363</v>
      </c>
    </row>
    <row r="121" spans="1:23" ht="20.100000000000001" customHeight="1">
      <c r="A121" s="9">
        <f t="shared" si="0"/>
        <v>118</v>
      </c>
      <c r="B121" s="9" t="s">
        <v>27</v>
      </c>
      <c r="C121" s="10"/>
      <c r="D121" s="11" t="s">
        <v>364</v>
      </c>
      <c r="E121" s="12" t="s">
        <v>172</v>
      </c>
      <c r="F121" s="13" t="s">
        <v>31</v>
      </c>
      <c r="G121" s="14" t="s">
        <v>180</v>
      </c>
      <c r="H121" s="12" t="s">
        <v>48</v>
      </c>
      <c r="I121" s="19"/>
      <c r="J121" s="19"/>
      <c r="K121" s="19"/>
      <c r="L121" s="19"/>
      <c r="M121" s="19">
        <v>15000</v>
      </c>
      <c r="N121" s="38"/>
      <c r="O121" s="19">
        <f t="shared" si="9"/>
        <v>15000</v>
      </c>
      <c r="P121" s="36"/>
      <c r="Q121" s="16"/>
      <c r="R121" s="9"/>
      <c r="S121" s="16"/>
      <c r="T121" s="12" t="s">
        <v>70</v>
      </c>
      <c r="U121" s="22"/>
      <c r="V121" s="9" t="s">
        <v>205</v>
      </c>
      <c r="W121" s="23"/>
    </row>
    <row r="122" spans="1:23" ht="20.100000000000001" customHeight="1">
      <c r="A122" s="9">
        <f t="shared" si="0"/>
        <v>119</v>
      </c>
      <c r="B122" s="9" t="s">
        <v>190</v>
      </c>
      <c r="C122" s="10" t="s">
        <v>268</v>
      </c>
      <c r="D122" s="11" t="s">
        <v>269</v>
      </c>
      <c r="E122" s="11"/>
      <c r="F122" s="13" t="s">
        <v>40</v>
      </c>
      <c r="G122" s="14" t="s">
        <v>270</v>
      </c>
      <c r="H122" s="12" t="s">
        <v>48</v>
      </c>
      <c r="I122" s="7">
        <v>11850</v>
      </c>
      <c r="J122" s="19">
        <v>1260</v>
      </c>
      <c r="K122" s="19"/>
      <c r="L122" s="19">
        <v>11850</v>
      </c>
      <c r="M122" s="19">
        <v>11850</v>
      </c>
      <c r="N122" s="19"/>
      <c r="O122" s="19">
        <v>11850</v>
      </c>
      <c r="P122" s="19"/>
      <c r="Q122" s="16"/>
      <c r="R122" s="9"/>
      <c r="S122" s="16"/>
      <c r="T122" s="12" t="s">
        <v>35</v>
      </c>
      <c r="U122" s="7"/>
      <c r="V122" s="14" t="s">
        <v>89</v>
      </c>
      <c r="W122" s="23" t="s">
        <v>271</v>
      </c>
    </row>
    <row r="123" spans="1:23" ht="15.6">
      <c r="A123" s="2"/>
      <c r="B123" s="2"/>
      <c r="C123" s="80"/>
      <c r="D123" s="81"/>
      <c r="E123" s="82"/>
      <c r="F123" s="81"/>
      <c r="G123" s="25"/>
      <c r="H123" s="83"/>
      <c r="I123" s="83"/>
      <c r="J123" s="88"/>
      <c r="K123" s="20"/>
      <c r="L123" s="20"/>
      <c r="M123" s="83"/>
      <c r="N123" s="20"/>
      <c r="O123" s="89"/>
      <c r="P123" s="20"/>
      <c r="Q123" s="5"/>
      <c r="R123" s="2"/>
      <c r="S123" s="5"/>
      <c r="T123" s="88"/>
      <c r="U123" s="83"/>
      <c r="V123" s="25"/>
      <c r="W123" s="6"/>
    </row>
    <row r="124" spans="1:23" ht="15.6">
      <c r="A124" s="2"/>
      <c r="B124" s="2"/>
      <c r="C124" s="80"/>
      <c r="D124" s="2"/>
      <c r="E124" s="82"/>
      <c r="F124" s="81"/>
      <c r="G124" s="25"/>
      <c r="H124" s="83"/>
      <c r="I124" s="83"/>
      <c r="J124" s="88"/>
      <c r="K124" s="20"/>
      <c r="L124" s="20"/>
      <c r="M124" s="20"/>
      <c r="N124" s="20"/>
      <c r="O124" s="89"/>
      <c r="P124" s="20"/>
      <c r="Q124" s="5"/>
      <c r="R124" s="2"/>
      <c r="S124" s="5"/>
      <c r="T124" s="88"/>
      <c r="U124" s="83"/>
      <c r="V124" s="25"/>
      <c r="W124" s="6"/>
    </row>
    <row r="125" spans="1:23" ht="15.6">
      <c r="A125" s="2"/>
      <c r="B125" s="2"/>
      <c r="C125" s="3" t="s">
        <v>294</v>
      </c>
      <c r="D125" s="2"/>
      <c r="E125" s="15"/>
      <c r="F125" s="2"/>
      <c r="G125" s="2"/>
      <c r="H125" s="3"/>
      <c r="I125" s="3" t="s">
        <v>295</v>
      </c>
      <c r="J125" s="20"/>
      <c r="K125" s="20"/>
      <c r="L125" s="4"/>
      <c r="M125" s="20"/>
      <c r="N125" s="15"/>
      <c r="O125" s="21"/>
      <c r="P125" s="66"/>
      <c r="Q125" s="15"/>
      <c r="R125" s="2"/>
      <c r="S125" s="2"/>
      <c r="T125" s="15"/>
      <c r="U125" s="3" t="s">
        <v>296</v>
      </c>
      <c r="V125" s="2"/>
      <c r="W125" s="25"/>
    </row>
  </sheetData>
  <autoFilter ref="A3:W122" xr:uid="{00000000-0009-0000-0000-000001000000}"/>
  <sortState xmlns:xlrd2="http://schemas.microsoft.com/office/spreadsheetml/2017/richdata2" ref="A9:W85">
    <sortCondition ref="Q11:Q85"/>
  </sortState>
  <mergeCells count="21"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K2:K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11">
    <cfRule type="duplicateValues" dxfId="267" priority="96"/>
  </conditionalFormatting>
  <conditionalFormatting sqref="C125 C33 C1:C3">
    <cfRule type="duplicateValues" dxfId="266" priority="128"/>
  </conditionalFormatting>
  <conditionalFormatting sqref="C11:D11">
    <cfRule type="duplicateValues" dxfId="265" priority="98"/>
    <cfRule type="duplicateValues" dxfId="264" priority="99"/>
  </conditionalFormatting>
  <conditionalFormatting sqref="D1:D3">
    <cfRule type="duplicateValues" dxfId="263" priority="134"/>
  </conditionalFormatting>
  <conditionalFormatting sqref="D1:D1048576">
    <cfRule type="duplicateValues" dxfId="262" priority="1"/>
  </conditionalFormatting>
  <conditionalFormatting sqref="D2:D3">
    <cfRule type="duplicateValues" dxfId="261" priority="6"/>
    <cfRule type="duplicateValues" dxfId="260" priority="17"/>
    <cfRule type="duplicateValues" dxfId="259" priority="130"/>
    <cfRule type="duplicateValues" dxfId="258" priority="133"/>
    <cfRule type="duplicateValues" dxfId="257" priority="132"/>
    <cfRule type="duplicateValues" dxfId="256" priority="131"/>
  </conditionalFormatting>
  <conditionalFormatting sqref="D7:D8">
    <cfRule type="duplicateValues" dxfId="255" priority="3133"/>
    <cfRule type="duplicateValues" dxfId="254" priority="3132"/>
  </conditionalFormatting>
  <conditionalFormatting sqref="D10">
    <cfRule type="duplicateValues" dxfId="253" priority="102"/>
    <cfRule type="duplicateValues" dxfId="252" priority="103"/>
  </conditionalFormatting>
  <conditionalFormatting sqref="D11">
    <cfRule type="duplicateValues" dxfId="251" priority="101"/>
    <cfRule type="duplicateValues" dxfId="250" priority="100"/>
    <cfRule type="duplicateValues" dxfId="249" priority="97"/>
    <cfRule type="duplicateValues" dxfId="248" priority="95"/>
    <cfRule type="duplicateValues" dxfId="247" priority="94"/>
  </conditionalFormatting>
  <conditionalFormatting sqref="D16">
    <cfRule type="duplicateValues" dxfId="246" priority="55"/>
    <cfRule type="duplicateValues" dxfId="245" priority="54"/>
  </conditionalFormatting>
  <conditionalFormatting sqref="D30">
    <cfRule type="duplicateValues" dxfId="244" priority="18"/>
    <cfRule type="duplicateValues" dxfId="243" priority="19"/>
  </conditionalFormatting>
  <conditionalFormatting sqref="D32 D17:D19 D38:D42">
    <cfRule type="duplicateValues" dxfId="242" priority="3027"/>
    <cfRule type="duplicateValues" dxfId="241" priority="3028"/>
  </conditionalFormatting>
  <conditionalFormatting sqref="D33 D1:D3">
    <cfRule type="duplicateValues" dxfId="240" priority="129"/>
    <cfRule type="duplicateValues" dxfId="239" priority="143"/>
  </conditionalFormatting>
  <conditionalFormatting sqref="D43">
    <cfRule type="duplicateValues" dxfId="238" priority="58"/>
  </conditionalFormatting>
  <conditionalFormatting sqref="D68:D70 D1:D66 D72:D125">
    <cfRule type="duplicateValues" dxfId="237" priority="4"/>
    <cfRule type="duplicateValues" dxfId="236" priority="5"/>
  </conditionalFormatting>
  <conditionalFormatting sqref="D68:D70 D29 D66 D80:D86 D72:D78">
    <cfRule type="duplicateValues" dxfId="235" priority="182"/>
  </conditionalFormatting>
  <conditionalFormatting sqref="D87:D121 D9:D28 D31:D52 D1:D6 D64">
    <cfRule type="duplicateValues" dxfId="234" priority="3707"/>
    <cfRule type="duplicateValues" dxfId="233" priority="3708"/>
    <cfRule type="duplicateValues" dxfId="232" priority="3709"/>
    <cfRule type="duplicateValues" dxfId="231" priority="3710"/>
  </conditionalFormatting>
  <conditionalFormatting sqref="D87:D121 D9:D28 D31:D52 D1:D6 D64:D65">
    <cfRule type="duplicateValues" dxfId="230" priority="3731"/>
  </conditionalFormatting>
  <conditionalFormatting sqref="D87:D122 D30:D65 D1:D28">
    <cfRule type="duplicateValues" dxfId="229" priority="33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2"/>
  <sheetViews>
    <sheetView view="pageBreakPreview" zoomScale="70" zoomScaleNormal="70" zoomScaleSheetLayoutView="70" workbookViewId="0">
      <pane xSplit="4" ySplit="3" topLeftCell="E4" activePane="bottomRight" state="frozen"/>
      <selection pane="topRight"/>
      <selection pane="bottomLeft"/>
      <selection pane="bottomRight" activeCell="D37" sqref="D37"/>
    </sheetView>
  </sheetViews>
  <sheetFormatPr defaultColWidth="9" defaultRowHeight="13.8"/>
  <cols>
    <col min="1" max="1" width="4.77734375" customWidth="1"/>
    <col min="2" max="2" width="6.21875" customWidth="1"/>
    <col min="3" max="3" width="10.77734375" customWidth="1"/>
    <col min="4" max="4" width="43" customWidth="1"/>
    <col min="5" max="5" width="6.88671875" customWidth="1"/>
    <col min="6" max="6" width="9.88671875" customWidth="1"/>
    <col min="7" max="7" width="9.33203125" customWidth="1"/>
    <col min="8" max="8" width="9.109375" customWidth="1"/>
    <col min="9" max="9" width="17.33203125" customWidth="1"/>
    <col min="10" max="11" width="16.6640625" customWidth="1"/>
    <col min="12" max="12" width="11.77734375" customWidth="1"/>
    <col min="13" max="13" width="17" customWidth="1"/>
    <col min="14" max="14" width="18.33203125" customWidth="1"/>
    <col min="15" max="15" width="9.21875" customWidth="1"/>
    <col min="16" max="16" width="10.88671875" customWidth="1"/>
    <col min="17" max="17" width="7.44140625" customWidth="1"/>
    <col min="18" max="18" width="17.109375" customWidth="1"/>
    <col min="19" max="19" width="21.6640625" bestFit="1" customWidth="1"/>
    <col min="20" max="20" width="14.88671875" customWidth="1"/>
    <col min="21" max="21" width="4.88671875" customWidth="1"/>
    <col min="22" max="22" width="12" customWidth="1"/>
    <col min="23" max="23" width="11.44140625" customWidth="1"/>
    <col min="24" max="24" width="21.44140625" customWidth="1"/>
    <col min="25" max="25" width="12.88671875" customWidth="1"/>
    <col min="26" max="26" width="54" customWidth="1"/>
    <col min="27" max="27" width="12.109375" customWidth="1"/>
  </cols>
  <sheetData>
    <row r="1" spans="1:27" ht="20.399999999999999">
      <c r="A1" s="140" t="s">
        <v>510</v>
      </c>
      <c r="B1" s="140"/>
      <c r="C1" s="140"/>
      <c r="D1" s="140"/>
      <c r="E1" s="140"/>
      <c r="F1" s="140"/>
      <c r="G1" s="140"/>
      <c r="H1" s="7"/>
      <c r="I1" s="7">
        <f>SUBTOTAL(9,I4:I71)</f>
        <v>93475948.789999977</v>
      </c>
      <c r="J1" s="7">
        <f>SUBTOTAL(9,J4:J71)</f>
        <v>18079536.316999994</v>
      </c>
      <c r="K1" s="7">
        <f>SUBTOTAL(9,K4:K71)</f>
        <v>4619886.62</v>
      </c>
      <c r="L1" s="7"/>
      <c r="M1" s="7">
        <f>SUBTOTAL(9,M4:M71)</f>
        <v>10032496.470000001</v>
      </c>
      <c r="N1" s="7">
        <f>SUBTOTAL(9,N4:N71)</f>
        <v>9682496.4700000007</v>
      </c>
      <c r="O1" s="7"/>
      <c r="P1" s="7"/>
      <c r="Q1" s="7"/>
      <c r="R1" s="7">
        <f>SUBTOTAL(9,R4:R71)</f>
        <v>9549046.4700000007</v>
      </c>
      <c r="S1" s="7"/>
      <c r="T1" s="16"/>
      <c r="U1" s="9"/>
      <c r="V1" s="16"/>
      <c r="W1" s="12"/>
      <c r="X1" s="12"/>
      <c r="Y1" s="22"/>
      <c r="Z1" s="23"/>
    </row>
    <row r="2" spans="1:27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460</v>
      </c>
      <c r="I2" s="8" t="s">
        <v>9</v>
      </c>
      <c r="J2" s="144" t="s">
        <v>10</v>
      </c>
      <c r="K2" s="144" t="s">
        <v>426</v>
      </c>
      <c r="L2" s="144" t="s">
        <v>430</v>
      </c>
      <c r="M2" s="8" t="s">
        <v>425</v>
      </c>
      <c r="N2" s="146" t="s">
        <v>13</v>
      </c>
      <c r="O2" s="144" t="s">
        <v>431</v>
      </c>
      <c r="P2" s="144" t="s">
        <v>429</v>
      </c>
      <c r="Q2" s="144" t="s">
        <v>14</v>
      </c>
      <c r="R2" s="144" t="s">
        <v>15</v>
      </c>
      <c r="S2" s="144" t="s">
        <v>494</v>
      </c>
      <c r="T2" s="147" t="s">
        <v>17</v>
      </c>
      <c r="U2" s="144" t="s">
        <v>18</v>
      </c>
      <c r="V2" s="147" t="s">
        <v>19</v>
      </c>
      <c r="W2" s="144" t="s">
        <v>20</v>
      </c>
      <c r="X2" s="8" t="s">
        <v>21</v>
      </c>
      <c r="Y2" s="141" t="s">
        <v>22</v>
      </c>
      <c r="Z2" s="146" t="s">
        <v>23</v>
      </c>
    </row>
    <row r="3" spans="1:27" ht="32.4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45"/>
      <c r="M3" s="18" t="s">
        <v>25</v>
      </c>
      <c r="N3" s="141"/>
      <c r="O3" s="145"/>
      <c r="P3" s="145"/>
      <c r="Q3" s="145"/>
      <c r="R3" s="145"/>
      <c r="S3" s="145"/>
      <c r="T3" s="148"/>
      <c r="U3" s="145"/>
      <c r="V3" s="148"/>
      <c r="W3" s="145"/>
      <c r="X3" s="17" t="s">
        <v>26</v>
      </c>
      <c r="Y3" s="141"/>
      <c r="Z3" s="146"/>
    </row>
    <row r="4" spans="1:27" ht="22.2" customHeight="1">
      <c r="A4" s="9">
        <f>ROW()-3</f>
        <v>1</v>
      </c>
      <c r="B4" s="9" t="s">
        <v>45</v>
      </c>
      <c r="C4" s="10" t="s">
        <v>136</v>
      </c>
      <c r="D4" s="31" t="s">
        <v>461</v>
      </c>
      <c r="E4" s="12" t="s">
        <v>30</v>
      </c>
      <c r="F4" s="13" t="s">
        <v>31</v>
      </c>
      <c r="G4" s="14" t="s">
        <v>54</v>
      </c>
      <c r="H4" s="12" t="s">
        <v>454</v>
      </c>
      <c r="I4" s="19">
        <v>523982.5</v>
      </c>
      <c r="J4" s="19">
        <v>523982.5</v>
      </c>
      <c r="K4" s="19">
        <v>500000</v>
      </c>
      <c r="L4" s="39"/>
      <c r="M4" s="19">
        <v>300000</v>
      </c>
      <c r="N4" s="19">
        <f>M4</f>
        <v>300000</v>
      </c>
      <c r="O4" s="39"/>
      <c r="P4" s="19"/>
      <c r="Q4" s="38"/>
      <c r="R4" s="19">
        <f t="shared" ref="R4:R35" si="0">N4*(1-Q4)</f>
        <v>300000</v>
      </c>
      <c r="S4" s="19"/>
      <c r="T4" s="107">
        <v>45432</v>
      </c>
      <c r="U4" s="9">
        <v>3</v>
      </c>
      <c r="V4" s="16">
        <f t="shared" ref="V4:V40" si="1">T4-U4</f>
        <v>45429</v>
      </c>
      <c r="W4" s="12" t="s">
        <v>70</v>
      </c>
      <c r="X4" s="36" t="s">
        <v>367</v>
      </c>
      <c r="Y4" s="9" t="s">
        <v>89</v>
      </c>
      <c r="Z4" s="23" t="s">
        <v>433</v>
      </c>
    </row>
    <row r="5" spans="1:27" ht="22.2" customHeight="1">
      <c r="A5" s="9">
        <f>ROW()-3</f>
        <v>2</v>
      </c>
      <c r="B5" s="9" t="s">
        <v>45</v>
      </c>
      <c r="C5" s="10" t="s">
        <v>203</v>
      </c>
      <c r="D5" s="31" t="s">
        <v>204</v>
      </c>
      <c r="E5" s="12" t="s">
        <v>30</v>
      </c>
      <c r="F5" s="13" t="s">
        <v>31</v>
      </c>
      <c r="G5" s="14" t="s">
        <v>54</v>
      </c>
      <c r="H5" s="12" t="s">
        <v>454</v>
      </c>
      <c r="I5" s="7">
        <f>VLOOKUP(D5,[1]Sheet1!$C$1:$AV$65536,46,0)</f>
        <v>3512209.82</v>
      </c>
      <c r="J5" s="19">
        <v>3031969.82</v>
      </c>
      <c r="K5" s="19">
        <v>500000</v>
      </c>
      <c r="L5" s="39"/>
      <c r="M5" s="19">
        <v>500000</v>
      </c>
      <c r="N5" s="19">
        <f t="shared" ref="N5:N71" si="2">M5</f>
        <v>500000</v>
      </c>
      <c r="O5" s="39"/>
      <c r="P5" s="19"/>
      <c r="Q5" s="12"/>
      <c r="R5" s="19">
        <f t="shared" si="0"/>
        <v>500000</v>
      </c>
      <c r="S5" s="19"/>
      <c r="T5" s="108">
        <v>45432</v>
      </c>
      <c r="U5" s="9">
        <v>5</v>
      </c>
      <c r="V5" s="16">
        <f t="shared" si="1"/>
        <v>45427</v>
      </c>
      <c r="W5" s="12" t="s">
        <v>56</v>
      </c>
      <c r="X5" s="36" t="s">
        <v>368</v>
      </c>
      <c r="Y5" s="9" t="s">
        <v>205</v>
      </c>
      <c r="Z5" s="23"/>
    </row>
    <row r="6" spans="1:27" ht="22.2" customHeight="1">
      <c r="A6" s="9">
        <f t="shared" ref="A6:A71" si="3">ROW()-3</f>
        <v>3</v>
      </c>
      <c r="B6" s="9" t="s">
        <v>45</v>
      </c>
      <c r="C6" s="10" t="s">
        <v>207</v>
      </c>
      <c r="D6" s="104" t="s">
        <v>208</v>
      </c>
      <c r="E6" s="12" t="s">
        <v>30</v>
      </c>
      <c r="F6" s="13" t="s">
        <v>31</v>
      </c>
      <c r="G6" s="14" t="s">
        <v>54</v>
      </c>
      <c r="H6" s="12" t="s">
        <v>454</v>
      </c>
      <c r="I6" s="7">
        <v>1588030.05</v>
      </c>
      <c r="J6" s="19">
        <v>1084345.05</v>
      </c>
      <c r="K6" s="19">
        <v>500000</v>
      </c>
      <c r="L6" s="39"/>
      <c r="M6" s="19">
        <v>500000</v>
      </c>
      <c r="N6" s="19">
        <f t="shared" si="2"/>
        <v>500000</v>
      </c>
      <c r="O6" s="39"/>
      <c r="P6" s="19"/>
      <c r="Q6" s="12"/>
      <c r="R6" s="19">
        <f t="shared" si="0"/>
        <v>500000</v>
      </c>
      <c r="S6" s="19"/>
      <c r="T6" s="108">
        <v>45432</v>
      </c>
      <c r="U6" s="9">
        <v>5</v>
      </c>
      <c r="V6" s="16">
        <f t="shared" si="1"/>
        <v>45427</v>
      </c>
      <c r="W6" s="12" t="s">
        <v>56</v>
      </c>
      <c r="X6" s="36" t="s">
        <v>369</v>
      </c>
      <c r="Y6" s="9" t="s">
        <v>205</v>
      </c>
      <c r="Z6" s="23" t="s">
        <v>44</v>
      </c>
    </row>
    <row r="7" spans="1:27" s="26" customFormat="1" ht="20.100000000000001" customHeight="1">
      <c r="A7" s="9">
        <f t="shared" si="3"/>
        <v>4</v>
      </c>
      <c r="B7" s="9" t="s">
        <v>45</v>
      </c>
      <c r="C7" s="10" t="s">
        <v>314</v>
      </c>
      <c r="D7" s="31" t="s">
        <v>315</v>
      </c>
      <c r="E7" s="12" t="s">
        <v>30</v>
      </c>
      <c r="F7" s="13" t="s">
        <v>40</v>
      </c>
      <c r="G7" s="9" t="s">
        <v>54</v>
      </c>
      <c r="H7" s="12" t="s">
        <v>432</v>
      </c>
      <c r="I7" s="19">
        <v>102884.28</v>
      </c>
      <c r="J7" s="19"/>
      <c r="K7" s="19">
        <v>170782.89</v>
      </c>
      <c r="L7" s="39"/>
      <c r="M7" s="19">
        <v>170782.89</v>
      </c>
      <c r="N7" s="19">
        <f t="shared" si="2"/>
        <v>170782.89</v>
      </c>
      <c r="O7" s="39"/>
      <c r="P7" s="19"/>
      <c r="Q7" s="38"/>
      <c r="R7" s="19">
        <f t="shared" si="0"/>
        <v>170782.89</v>
      </c>
      <c r="S7" s="19"/>
      <c r="T7" s="107">
        <v>45427</v>
      </c>
      <c r="U7" s="9">
        <v>2</v>
      </c>
      <c r="V7" s="16">
        <f t="shared" si="1"/>
        <v>45425</v>
      </c>
      <c r="W7" s="12" t="s">
        <v>35</v>
      </c>
      <c r="X7" s="7"/>
      <c r="Y7" s="9" t="s">
        <v>89</v>
      </c>
      <c r="Z7" s="27" t="s">
        <v>434</v>
      </c>
    </row>
    <row r="8" spans="1:27" ht="22.2" customHeight="1">
      <c r="A8" s="9">
        <f t="shared" si="3"/>
        <v>5</v>
      </c>
      <c r="B8" s="9" t="s">
        <v>27</v>
      </c>
      <c r="C8" s="10" t="s">
        <v>140</v>
      </c>
      <c r="D8" s="31" t="s">
        <v>141</v>
      </c>
      <c r="E8" s="12" t="s">
        <v>30</v>
      </c>
      <c r="F8" s="13" t="s">
        <v>31</v>
      </c>
      <c r="G8" s="14" t="s">
        <v>54</v>
      </c>
      <c r="H8" s="12" t="s">
        <v>454</v>
      </c>
      <c r="I8" s="19">
        <v>374973.64</v>
      </c>
      <c r="J8" s="19">
        <v>49996.485333333301</v>
      </c>
      <c r="K8" s="19">
        <v>300000</v>
      </c>
      <c r="L8" s="39"/>
      <c r="M8" s="19">
        <v>200000</v>
      </c>
      <c r="N8" s="19">
        <f t="shared" si="2"/>
        <v>200000</v>
      </c>
      <c r="O8" s="39"/>
      <c r="P8" s="19"/>
      <c r="Q8" s="38"/>
      <c r="R8" s="19">
        <f t="shared" si="0"/>
        <v>200000</v>
      </c>
      <c r="S8" s="19"/>
      <c r="T8" s="107">
        <v>45437</v>
      </c>
      <c r="U8" s="9">
        <v>3</v>
      </c>
      <c r="V8" s="16">
        <f t="shared" si="1"/>
        <v>45434</v>
      </c>
      <c r="W8" s="12" t="s">
        <v>70</v>
      </c>
      <c r="X8" s="36" t="s">
        <v>370</v>
      </c>
      <c r="Y8" s="9" t="s">
        <v>89</v>
      </c>
      <c r="Z8" s="23"/>
    </row>
    <row r="9" spans="1:27" ht="22.2" customHeight="1">
      <c r="A9" s="9">
        <f t="shared" si="3"/>
        <v>6</v>
      </c>
      <c r="B9" s="9" t="s">
        <v>45</v>
      </c>
      <c r="C9" s="10" t="s">
        <v>138</v>
      </c>
      <c r="D9" s="31" t="s">
        <v>139</v>
      </c>
      <c r="E9" s="12" t="s">
        <v>30</v>
      </c>
      <c r="F9" s="13" t="s">
        <v>31</v>
      </c>
      <c r="G9" s="14" t="s">
        <v>54</v>
      </c>
      <c r="H9" s="12" t="s">
        <v>48</v>
      </c>
      <c r="I9" s="19">
        <v>876359.4</v>
      </c>
      <c r="J9" s="19">
        <v>116847.92</v>
      </c>
      <c r="K9" s="19">
        <v>100000</v>
      </c>
      <c r="L9" s="39"/>
      <c r="M9" s="19">
        <v>200000</v>
      </c>
      <c r="N9" s="19">
        <f t="shared" si="2"/>
        <v>200000</v>
      </c>
      <c r="O9" s="39"/>
      <c r="P9" s="19"/>
      <c r="Q9" s="38"/>
      <c r="R9" s="19">
        <f t="shared" si="0"/>
        <v>200000</v>
      </c>
      <c r="S9" s="19"/>
      <c r="T9" s="107">
        <v>45432</v>
      </c>
      <c r="U9" s="9">
        <v>3</v>
      </c>
      <c r="V9" s="16">
        <f t="shared" si="1"/>
        <v>45429</v>
      </c>
      <c r="W9" s="12" t="s">
        <v>70</v>
      </c>
      <c r="X9" s="36" t="s">
        <v>373</v>
      </c>
      <c r="Y9" s="9" t="s">
        <v>89</v>
      </c>
      <c r="Z9" s="23"/>
    </row>
    <row r="10" spans="1:27" ht="22.2" customHeight="1">
      <c r="A10" s="9">
        <f t="shared" si="3"/>
        <v>7</v>
      </c>
      <c r="B10" s="9" t="s">
        <v>45</v>
      </c>
      <c r="C10" s="10" t="s">
        <v>420</v>
      </c>
      <c r="D10" s="31" t="s">
        <v>421</v>
      </c>
      <c r="E10" s="12" t="s">
        <v>30</v>
      </c>
      <c r="F10" s="13" t="s">
        <v>31</v>
      </c>
      <c r="G10" s="14" t="s">
        <v>54</v>
      </c>
      <c r="H10" s="12" t="s">
        <v>48</v>
      </c>
      <c r="I10" s="19">
        <v>539103.73</v>
      </c>
      <c r="J10" s="19">
        <v>53587.336000000003</v>
      </c>
      <c r="K10" s="19">
        <v>539103.73</v>
      </c>
      <c r="L10" s="39"/>
      <c r="M10" s="19">
        <v>100000</v>
      </c>
      <c r="N10" s="43">
        <f t="shared" si="2"/>
        <v>100000</v>
      </c>
      <c r="O10" s="39"/>
      <c r="P10" s="19"/>
      <c r="Q10" s="38"/>
      <c r="R10" s="19">
        <f t="shared" si="0"/>
        <v>100000</v>
      </c>
      <c r="S10" s="19"/>
      <c r="T10" s="107">
        <v>45429</v>
      </c>
      <c r="U10" s="9">
        <v>3</v>
      </c>
      <c r="V10" s="16">
        <f t="shared" si="1"/>
        <v>45426</v>
      </c>
      <c r="W10" s="12" t="s">
        <v>70</v>
      </c>
      <c r="X10" s="36"/>
      <c r="Y10" s="9" t="s">
        <v>205</v>
      </c>
      <c r="Z10" s="23" t="s">
        <v>44</v>
      </c>
    </row>
    <row r="11" spans="1:27" ht="22.2" customHeight="1">
      <c r="A11" s="9">
        <f t="shared" si="3"/>
        <v>8</v>
      </c>
      <c r="B11" s="9" t="s">
        <v>45</v>
      </c>
      <c r="C11" s="10" t="s">
        <v>209</v>
      </c>
      <c r="D11" s="104" t="s">
        <v>210</v>
      </c>
      <c r="E11" s="9" t="s">
        <v>30</v>
      </c>
      <c r="F11" s="13" t="s">
        <v>31</v>
      </c>
      <c r="G11" s="14" t="s">
        <v>54</v>
      </c>
      <c r="H11" s="12" t="s">
        <v>432</v>
      </c>
      <c r="I11" s="19">
        <v>1197430.03</v>
      </c>
      <c r="J11" s="19">
        <v>131347.196</v>
      </c>
      <c r="K11" s="19"/>
      <c r="L11" s="39"/>
      <c r="M11" s="19">
        <v>200000</v>
      </c>
      <c r="N11" s="19">
        <f t="shared" si="2"/>
        <v>200000</v>
      </c>
      <c r="O11" s="39"/>
      <c r="P11" s="19"/>
      <c r="Q11" s="38"/>
      <c r="R11" s="19">
        <f t="shared" si="0"/>
        <v>200000</v>
      </c>
      <c r="S11" s="19"/>
      <c r="T11" s="107">
        <v>45437</v>
      </c>
      <c r="U11" s="9">
        <v>3</v>
      </c>
      <c r="V11" s="16">
        <f t="shared" si="1"/>
        <v>45434</v>
      </c>
      <c r="W11" s="12" t="s">
        <v>462</v>
      </c>
      <c r="X11" s="36"/>
      <c r="Y11" s="9" t="s">
        <v>205</v>
      </c>
      <c r="Z11" s="23" t="s">
        <v>44</v>
      </c>
    </row>
    <row r="12" spans="1:27" ht="22.2" customHeight="1">
      <c r="A12" s="9">
        <f t="shared" si="3"/>
        <v>9</v>
      </c>
      <c r="B12" s="9" t="s">
        <v>27</v>
      </c>
      <c r="C12" s="10" t="s">
        <v>465</v>
      </c>
      <c r="D12" s="104" t="s">
        <v>466</v>
      </c>
      <c r="E12" s="9" t="s">
        <v>30</v>
      </c>
      <c r="F12" s="13" t="s">
        <v>467</v>
      </c>
      <c r="G12" s="14" t="s">
        <v>54</v>
      </c>
      <c r="H12" s="12" t="s">
        <v>432</v>
      </c>
      <c r="I12" s="19">
        <v>504757.34</v>
      </c>
      <c r="J12" s="19">
        <v>59029.896000000008</v>
      </c>
      <c r="K12" s="19"/>
      <c r="L12" s="39"/>
      <c r="M12" s="19">
        <v>80000</v>
      </c>
      <c r="N12" s="43">
        <v>80000</v>
      </c>
      <c r="O12" s="39"/>
      <c r="P12" s="19"/>
      <c r="Q12" s="38"/>
      <c r="R12" s="19">
        <f t="shared" si="0"/>
        <v>80000</v>
      </c>
      <c r="S12" s="19"/>
      <c r="T12" s="107">
        <v>45428</v>
      </c>
      <c r="U12" s="9">
        <v>3</v>
      </c>
      <c r="V12" s="16">
        <f t="shared" si="1"/>
        <v>45425</v>
      </c>
      <c r="W12" s="12" t="s">
        <v>458</v>
      </c>
      <c r="X12" s="36"/>
      <c r="Y12" s="9" t="s">
        <v>89</v>
      </c>
      <c r="Z12" s="23" t="s">
        <v>44</v>
      </c>
    </row>
    <row r="13" spans="1:27" ht="22.2" customHeight="1">
      <c r="A13" s="9">
        <f t="shared" si="3"/>
        <v>10</v>
      </c>
      <c r="B13" s="9" t="s">
        <v>27</v>
      </c>
      <c r="C13" s="10" t="s">
        <v>468</v>
      </c>
      <c r="D13" s="104" t="s">
        <v>469</v>
      </c>
      <c r="E13" s="9" t="s">
        <v>30</v>
      </c>
      <c r="F13" s="13" t="s">
        <v>467</v>
      </c>
      <c r="G13" s="14" t="s">
        <v>54</v>
      </c>
      <c r="H13" s="12" t="s">
        <v>333</v>
      </c>
      <c r="I13" s="19">
        <v>59204</v>
      </c>
      <c r="J13" s="19">
        <v>59204</v>
      </c>
      <c r="K13" s="19"/>
      <c r="L13" s="39"/>
      <c r="M13" s="19">
        <v>42068</v>
      </c>
      <c r="N13" s="43">
        <f t="shared" si="2"/>
        <v>42068</v>
      </c>
      <c r="O13" s="39"/>
      <c r="P13" s="19"/>
      <c r="Q13" s="38"/>
      <c r="R13" s="19">
        <f t="shared" si="0"/>
        <v>42068</v>
      </c>
      <c r="S13" s="19"/>
      <c r="T13" s="107">
        <v>45432</v>
      </c>
      <c r="U13" s="9">
        <v>3</v>
      </c>
      <c r="V13" s="16">
        <f t="shared" si="1"/>
        <v>45429</v>
      </c>
      <c r="W13" s="12" t="s">
        <v>458</v>
      </c>
      <c r="X13" s="36"/>
      <c r="Y13" s="9" t="s">
        <v>89</v>
      </c>
      <c r="Z13" s="23" t="s">
        <v>44</v>
      </c>
    </row>
    <row r="14" spans="1:27" ht="22.2" customHeight="1">
      <c r="A14" s="9">
        <f t="shared" si="3"/>
        <v>11</v>
      </c>
      <c r="B14" s="9" t="s">
        <v>27</v>
      </c>
      <c r="C14" s="10" t="s">
        <v>470</v>
      </c>
      <c r="D14" s="104" t="s">
        <v>471</v>
      </c>
      <c r="E14" s="9" t="s">
        <v>30</v>
      </c>
      <c r="F14" s="13" t="s">
        <v>467</v>
      </c>
      <c r="G14" s="14" t="s">
        <v>54</v>
      </c>
      <c r="H14" s="12" t="s">
        <v>333</v>
      </c>
      <c r="I14" s="19">
        <v>16464</v>
      </c>
      <c r="J14" s="19"/>
      <c r="K14" s="19"/>
      <c r="L14" s="39"/>
      <c r="M14" s="19">
        <v>16464</v>
      </c>
      <c r="N14" s="19">
        <f t="shared" si="2"/>
        <v>16464</v>
      </c>
      <c r="O14" s="39"/>
      <c r="P14" s="19"/>
      <c r="Q14" s="38"/>
      <c r="R14" s="19">
        <f t="shared" si="0"/>
        <v>16464</v>
      </c>
      <c r="S14" s="19"/>
      <c r="T14" s="107">
        <v>45437</v>
      </c>
      <c r="U14" s="9">
        <v>3</v>
      </c>
      <c r="V14" s="16">
        <f t="shared" si="1"/>
        <v>45434</v>
      </c>
      <c r="W14" s="12" t="s">
        <v>458</v>
      </c>
      <c r="X14" s="36"/>
      <c r="Y14" s="9" t="s">
        <v>472</v>
      </c>
      <c r="Z14" s="23" t="s">
        <v>473</v>
      </c>
    </row>
    <row r="15" spans="1:27" s="26" customFormat="1" ht="22.2" customHeight="1">
      <c r="A15" s="9">
        <f t="shared" si="3"/>
        <v>12</v>
      </c>
      <c r="B15" s="9" t="s">
        <v>27</v>
      </c>
      <c r="C15" s="10" t="s">
        <v>81</v>
      </c>
      <c r="D15" s="109" t="s">
        <v>82</v>
      </c>
      <c r="E15" s="12" t="s">
        <v>30</v>
      </c>
      <c r="F15" s="13" t="s">
        <v>40</v>
      </c>
      <c r="G15" s="14" t="s">
        <v>32</v>
      </c>
      <c r="H15" s="12" t="s">
        <v>48</v>
      </c>
      <c r="I15" s="19">
        <v>6729901.7699999996</v>
      </c>
      <c r="J15" s="19">
        <v>679047.62333333341</v>
      </c>
      <c r="K15" s="19">
        <v>120000</v>
      </c>
      <c r="L15" s="39">
        <f>K15/J15</f>
        <v>0.17671809145128833</v>
      </c>
      <c r="M15" s="37">
        <v>500000</v>
      </c>
      <c r="N15" s="19">
        <f t="shared" si="2"/>
        <v>500000</v>
      </c>
      <c r="O15" s="39">
        <f>M15/J15</f>
        <v>0.73632538104703471</v>
      </c>
      <c r="P15" s="39">
        <f>L15+O15</f>
        <v>0.91304347249832307</v>
      </c>
      <c r="Q15" s="38">
        <v>0.03</v>
      </c>
      <c r="R15" s="19">
        <f t="shared" si="0"/>
        <v>485000</v>
      </c>
      <c r="S15" s="12" t="s">
        <v>498</v>
      </c>
      <c r="T15" s="16">
        <v>45430</v>
      </c>
      <c r="U15" s="9">
        <v>2</v>
      </c>
      <c r="V15" s="16">
        <f t="shared" si="1"/>
        <v>45428</v>
      </c>
      <c r="W15" s="12" t="s">
        <v>70</v>
      </c>
      <c r="X15" s="36" t="s">
        <v>371</v>
      </c>
      <c r="Y15" s="9" t="s">
        <v>43</v>
      </c>
      <c r="Z15" s="23" t="s">
        <v>435</v>
      </c>
      <c r="AA15"/>
    </row>
    <row r="16" spans="1:27" ht="22.2" customHeight="1">
      <c r="A16" s="9">
        <f t="shared" si="3"/>
        <v>13</v>
      </c>
      <c r="B16" s="9" t="s">
        <v>27</v>
      </c>
      <c r="C16" s="10" t="s">
        <v>84</v>
      </c>
      <c r="D16" s="109" t="s">
        <v>416</v>
      </c>
      <c r="E16" s="12" t="s">
        <v>30</v>
      </c>
      <c r="F16" s="13" t="s">
        <v>40</v>
      </c>
      <c r="G16" s="14" t="s">
        <v>32</v>
      </c>
      <c r="H16" s="12" t="s">
        <v>48</v>
      </c>
      <c r="I16" s="19">
        <v>8707779.6600000001</v>
      </c>
      <c r="J16" s="19">
        <v>660791.70166666666</v>
      </c>
      <c r="K16" s="19">
        <v>120000</v>
      </c>
      <c r="L16" s="39">
        <f t="shared" ref="L16:L71" si="4">K16/J16</f>
        <v>0.18160034349301415</v>
      </c>
      <c r="M16" s="37">
        <v>500000</v>
      </c>
      <c r="N16" s="19">
        <f t="shared" si="2"/>
        <v>500000</v>
      </c>
      <c r="O16" s="39">
        <f t="shared" ref="O16:O71" si="5">M16/J16</f>
        <v>0.75666809788755895</v>
      </c>
      <c r="P16" s="39">
        <f t="shared" ref="P16:P71" si="6">L16+O16</f>
        <v>0.93826844138057308</v>
      </c>
      <c r="Q16" s="38">
        <v>0.03</v>
      </c>
      <c r="R16" s="19">
        <f t="shared" si="0"/>
        <v>485000</v>
      </c>
      <c r="S16" s="12" t="s">
        <v>498</v>
      </c>
      <c r="T16" s="16">
        <v>45430</v>
      </c>
      <c r="U16" s="9">
        <v>2</v>
      </c>
      <c r="V16" s="16">
        <f t="shared" si="1"/>
        <v>45428</v>
      </c>
      <c r="W16" s="12" t="s">
        <v>35</v>
      </c>
      <c r="X16" s="36" t="s">
        <v>372</v>
      </c>
      <c r="Y16" s="9" t="s">
        <v>86</v>
      </c>
      <c r="Z16" s="23" t="s">
        <v>436</v>
      </c>
    </row>
    <row r="17" spans="1:27" ht="22.2" customHeight="1">
      <c r="A17" s="9">
        <f t="shared" si="3"/>
        <v>14</v>
      </c>
      <c r="B17" s="9" t="s">
        <v>90</v>
      </c>
      <c r="C17" s="10" t="s">
        <v>150</v>
      </c>
      <c r="D17" s="110" t="s">
        <v>151</v>
      </c>
      <c r="E17" s="12" t="s">
        <v>30</v>
      </c>
      <c r="F17" s="13" t="s">
        <v>152</v>
      </c>
      <c r="G17" s="14" t="s">
        <v>32</v>
      </c>
      <c r="H17" s="12" t="s">
        <v>48</v>
      </c>
      <c r="I17" s="19">
        <v>6722093.4400000004</v>
      </c>
      <c r="J17" s="19">
        <v>404929.32666666701</v>
      </c>
      <c r="K17" s="19">
        <v>120000</v>
      </c>
      <c r="L17" s="39">
        <f t="shared" si="4"/>
        <v>0.29634800963374669</v>
      </c>
      <c r="M17" s="19">
        <v>250000</v>
      </c>
      <c r="N17" s="19">
        <f t="shared" si="2"/>
        <v>250000</v>
      </c>
      <c r="O17" s="39">
        <f t="shared" si="5"/>
        <v>0.61739168673697231</v>
      </c>
      <c r="P17" s="39">
        <f t="shared" si="6"/>
        <v>0.91373969637071895</v>
      </c>
      <c r="Q17" s="38">
        <v>0.03</v>
      </c>
      <c r="R17" s="19">
        <f t="shared" si="0"/>
        <v>242500</v>
      </c>
      <c r="S17" s="12" t="s">
        <v>496</v>
      </c>
      <c r="T17" s="16">
        <v>45432</v>
      </c>
      <c r="U17" s="9">
        <v>3</v>
      </c>
      <c r="V17" s="16">
        <f t="shared" si="1"/>
        <v>45429</v>
      </c>
      <c r="W17" s="12" t="s">
        <v>70</v>
      </c>
      <c r="X17" s="36" t="s">
        <v>374</v>
      </c>
      <c r="Y17" s="9" t="s">
        <v>153</v>
      </c>
      <c r="Z17" s="23"/>
    </row>
    <row r="18" spans="1:27" ht="22.2" customHeight="1">
      <c r="A18" s="9">
        <f t="shared" si="3"/>
        <v>15</v>
      </c>
      <c r="B18" s="9" t="s">
        <v>27</v>
      </c>
      <c r="C18" s="10" t="s">
        <v>305</v>
      </c>
      <c r="D18" s="110" t="s">
        <v>306</v>
      </c>
      <c r="E18" s="12" t="s">
        <v>30</v>
      </c>
      <c r="F18" s="13" t="s">
        <v>74</v>
      </c>
      <c r="G18" s="14" t="s">
        <v>32</v>
      </c>
      <c r="H18" s="12" t="s">
        <v>48</v>
      </c>
      <c r="I18" s="19">
        <v>12334885.85</v>
      </c>
      <c r="J18" s="19">
        <v>468319.17333333299</v>
      </c>
      <c r="K18" s="19">
        <v>120000</v>
      </c>
      <c r="L18" s="39">
        <f t="shared" si="4"/>
        <v>0.2562355052557036</v>
      </c>
      <c r="M18" s="19">
        <v>300000</v>
      </c>
      <c r="N18" s="19">
        <f t="shared" si="2"/>
        <v>300000</v>
      </c>
      <c r="O18" s="39">
        <f t="shared" si="5"/>
        <v>0.64058876313925894</v>
      </c>
      <c r="P18" s="39">
        <f t="shared" si="6"/>
        <v>0.89682426839496254</v>
      </c>
      <c r="Q18" s="38">
        <v>0.03</v>
      </c>
      <c r="R18" s="19">
        <f t="shared" si="0"/>
        <v>291000</v>
      </c>
      <c r="S18" s="12" t="s">
        <v>500</v>
      </c>
      <c r="T18" s="16">
        <v>45432</v>
      </c>
      <c r="U18" s="9">
        <v>3</v>
      </c>
      <c r="V18" s="16">
        <f t="shared" si="1"/>
        <v>45429</v>
      </c>
      <c r="W18" s="12" t="s">
        <v>70</v>
      </c>
      <c r="X18" s="36" t="s">
        <v>375</v>
      </c>
      <c r="Y18" s="9" t="s">
        <v>307</v>
      </c>
      <c r="Z18" s="23" t="s">
        <v>437</v>
      </c>
    </row>
    <row r="19" spans="1:27" ht="22.2" customHeight="1">
      <c r="A19" s="9">
        <f t="shared" si="3"/>
        <v>16</v>
      </c>
      <c r="B19" s="9" t="s">
        <v>27</v>
      </c>
      <c r="C19" s="10" t="s">
        <v>312</v>
      </c>
      <c r="D19" s="110" t="s">
        <v>313</v>
      </c>
      <c r="E19" s="9" t="s">
        <v>30</v>
      </c>
      <c r="F19" s="13" t="s">
        <v>74</v>
      </c>
      <c r="G19" s="9" t="s">
        <v>32</v>
      </c>
      <c r="H19" s="12" t="s">
        <v>48</v>
      </c>
      <c r="I19" s="19">
        <v>2459727.06</v>
      </c>
      <c r="J19" s="19">
        <v>349983.59733333299</v>
      </c>
      <c r="K19" s="19">
        <v>100000</v>
      </c>
      <c r="L19" s="39">
        <f t="shared" si="4"/>
        <v>0.28572767627380419</v>
      </c>
      <c r="M19" s="19">
        <v>200000</v>
      </c>
      <c r="N19" s="19">
        <f t="shared" si="2"/>
        <v>200000</v>
      </c>
      <c r="O19" s="39">
        <f t="shared" si="5"/>
        <v>0.57145535254760838</v>
      </c>
      <c r="P19" s="39">
        <f t="shared" si="6"/>
        <v>0.85718302882141262</v>
      </c>
      <c r="Q19" s="38">
        <v>0.03</v>
      </c>
      <c r="R19" s="19">
        <f t="shared" si="0"/>
        <v>194000</v>
      </c>
      <c r="S19" s="19"/>
      <c r="T19" s="16">
        <v>45432</v>
      </c>
      <c r="U19" s="9">
        <v>3</v>
      </c>
      <c r="V19" s="16">
        <f t="shared" si="1"/>
        <v>45429</v>
      </c>
      <c r="W19" s="12" t="s">
        <v>35</v>
      </c>
      <c r="X19" s="36" t="s">
        <v>376</v>
      </c>
      <c r="Y19" s="9" t="s">
        <v>65</v>
      </c>
      <c r="Z19" s="23" t="s">
        <v>438</v>
      </c>
    </row>
    <row r="20" spans="1:27" ht="22.2" customHeight="1">
      <c r="A20" s="9">
        <f t="shared" si="3"/>
        <v>17</v>
      </c>
      <c r="B20" s="9" t="s">
        <v>27</v>
      </c>
      <c r="C20" s="10" t="s">
        <v>211</v>
      </c>
      <c r="D20" s="110" t="s">
        <v>418</v>
      </c>
      <c r="E20" s="9" t="s">
        <v>30</v>
      </c>
      <c r="F20" s="13" t="s">
        <v>40</v>
      </c>
      <c r="G20" s="9" t="s">
        <v>32</v>
      </c>
      <c r="H20" s="12" t="s">
        <v>48</v>
      </c>
      <c r="I20" s="7">
        <v>2147212.5900000003</v>
      </c>
      <c r="J20" s="19">
        <v>104315.71199999998</v>
      </c>
      <c r="K20" s="19">
        <v>60000</v>
      </c>
      <c r="L20" s="39">
        <f t="shared" si="4"/>
        <v>0.57517701647859154</v>
      </c>
      <c r="M20" s="106">
        <v>100000</v>
      </c>
      <c r="N20" s="19">
        <f t="shared" si="2"/>
        <v>100000</v>
      </c>
      <c r="O20" s="39">
        <f t="shared" si="5"/>
        <v>0.95862836079765257</v>
      </c>
      <c r="P20" s="39">
        <f t="shared" si="6"/>
        <v>1.5338053772762441</v>
      </c>
      <c r="Q20" s="38">
        <v>0.03</v>
      </c>
      <c r="R20" s="19">
        <f t="shared" si="0"/>
        <v>97000</v>
      </c>
      <c r="S20" s="12" t="s">
        <v>497</v>
      </c>
      <c r="T20" s="16">
        <v>45432</v>
      </c>
      <c r="U20" s="9">
        <v>2</v>
      </c>
      <c r="V20" s="16">
        <f t="shared" si="1"/>
        <v>45430</v>
      </c>
      <c r="W20" s="12" t="s">
        <v>35</v>
      </c>
      <c r="X20" s="36" t="s">
        <v>384</v>
      </c>
      <c r="Y20" s="14" t="s">
        <v>385</v>
      </c>
      <c r="Z20" s="23" t="s">
        <v>439</v>
      </c>
    </row>
    <row r="21" spans="1:27" s="26" customFormat="1" ht="22.2" customHeight="1">
      <c r="A21" s="9">
        <f t="shared" si="3"/>
        <v>18</v>
      </c>
      <c r="B21" s="9" t="s">
        <v>27</v>
      </c>
      <c r="C21" s="49" t="s">
        <v>28</v>
      </c>
      <c r="D21" s="110" t="s">
        <v>29</v>
      </c>
      <c r="E21" s="12" t="s">
        <v>30</v>
      </c>
      <c r="F21" s="13" t="s">
        <v>31</v>
      </c>
      <c r="G21" s="14" t="s">
        <v>32</v>
      </c>
      <c r="H21" s="12" t="s">
        <v>48</v>
      </c>
      <c r="I21" s="7">
        <v>145000</v>
      </c>
      <c r="J21" s="19">
        <v>74574.890666666703</v>
      </c>
      <c r="K21" s="19">
        <v>70000</v>
      </c>
      <c r="L21" s="39">
        <f t="shared" si="4"/>
        <v>0.93865373953928466</v>
      </c>
      <c r="M21" s="85">
        <v>30000</v>
      </c>
      <c r="N21" s="19">
        <f t="shared" si="2"/>
        <v>30000</v>
      </c>
      <c r="O21" s="39">
        <f t="shared" si="5"/>
        <v>0.40228017408826489</v>
      </c>
      <c r="P21" s="39">
        <f t="shared" si="6"/>
        <v>1.3409339136275495</v>
      </c>
      <c r="Q21" s="53">
        <v>0.03</v>
      </c>
      <c r="R21" s="19">
        <f t="shared" si="0"/>
        <v>29100</v>
      </c>
      <c r="S21" s="12" t="s">
        <v>501</v>
      </c>
      <c r="T21" s="16">
        <v>45432</v>
      </c>
      <c r="U21" s="9">
        <v>1</v>
      </c>
      <c r="V21" s="16">
        <f t="shared" si="1"/>
        <v>45431</v>
      </c>
      <c r="W21" s="12" t="s">
        <v>35</v>
      </c>
      <c r="X21" s="36" t="s">
        <v>386</v>
      </c>
      <c r="Y21" s="9" t="s">
        <v>36</v>
      </c>
      <c r="Z21" s="23" t="s">
        <v>440</v>
      </c>
      <c r="AA21"/>
    </row>
    <row r="22" spans="1:27" s="26" customFormat="1" ht="22.2" customHeight="1">
      <c r="A22" s="9">
        <f t="shared" si="3"/>
        <v>19</v>
      </c>
      <c r="B22" s="9" t="s">
        <v>27</v>
      </c>
      <c r="C22" s="10" t="s">
        <v>79</v>
      </c>
      <c r="D22" s="110" t="s">
        <v>80</v>
      </c>
      <c r="E22" s="12" t="s">
        <v>30</v>
      </c>
      <c r="F22" s="13" t="s">
        <v>40</v>
      </c>
      <c r="G22" s="14" t="s">
        <v>32</v>
      </c>
      <c r="H22" s="12" t="s">
        <v>48</v>
      </c>
      <c r="I22" s="7">
        <v>1950333.4</v>
      </c>
      <c r="J22" s="19">
        <v>127522.073333333</v>
      </c>
      <c r="K22" s="19">
        <v>50000</v>
      </c>
      <c r="L22" s="39">
        <f t="shared" si="4"/>
        <v>0.39208898266031011</v>
      </c>
      <c r="M22" s="19">
        <v>70000</v>
      </c>
      <c r="N22" s="19">
        <f t="shared" si="2"/>
        <v>70000</v>
      </c>
      <c r="O22" s="39">
        <f t="shared" si="5"/>
        <v>0.5489245757244342</v>
      </c>
      <c r="P22" s="39">
        <f t="shared" si="6"/>
        <v>0.94101355838474432</v>
      </c>
      <c r="Q22" s="53">
        <v>0.03</v>
      </c>
      <c r="R22" s="19">
        <f t="shared" si="0"/>
        <v>67900</v>
      </c>
      <c r="S22" s="12" t="s">
        <v>499</v>
      </c>
      <c r="T22" s="16">
        <v>45436</v>
      </c>
      <c r="U22" s="9">
        <v>2</v>
      </c>
      <c r="V22" s="16">
        <f t="shared" si="1"/>
        <v>45434</v>
      </c>
      <c r="W22" s="12" t="s">
        <v>35</v>
      </c>
      <c r="X22" s="36" t="s">
        <v>387</v>
      </c>
      <c r="Y22" s="9" t="s">
        <v>43</v>
      </c>
      <c r="Z22" s="23" t="s">
        <v>441</v>
      </c>
      <c r="AA22"/>
    </row>
    <row r="23" spans="1:27" ht="22.2" customHeight="1">
      <c r="A23" s="9">
        <f t="shared" si="3"/>
        <v>20</v>
      </c>
      <c r="B23" s="9" t="s">
        <v>27</v>
      </c>
      <c r="C23" s="49" t="s">
        <v>62</v>
      </c>
      <c r="D23" s="110" t="s">
        <v>63</v>
      </c>
      <c r="E23" s="12" t="s">
        <v>30</v>
      </c>
      <c r="F23" s="13" t="s">
        <v>31</v>
      </c>
      <c r="G23" s="14" t="s">
        <v>32</v>
      </c>
      <c r="H23" s="12" t="s">
        <v>48</v>
      </c>
      <c r="I23" s="7">
        <v>2367700.7400000002</v>
      </c>
      <c r="J23" s="19">
        <v>85999.325333333298</v>
      </c>
      <c r="K23" s="19">
        <v>50000</v>
      </c>
      <c r="L23" s="39">
        <f t="shared" si="4"/>
        <v>0.58139990989696777</v>
      </c>
      <c r="M23" s="19">
        <v>30000</v>
      </c>
      <c r="N23" s="19">
        <f t="shared" si="2"/>
        <v>30000</v>
      </c>
      <c r="O23" s="39">
        <f t="shared" si="5"/>
        <v>0.34883994593818068</v>
      </c>
      <c r="P23" s="39">
        <f t="shared" si="6"/>
        <v>0.93023985583514845</v>
      </c>
      <c r="Q23" s="53">
        <v>0.03</v>
      </c>
      <c r="R23" s="19">
        <f t="shared" si="0"/>
        <v>29100</v>
      </c>
      <c r="S23" s="12" t="s">
        <v>495</v>
      </c>
      <c r="T23" s="16">
        <v>45437</v>
      </c>
      <c r="U23" s="9">
        <v>1</v>
      </c>
      <c r="V23" s="16">
        <f t="shared" si="1"/>
        <v>45436</v>
      </c>
      <c r="W23" s="12" t="s">
        <v>35</v>
      </c>
      <c r="X23" s="36" t="s">
        <v>388</v>
      </c>
      <c r="Y23" s="9" t="s">
        <v>65</v>
      </c>
      <c r="Z23" s="23" t="s">
        <v>442</v>
      </c>
    </row>
    <row r="24" spans="1:27" ht="22.2" customHeight="1">
      <c r="A24" s="9">
        <f t="shared" si="3"/>
        <v>21</v>
      </c>
      <c r="B24" s="9" t="s">
        <v>27</v>
      </c>
      <c r="C24" s="49" t="s">
        <v>410</v>
      </c>
      <c r="D24" s="110" t="s">
        <v>411</v>
      </c>
      <c r="E24" s="12" t="s">
        <v>30</v>
      </c>
      <c r="F24" s="13" t="s">
        <v>31</v>
      </c>
      <c r="G24" s="14" t="s">
        <v>32</v>
      </c>
      <c r="H24" s="12" t="s">
        <v>48</v>
      </c>
      <c r="I24" s="7">
        <v>138595.35999999999</v>
      </c>
      <c r="J24" s="19">
        <v>31096.67733333334</v>
      </c>
      <c r="K24" s="19">
        <v>20000</v>
      </c>
      <c r="L24" s="39">
        <f t="shared" si="4"/>
        <v>0.64315553027144412</v>
      </c>
      <c r="M24" s="19">
        <v>10000</v>
      </c>
      <c r="N24" s="19">
        <f t="shared" si="2"/>
        <v>10000</v>
      </c>
      <c r="O24" s="39">
        <f t="shared" si="5"/>
        <v>0.32157776513572206</v>
      </c>
      <c r="P24" s="39">
        <f t="shared" si="6"/>
        <v>0.96473329540716612</v>
      </c>
      <c r="Q24" s="53">
        <v>0.03</v>
      </c>
      <c r="R24" s="19">
        <f t="shared" si="0"/>
        <v>9700</v>
      </c>
      <c r="S24" s="19"/>
      <c r="T24" s="16">
        <v>45437</v>
      </c>
      <c r="U24" s="9">
        <v>1</v>
      </c>
      <c r="V24" s="16">
        <f t="shared" si="1"/>
        <v>45436</v>
      </c>
      <c r="W24" s="12" t="s">
        <v>35</v>
      </c>
      <c r="X24" s="36"/>
      <c r="Y24" s="9" t="s">
        <v>412</v>
      </c>
      <c r="Z24" s="23" t="s">
        <v>442</v>
      </c>
    </row>
    <row r="25" spans="1:27" ht="22.2" customHeight="1">
      <c r="A25" s="9">
        <f t="shared" si="3"/>
        <v>22</v>
      </c>
      <c r="B25" s="9" t="s">
        <v>27</v>
      </c>
      <c r="C25" s="10" t="s">
        <v>52</v>
      </c>
      <c r="D25" s="110" t="s">
        <v>409</v>
      </c>
      <c r="E25" s="12" t="s">
        <v>30</v>
      </c>
      <c r="F25" s="13" t="s">
        <v>31</v>
      </c>
      <c r="G25" s="14" t="s">
        <v>32</v>
      </c>
      <c r="H25" s="12" t="s">
        <v>48</v>
      </c>
      <c r="I25" s="7">
        <v>2002126.41</v>
      </c>
      <c r="J25" s="19">
        <v>126804.529333333</v>
      </c>
      <c r="K25" s="19">
        <v>30000</v>
      </c>
      <c r="L25" s="39">
        <f t="shared" si="4"/>
        <v>0.23658460906501644</v>
      </c>
      <c r="M25" s="19">
        <v>90000</v>
      </c>
      <c r="N25" s="19">
        <f t="shared" si="2"/>
        <v>90000</v>
      </c>
      <c r="O25" s="39">
        <f t="shared" si="5"/>
        <v>0.70975382719504931</v>
      </c>
      <c r="P25" s="39">
        <f t="shared" si="6"/>
        <v>0.94633843626006575</v>
      </c>
      <c r="Q25" s="38">
        <v>0.03</v>
      </c>
      <c r="R25" s="19">
        <f t="shared" si="0"/>
        <v>87300</v>
      </c>
      <c r="S25" s="19"/>
      <c r="T25" s="16">
        <v>45437</v>
      </c>
      <c r="U25" s="9">
        <v>3</v>
      </c>
      <c r="V25" s="16">
        <f t="shared" si="1"/>
        <v>45434</v>
      </c>
      <c r="W25" s="12" t="s">
        <v>35</v>
      </c>
      <c r="X25" s="36" t="s">
        <v>389</v>
      </c>
      <c r="Y25" s="9" t="s">
        <v>36</v>
      </c>
      <c r="Z25" s="23" t="s">
        <v>57</v>
      </c>
    </row>
    <row r="26" spans="1:27" ht="22.2" customHeight="1">
      <c r="A26" s="9">
        <f t="shared" si="3"/>
        <v>23</v>
      </c>
      <c r="B26" s="9" t="s">
        <v>27</v>
      </c>
      <c r="C26" s="10" t="s">
        <v>119</v>
      </c>
      <c r="D26" s="110" t="s">
        <v>120</v>
      </c>
      <c r="E26" s="12" t="s">
        <v>30</v>
      </c>
      <c r="F26" s="13" t="s">
        <v>40</v>
      </c>
      <c r="G26" s="14" t="s">
        <v>32</v>
      </c>
      <c r="H26" s="12" t="s">
        <v>48</v>
      </c>
      <c r="I26" s="19">
        <v>2786350.28</v>
      </c>
      <c r="J26" s="19">
        <v>88434.695999999996</v>
      </c>
      <c r="K26" s="19">
        <v>50000</v>
      </c>
      <c r="L26" s="39">
        <f t="shared" si="4"/>
        <v>0.56538895096105724</v>
      </c>
      <c r="M26" s="19">
        <v>35000</v>
      </c>
      <c r="N26" s="19">
        <f t="shared" si="2"/>
        <v>35000</v>
      </c>
      <c r="O26" s="39">
        <f t="shared" si="5"/>
        <v>0.39577226567274004</v>
      </c>
      <c r="P26" s="39">
        <f t="shared" si="6"/>
        <v>0.96116121663379728</v>
      </c>
      <c r="Q26" s="38">
        <v>0.03</v>
      </c>
      <c r="R26" s="19">
        <f t="shared" si="0"/>
        <v>33950</v>
      </c>
      <c r="S26" s="19"/>
      <c r="T26" s="16">
        <v>45437</v>
      </c>
      <c r="U26" s="9">
        <v>3</v>
      </c>
      <c r="V26" s="16">
        <f t="shared" si="1"/>
        <v>45434</v>
      </c>
      <c r="W26" s="12" t="s">
        <v>35</v>
      </c>
      <c r="X26" s="36" t="s">
        <v>390</v>
      </c>
      <c r="Y26" s="9" t="s">
        <v>36</v>
      </c>
      <c r="Z26" s="23" t="s">
        <v>83</v>
      </c>
    </row>
    <row r="27" spans="1:27" ht="20.100000000000001" customHeight="1">
      <c r="A27" s="9">
        <f t="shared" si="3"/>
        <v>24</v>
      </c>
      <c r="B27" s="9" t="s">
        <v>27</v>
      </c>
      <c r="C27" s="10" t="s">
        <v>263</v>
      </c>
      <c r="D27" s="110" t="s">
        <v>264</v>
      </c>
      <c r="E27" s="12" t="s">
        <v>30</v>
      </c>
      <c r="F27" s="12" t="s">
        <v>463</v>
      </c>
      <c r="G27" s="13" t="s">
        <v>32</v>
      </c>
      <c r="H27" s="12" t="s">
        <v>48</v>
      </c>
      <c r="I27" s="7">
        <v>1551594.46</v>
      </c>
      <c r="J27" s="19">
        <v>29543.0693333333</v>
      </c>
      <c r="K27" s="19">
        <v>10000</v>
      </c>
      <c r="L27" s="39">
        <f t="shared" si="4"/>
        <v>0.3384888647543825</v>
      </c>
      <c r="M27" s="19">
        <v>15000</v>
      </c>
      <c r="N27" s="19">
        <f t="shared" si="2"/>
        <v>15000</v>
      </c>
      <c r="O27" s="39">
        <f t="shared" si="5"/>
        <v>0.50773329713157367</v>
      </c>
      <c r="P27" s="39">
        <f t="shared" si="6"/>
        <v>0.84622216188595623</v>
      </c>
      <c r="Q27" s="41">
        <v>0.03</v>
      </c>
      <c r="R27" s="19">
        <f t="shared" si="0"/>
        <v>14550</v>
      </c>
      <c r="S27" s="19"/>
      <c r="T27" s="16">
        <v>45437</v>
      </c>
      <c r="U27" s="9"/>
      <c r="V27" s="16">
        <f t="shared" si="1"/>
        <v>45437</v>
      </c>
      <c r="W27" s="12" t="s">
        <v>35</v>
      </c>
      <c r="X27" s="7"/>
      <c r="Y27" s="9" t="s">
        <v>65</v>
      </c>
      <c r="Z27" s="23"/>
    </row>
    <row r="28" spans="1:27" ht="22.2" customHeight="1">
      <c r="A28" s="9">
        <f t="shared" si="3"/>
        <v>25</v>
      </c>
      <c r="B28" s="9" t="s">
        <v>27</v>
      </c>
      <c r="C28" s="10" t="s">
        <v>392</v>
      </c>
      <c r="D28" s="110" t="s">
        <v>393</v>
      </c>
      <c r="E28" s="12" t="s">
        <v>30</v>
      </c>
      <c r="F28" s="13" t="s">
        <v>31</v>
      </c>
      <c r="G28" s="14" t="s">
        <v>32</v>
      </c>
      <c r="H28" s="12" t="s">
        <v>48</v>
      </c>
      <c r="I28" s="19">
        <v>1823000.91</v>
      </c>
      <c r="J28" s="19">
        <v>62813.232000000004</v>
      </c>
      <c r="K28" s="19">
        <v>50000</v>
      </c>
      <c r="L28" s="39">
        <f t="shared" si="4"/>
        <v>0.79601062400355382</v>
      </c>
      <c r="M28" s="40">
        <v>300000</v>
      </c>
      <c r="N28" s="19">
        <f t="shared" si="2"/>
        <v>300000</v>
      </c>
      <c r="O28" s="39">
        <f t="shared" si="5"/>
        <v>4.7760637440213234</v>
      </c>
      <c r="P28" s="39">
        <f t="shared" si="6"/>
        <v>5.572074368024877</v>
      </c>
      <c r="Q28" s="38">
        <v>0.03</v>
      </c>
      <c r="R28" s="19">
        <f t="shared" si="0"/>
        <v>291000</v>
      </c>
      <c r="S28" s="12" t="s">
        <v>502</v>
      </c>
      <c r="T28" s="16">
        <v>45427</v>
      </c>
      <c r="U28" s="9">
        <v>3</v>
      </c>
      <c r="V28" s="16">
        <f t="shared" si="1"/>
        <v>45424</v>
      </c>
      <c r="W28" s="12" t="s">
        <v>70</v>
      </c>
      <c r="X28" s="36" t="s">
        <v>394</v>
      </c>
      <c r="Y28" s="9" t="s">
        <v>36</v>
      </c>
      <c r="Z28" s="23" t="s">
        <v>474</v>
      </c>
    </row>
    <row r="29" spans="1:27" ht="39.6" customHeight="1">
      <c r="A29" s="9">
        <f t="shared" si="3"/>
        <v>26</v>
      </c>
      <c r="B29" s="50" t="s">
        <v>27</v>
      </c>
      <c r="C29" s="10" t="s">
        <v>38</v>
      </c>
      <c r="D29" s="110" t="s">
        <v>39</v>
      </c>
      <c r="E29" s="12" t="s">
        <v>30</v>
      </c>
      <c r="F29" s="13" t="s">
        <v>40</v>
      </c>
      <c r="G29" s="14" t="s">
        <v>32</v>
      </c>
      <c r="H29" s="12" t="s">
        <v>48</v>
      </c>
      <c r="I29" s="7">
        <v>1120877.0900000001</v>
      </c>
      <c r="J29" s="19">
        <v>47669.489333333302</v>
      </c>
      <c r="K29" s="19">
        <v>40000</v>
      </c>
      <c r="L29" s="39">
        <f t="shared" si="4"/>
        <v>0.83911114969779332</v>
      </c>
      <c r="M29" s="40">
        <v>10000</v>
      </c>
      <c r="N29" s="19">
        <f t="shared" si="2"/>
        <v>10000</v>
      </c>
      <c r="O29" s="39">
        <f t="shared" si="5"/>
        <v>0.20977778742444833</v>
      </c>
      <c r="P29" s="39">
        <f t="shared" si="6"/>
        <v>1.0488889371222416</v>
      </c>
      <c r="Q29" s="38">
        <v>0.03</v>
      </c>
      <c r="R29" s="19">
        <f t="shared" si="0"/>
        <v>9700</v>
      </c>
      <c r="S29" s="12" t="s">
        <v>499</v>
      </c>
      <c r="T29" s="16">
        <v>45427</v>
      </c>
      <c r="U29" s="9">
        <v>3</v>
      </c>
      <c r="V29" s="16">
        <f t="shared" si="1"/>
        <v>45424</v>
      </c>
      <c r="W29" s="12" t="s">
        <v>35</v>
      </c>
      <c r="X29" s="36" t="s">
        <v>396</v>
      </c>
      <c r="Y29" s="9" t="s">
        <v>43</v>
      </c>
      <c r="Z29" s="23" t="s">
        <v>443</v>
      </c>
    </row>
    <row r="30" spans="1:27" ht="22.2" customHeight="1">
      <c r="A30" s="9">
        <f t="shared" si="3"/>
        <v>27</v>
      </c>
      <c r="B30" s="9" t="s">
        <v>27</v>
      </c>
      <c r="C30" s="10" t="s">
        <v>261</v>
      </c>
      <c r="D30" s="110" t="s">
        <v>262</v>
      </c>
      <c r="E30" s="12" t="s">
        <v>30</v>
      </c>
      <c r="F30" s="12" t="s">
        <v>40</v>
      </c>
      <c r="G30" s="13" t="s">
        <v>32</v>
      </c>
      <c r="H30" s="12" t="s">
        <v>48</v>
      </c>
      <c r="I30" s="7">
        <v>490600.74</v>
      </c>
      <c r="J30" s="19">
        <v>85343.793333333306</v>
      </c>
      <c r="K30" s="19">
        <v>20000</v>
      </c>
      <c r="L30" s="39">
        <f t="shared" si="4"/>
        <v>0.23434627427309895</v>
      </c>
      <c r="M30" s="19">
        <v>60000</v>
      </c>
      <c r="N30" s="19">
        <f t="shared" si="2"/>
        <v>60000</v>
      </c>
      <c r="O30" s="39">
        <f t="shared" si="5"/>
        <v>0.70303882281929686</v>
      </c>
      <c r="P30" s="39">
        <f t="shared" si="6"/>
        <v>0.93738509709239581</v>
      </c>
      <c r="Q30" s="41">
        <v>0.03</v>
      </c>
      <c r="R30" s="19">
        <f t="shared" si="0"/>
        <v>58200</v>
      </c>
      <c r="S30" s="19"/>
      <c r="T30" s="16">
        <v>45432</v>
      </c>
      <c r="U30" s="9">
        <v>5</v>
      </c>
      <c r="V30" s="16">
        <f t="shared" si="1"/>
        <v>45427</v>
      </c>
      <c r="W30" s="12" t="s">
        <v>35</v>
      </c>
      <c r="X30" s="36" t="s">
        <v>397</v>
      </c>
      <c r="Y30" s="9" t="s">
        <v>65</v>
      </c>
      <c r="Z30" s="23"/>
    </row>
    <row r="31" spans="1:27" ht="22.2" customHeight="1">
      <c r="A31" s="9">
        <f t="shared" si="3"/>
        <v>28</v>
      </c>
      <c r="B31" s="9" t="s">
        <v>27</v>
      </c>
      <c r="C31" s="10" t="s">
        <v>156</v>
      </c>
      <c r="D31" s="110" t="s">
        <v>157</v>
      </c>
      <c r="E31" s="12" t="s">
        <v>30</v>
      </c>
      <c r="F31" s="13" t="s">
        <v>40</v>
      </c>
      <c r="G31" s="14" t="s">
        <v>32</v>
      </c>
      <c r="H31" s="12" t="s">
        <v>48</v>
      </c>
      <c r="I31" s="19">
        <v>1925793.4</v>
      </c>
      <c r="J31" s="19">
        <v>46814.415999999997</v>
      </c>
      <c r="K31" s="19">
        <v>20000</v>
      </c>
      <c r="L31" s="39">
        <f t="shared" si="4"/>
        <v>0.4272188293452171</v>
      </c>
      <c r="M31" s="19">
        <v>25000</v>
      </c>
      <c r="N31" s="19">
        <f t="shared" si="2"/>
        <v>25000</v>
      </c>
      <c r="O31" s="39">
        <f t="shared" si="5"/>
        <v>0.53402353668152136</v>
      </c>
      <c r="P31" s="39">
        <f t="shared" si="6"/>
        <v>0.9612423660267384</v>
      </c>
      <c r="Q31" s="38">
        <v>0.03</v>
      </c>
      <c r="R31" s="19">
        <f t="shared" si="0"/>
        <v>24250</v>
      </c>
      <c r="S31" s="19"/>
      <c r="T31" s="16">
        <v>45432</v>
      </c>
      <c r="U31" s="9">
        <v>3</v>
      </c>
      <c r="V31" s="16">
        <f t="shared" si="1"/>
        <v>45429</v>
      </c>
      <c r="W31" s="12" t="s">
        <v>70</v>
      </c>
      <c r="X31" s="36" t="s">
        <v>399</v>
      </c>
      <c r="Y31" s="9" t="s">
        <v>43</v>
      </c>
      <c r="Z31" s="23" t="s">
        <v>158</v>
      </c>
    </row>
    <row r="32" spans="1:27" ht="22.2" customHeight="1">
      <c r="A32" s="9">
        <f t="shared" si="3"/>
        <v>29</v>
      </c>
      <c r="B32" s="9" t="s">
        <v>27</v>
      </c>
      <c r="C32" s="10" t="s">
        <v>423</v>
      </c>
      <c r="D32" s="110" t="s">
        <v>424</v>
      </c>
      <c r="E32" s="12" t="s">
        <v>30</v>
      </c>
      <c r="F32" s="13" t="s">
        <v>31</v>
      </c>
      <c r="G32" s="14" t="s">
        <v>32</v>
      </c>
      <c r="H32" s="12" t="s">
        <v>48</v>
      </c>
      <c r="I32" s="19">
        <v>94571.81</v>
      </c>
      <c r="J32" s="19">
        <v>7753.3159999999989</v>
      </c>
      <c r="K32" s="19">
        <v>0</v>
      </c>
      <c r="L32" s="39">
        <f t="shared" si="4"/>
        <v>0</v>
      </c>
      <c r="M32" s="40">
        <v>80000</v>
      </c>
      <c r="N32" s="19">
        <f t="shared" si="2"/>
        <v>80000</v>
      </c>
      <c r="O32" s="39">
        <f t="shared" si="5"/>
        <v>10.31816580157445</v>
      </c>
      <c r="P32" s="39">
        <f t="shared" si="6"/>
        <v>10.31816580157445</v>
      </c>
      <c r="Q32" s="38">
        <v>0.03</v>
      </c>
      <c r="R32" s="19">
        <f t="shared" si="0"/>
        <v>77600</v>
      </c>
      <c r="S32" s="12" t="s">
        <v>505</v>
      </c>
      <c r="T32" s="16">
        <v>45428</v>
      </c>
      <c r="U32" s="9">
        <v>3</v>
      </c>
      <c r="V32" s="16">
        <f t="shared" si="1"/>
        <v>45425</v>
      </c>
      <c r="W32" s="12" t="s">
        <v>70</v>
      </c>
      <c r="X32" s="36"/>
      <c r="Y32" s="9" t="s">
        <v>36</v>
      </c>
      <c r="Z32" s="23" t="s">
        <v>444</v>
      </c>
    </row>
    <row r="33" spans="1:27" s="26" customFormat="1" ht="34.200000000000003" customHeight="1">
      <c r="A33" s="9">
        <f t="shared" si="3"/>
        <v>30</v>
      </c>
      <c r="B33" s="9" t="s">
        <v>45</v>
      </c>
      <c r="C33" s="10" t="s">
        <v>422</v>
      </c>
      <c r="D33" s="110" t="s">
        <v>419</v>
      </c>
      <c r="E33" s="12" t="s">
        <v>30</v>
      </c>
      <c r="F33" s="13" t="s">
        <v>40</v>
      </c>
      <c r="G33" s="14" t="s">
        <v>32</v>
      </c>
      <c r="H33" s="12" t="s">
        <v>445</v>
      </c>
      <c r="I33" s="19">
        <v>2419541.67</v>
      </c>
      <c r="J33" s="19">
        <f>96124+151038</f>
        <v>247162</v>
      </c>
      <c r="K33" s="19">
        <v>100000</v>
      </c>
      <c r="L33" s="39">
        <f t="shared" si="4"/>
        <v>0.40459293904402782</v>
      </c>
      <c r="M33" s="19">
        <v>130000</v>
      </c>
      <c r="N33" s="19">
        <f t="shared" si="2"/>
        <v>130000</v>
      </c>
      <c r="O33" s="39">
        <f t="shared" si="5"/>
        <v>0.52597082075723611</v>
      </c>
      <c r="P33" s="39">
        <f>L33+O33</f>
        <v>0.93056375980126393</v>
      </c>
      <c r="Q33" s="38">
        <v>0.03</v>
      </c>
      <c r="R33" s="19">
        <f t="shared" si="0"/>
        <v>126100</v>
      </c>
      <c r="S33" s="12" t="s">
        <v>498</v>
      </c>
      <c r="T33" s="16">
        <v>45430</v>
      </c>
      <c r="U33" s="9">
        <v>3</v>
      </c>
      <c r="V33" s="16">
        <f t="shared" si="1"/>
        <v>45427</v>
      </c>
      <c r="W33" s="12" t="s">
        <v>70</v>
      </c>
      <c r="X33" s="36" t="s">
        <v>380</v>
      </c>
      <c r="Y33" s="9" t="s">
        <v>65</v>
      </c>
      <c r="Z33" s="23" t="s">
        <v>446</v>
      </c>
      <c r="AA33"/>
    </row>
    <row r="34" spans="1:27" ht="22.2" customHeight="1">
      <c r="A34" s="9">
        <f t="shared" si="3"/>
        <v>31</v>
      </c>
      <c r="B34" s="9" t="s">
        <v>45</v>
      </c>
      <c r="C34" s="10" t="s">
        <v>108</v>
      </c>
      <c r="D34" s="109" t="s">
        <v>109</v>
      </c>
      <c r="E34" s="12" t="s">
        <v>30</v>
      </c>
      <c r="F34" s="13" t="s">
        <v>74</v>
      </c>
      <c r="G34" s="14" t="s">
        <v>32</v>
      </c>
      <c r="H34" s="12" t="s">
        <v>48</v>
      </c>
      <c r="I34" s="19">
        <v>2656251.88</v>
      </c>
      <c r="J34" s="19">
        <v>274403.45066666702</v>
      </c>
      <c r="K34" s="19">
        <v>100000</v>
      </c>
      <c r="L34" s="39">
        <f t="shared" si="4"/>
        <v>0.36442690409704614</v>
      </c>
      <c r="M34" s="19">
        <v>150000</v>
      </c>
      <c r="N34" s="19">
        <f t="shared" si="2"/>
        <v>150000</v>
      </c>
      <c r="O34" s="39">
        <f t="shared" si="5"/>
        <v>0.54664035614556927</v>
      </c>
      <c r="P34" s="39">
        <f t="shared" si="6"/>
        <v>0.91106726024261542</v>
      </c>
      <c r="Q34" s="38">
        <v>0.03</v>
      </c>
      <c r="R34" s="19">
        <f t="shared" si="0"/>
        <v>145500</v>
      </c>
      <c r="S34" s="12" t="s">
        <v>503</v>
      </c>
      <c r="T34" s="16">
        <v>45432</v>
      </c>
      <c r="U34" s="9">
        <v>2</v>
      </c>
      <c r="V34" s="16">
        <f t="shared" si="1"/>
        <v>45430</v>
      </c>
      <c r="W34" s="12" t="s">
        <v>35</v>
      </c>
      <c r="X34" s="36" t="s">
        <v>381</v>
      </c>
      <c r="Y34" s="9" t="s">
        <v>110</v>
      </c>
      <c r="Z34" s="23" t="s">
        <v>447</v>
      </c>
    </row>
    <row r="35" spans="1:27" ht="22.2" customHeight="1">
      <c r="A35" s="9">
        <f t="shared" si="3"/>
        <v>32</v>
      </c>
      <c r="B35" s="9" t="s">
        <v>45</v>
      </c>
      <c r="C35" s="10" t="s">
        <v>146</v>
      </c>
      <c r="D35" s="110" t="s">
        <v>147</v>
      </c>
      <c r="E35" s="12" t="s">
        <v>30</v>
      </c>
      <c r="F35" s="13" t="s">
        <v>31</v>
      </c>
      <c r="G35" s="14" t="s">
        <v>32</v>
      </c>
      <c r="H35" s="12" t="s">
        <v>48</v>
      </c>
      <c r="I35" s="19">
        <v>2452720.7000000002</v>
      </c>
      <c r="J35" s="19">
        <v>212667.653333333</v>
      </c>
      <c r="K35" s="19">
        <v>100000</v>
      </c>
      <c r="L35" s="39">
        <f t="shared" si="4"/>
        <v>0.47021725416446419</v>
      </c>
      <c r="M35" s="40">
        <v>200000</v>
      </c>
      <c r="N35" s="19">
        <f t="shared" si="2"/>
        <v>200000</v>
      </c>
      <c r="O35" s="39">
        <f t="shared" si="5"/>
        <v>0.94043450832892839</v>
      </c>
      <c r="P35" s="39">
        <f t="shared" si="6"/>
        <v>1.4106517624933925</v>
      </c>
      <c r="Q35" s="38">
        <v>0.02</v>
      </c>
      <c r="R35" s="19">
        <f t="shared" si="0"/>
        <v>196000</v>
      </c>
      <c r="S35" s="12" t="s">
        <v>506</v>
      </c>
      <c r="T35" s="16">
        <v>45427</v>
      </c>
      <c r="U35" s="9">
        <v>3</v>
      </c>
      <c r="V35" s="16">
        <f t="shared" si="1"/>
        <v>45424</v>
      </c>
      <c r="W35" s="12" t="s">
        <v>377</v>
      </c>
      <c r="X35" s="36" t="s">
        <v>378</v>
      </c>
      <c r="Y35" s="9" t="s">
        <v>36</v>
      </c>
      <c r="Z35" s="23" t="s">
        <v>448</v>
      </c>
    </row>
    <row r="36" spans="1:27" ht="30.6" customHeight="1">
      <c r="A36" s="9">
        <f t="shared" si="3"/>
        <v>33</v>
      </c>
      <c r="B36" s="9" t="s">
        <v>45</v>
      </c>
      <c r="C36" s="10" t="s">
        <v>483</v>
      </c>
      <c r="D36" s="110" t="s">
        <v>484</v>
      </c>
      <c r="E36" s="12" t="s">
        <v>30</v>
      </c>
      <c r="F36" s="13" t="s">
        <v>31</v>
      </c>
      <c r="G36" s="14" t="s">
        <v>32</v>
      </c>
      <c r="H36" s="12" t="s">
        <v>48</v>
      </c>
      <c r="I36" s="19">
        <v>173792</v>
      </c>
      <c r="J36" s="19">
        <v>23172.266666666666</v>
      </c>
      <c r="K36" s="19"/>
      <c r="L36" s="39">
        <f t="shared" si="4"/>
        <v>0</v>
      </c>
      <c r="M36" s="19">
        <v>100000</v>
      </c>
      <c r="N36" s="19">
        <f>M36</f>
        <v>100000</v>
      </c>
      <c r="O36" s="39">
        <f>M36/J36</f>
        <v>4.3155035904989871</v>
      </c>
      <c r="P36" s="39">
        <f>L36+O36</f>
        <v>4.3155035904989871</v>
      </c>
      <c r="Q36" s="38"/>
      <c r="R36" s="19">
        <f>N36*(1-Q36)</f>
        <v>100000</v>
      </c>
      <c r="S36" s="12" t="s">
        <v>507</v>
      </c>
      <c r="T36" s="16">
        <v>45432</v>
      </c>
      <c r="U36" s="9">
        <v>3</v>
      </c>
      <c r="V36" s="16">
        <f>T36-U36</f>
        <v>45429</v>
      </c>
      <c r="W36" s="12" t="s">
        <v>458</v>
      </c>
      <c r="X36" s="36"/>
      <c r="Y36" s="9" t="s">
        <v>36</v>
      </c>
      <c r="Z36" s="23" t="s">
        <v>485</v>
      </c>
    </row>
    <row r="37" spans="1:27" ht="22.2" customHeight="1">
      <c r="A37" s="9">
        <f t="shared" si="3"/>
        <v>34</v>
      </c>
      <c r="B37" s="9" t="s">
        <v>45</v>
      </c>
      <c r="C37" s="10" t="s">
        <v>228</v>
      </c>
      <c r="D37" s="109" t="s">
        <v>229</v>
      </c>
      <c r="E37" s="12" t="s">
        <v>30</v>
      </c>
      <c r="F37" s="13" t="s">
        <v>31</v>
      </c>
      <c r="G37" s="14" t="s">
        <v>32</v>
      </c>
      <c r="H37" s="12" t="s">
        <v>48</v>
      </c>
      <c r="I37" s="19">
        <v>921813.53</v>
      </c>
      <c r="J37" s="19">
        <v>644913.45000000007</v>
      </c>
      <c r="K37" s="19">
        <v>100000</v>
      </c>
      <c r="L37" s="39">
        <f t="shared" si="4"/>
        <v>0.15505956652012762</v>
      </c>
      <c r="M37" s="37">
        <v>450000</v>
      </c>
      <c r="N37" s="43">
        <v>100000</v>
      </c>
      <c r="O37" s="39">
        <f t="shared" si="5"/>
        <v>0.69776804934057424</v>
      </c>
      <c r="P37" s="39">
        <f t="shared" si="6"/>
        <v>0.85282761586070188</v>
      </c>
      <c r="Q37" s="38"/>
      <c r="R37" s="19">
        <f t="shared" ref="R37:R71" si="7">N37*(1-Q37)</f>
        <v>100000</v>
      </c>
      <c r="S37" s="12" t="s">
        <v>507</v>
      </c>
      <c r="T37" s="16">
        <v>45430</v>
      </c>
      <c r="U37" s="9">
        <v>4</v>
      </c>
      <c r="V37" s="16">
        <f t="shared" si="1"/>
        <v>45426</v>
      </c>
      <c r="W37" s="12" t="s">
        <v>35</v>
      </c>
      <c r="X37" s="36"/>
      <c r="Y37" s="9" t="s">
        <v>427</v>
      </c>
      <c r="Z37" s="23" t="s">
        <v>449</v>
      </c>
    </row>
    <row r="38" spans="1:27" s="26" customFormat="1" ht="41.4" customHeight="1">
      <c r="A38" s="9">
        <f t="shared" si="3"/>
        <v>35</v>
      </c>
      <c r="B38" s="9" t="s">
        <v>90</v>
      </c>
      <c r="C38" s="10" t="s">
        <v>166</v>
      </c>
      <c r="D38" s="110" t="s">
        <v>167</v>
      </c>
      <c r="E38" s="12" t="s">
        <v>30</v>
      </c>
      <c r="F38" s="13" t="s">
        <v>40</v>
      </c>
      <c r="G38" s="14" t="s">
        <v>32</v>
      </c>
      <c r="H38" s="12" t="s">
        <v>48</v>
      </c>
      <c r="I38" s="19">
        <v>774399.3</v>
      </c>
      <c r="J38" s="19">
        <v>117897.88933333301</v>
      </c>
      <c r="K38" s="19">
        <v>100000</v>
      </c>
      <c r="L38" s="39">
        <f t="shared" si="4"/>
        <v>0.84819160517174097</v>
      </c>
      <c r="M38" s="40">
        <v>150000</v>
      </c>
      <c r="N38" s="19">
        <f t="shared" si="2"/>
        <v>150000</v>
      </c>
      <c r="O38" s="39">
        <f t="shared" si="5"/>
        <v>1.2722874077576114</v>
      </c>
      <c r="P38" s="39">
        <f t="shared" si="6"/>
        <v>2.1204790129293523</v>
      </c>
      <c r="Q38" s="38">
        <v>0.03</v>
      </c>
      <c r="R38" s="19">
        <f t="shared" si="7"/>
        <v>145500</v>
      </c>
      <c r="S38" s="12" t="s">
        <v>505</v>
      </c>
      <c r="T38" s="16">
        <v>45437</v>
      </c>
      <c r="U38" s="9">
        <v>3</v>
      </c>
      <c r="V38" s="16">
        <f t="shared" si="1"/>
        <v>45434</v>
      </c>
      <c r="W38" s="12" t="s">
        <v>70</v>
      </c>
      <c r="X38" s="36" t="s">
        <v>379</v>
      </c>
      <c r="Y38" s="9" t="s">
        <v>43</v>
      </c>
      <c r="Z38" s="23" t="s">
        <v>450</v>
      </c>
      <c r="AA38"/>
    </row>
    <row r="39" spans="1:27" ht="34.799999999999997" customHeight="1">
      <c r="A39" s="9">
        <f t="shared" si="3"/>
        <v>36</v>
      </c>
      <c r="B39" s="9" t="s">
        <v>90</v>
      </c>
      <c r="C39" s="10" t="s">
        <v>99</v>
      </c>
      <c r="D39" s="109" t="s">
        <v>100</v>
      </c>
      <c r="E39" s="12" t="s">
        <v>30</v>
      </c>
      <c r="F39" s="13" t="s">
        <v>40</v>
      </c>
      <c r="G39" s="14" t="s">
        <v>32</v>
      </c>
      <c r="H39" s="12" t="s">
        <v>48</v>
      </c>
      <c r="I39" s="19">
        <v>3332314.91</v>
      </c>
      <c r="J39" s="19">
        <v>664411.42799999996</v>
      </c>
      <c r="K39" s="19">
        <v>50000</v>
      </c>
      <c r="L39" s="39">
        <f t="shared" si="4"/>
        <v>7.5254575542911956E-2</v>
      </c>
      <c r="M39" s="40">
        <v>1000000</v>
      </c>
      <c r="N39" s="19">
        <f t="shared" si="2"/>
        <v>1000000</v>
      </c>
      <c r="O39" s="39">
        <f t="shared" si="5"/>
        <v>1.505091510858239</v>
      </c>
      <c r="P39" s="39">
        <f t="shared" si="6"/>
        <v>1.5803460864011509</v>
      </c>
      <c r="Q39" s="38"/>
      <c r="R39" s="19">
        <f t="shared" si="7"/>
        <v>1000000</v>
      </c>
      <c r="S39" s="12" t="s">
        <v>496</v>
      </c>
      <c r="T39" s="16">
        <v>45429</v>
      </c>
      <c r="U39" s="9">
        <v>4</v>
      </c>
      <c r="V39" s="16">
        <f t="shared" si="1"/>
        <v>45425</v>
      </c>
      <c r="W39" s="12" t="s">
        <v>35</v>
      </c>
      <c r="X39" s="36" t="s">
        <v>382</v>
      </c>
      <c r="Y39" s="9" t="s">
        <v>43</v>
      </c>
      <c r="Z39" s="23" t="s">
        <v>451</v>
      </c>
    </row>
    <row r="40" spans="1:27" ht="22.2" customHeight="1">
      <c r="A40" s="9">
        <f t="shared" si="3"/>
        <v>37</v>
      </c>
      <c r="B40" s="9" t="s">
        <v>90</v>
      </c>
      <c r="C40" s="10" t="s">
        <v>148</v>
      </c>
      <c r="D40" s="110" t="s">
        <v>417</v>
      </c>
      <c r="E40" s="12" t="s">
        <v>30</v>
      </c>
      <c r="F40" s="13" t="s">
        <v>40</v>
      </c>
      <c r="G40" s="14" t="s">
        <v>32</v>
      </c>
      <c r="H40" s="12" t="s">
        <v>48</v>
      </c>
      <c r="I40" s="19">
        <v>1226983.79</v>
      </c>
      <c r="J40" s="19">
        <v>112304.74133333334</v>
      </c>
      <c r="K40" s="19">
        <v>80000</v>
      </c>
      <c r="L40" s="39">
        <f t="shared" si="4"/>
        <v>0.7123474846226735</v>
      </c>
      <c r="M40" s="19">
        <v>30000</v>
      </c>
      <c r="N40" s="19">
        <f t="shared" si="2"/>
        <v>30000</v>
      </c>
      <c r="O40" s="39">
        <f t="shared" si="5"/>
        <v>0.26713030673350258</v>
      </c>
      <c r="P40" s="39">
        <f t="shared" si="6"/>
        <v>0.97947779135617608</v>
      </c>
      <c r="Q40" s="38">
        <v>0.03</v>
      </c>
      <c r="R40" s="19">
        <f t="shared" si="7"/>
        <v>29100</v>
      </c>
      <c r="S40" s="12" t="s">
        <v>496</v>
      </c>
      <c r="T40" s="16">
        <v>45430</v>
      </c>
      <c r="U40" s="9">
        <v>3</v>
      </c>
      <c r="V40" s="16">
        <f t="shared" si="1"/>
        <v>45427</v>
      </c>
      <c r="W40" s="12" t="s">
        <v>70</v>
      </c>
      <c r="X40" s="36" t="s">
        <v>383</v>
      </c>
      <c r="Y40" s="9" t="s">
        <v>43</v>
      </c>
      <c r="Z40" s="23"/>
    </row>
    <row r="41" spans="1:27" ht="20.100000000000001" customHeight="1">
      <c r="A41" s="9">
        <f t="shared" si="3"/>
        <v>38</v>
      </c>
      <c r="B41" s="9" t="s">
        <v>90</v>
      </c>
      <c r="C41" s="10" t="s">
        <v>401</v>
      </c>
      <c r="D41" s="110" t="s">
        <v>321</v>
      </c>
      <c r="E41" s="12" t="s">
        <v>30</v>
      </c>
      <c r="F41" s="12" t="s">
        <v>40</v>
      </c>
      <c r="G41" s="13" t="s">
        <v>32</v>
      </c>
      <c r="H41" s="12" t="s">
        <v>48</v>
      </c>
      <c r="I41" s="19">
        <v>47128.73</v>
      </c>
      <c r="J41" s="19">
        <v>11173.2653333333</v>
      </c>
      <c r="K41" s="19"/>
      <c r="L41" s="39">
        <f t="shared" si="4"/>
        <v>0</v>
      </c>
      <c r="M41" s="19">
        <v>40000</v>
      </c>
      <c r="N41" s="19">
        <f t="shared" si="2"/>
        <v>40000</v>
      </c>
      <c r="O41" s="39">
        <f t="shared" si="5"/>
        <v>3.5799740547347114</v>
      </c>
      <c r="P41" s="39">
        <f t="shared" si="6"/>
        <v>3.5799740547347114</v>
      </c>
      <c r="Q41" s="38"/>
      <c r="R41" s="19">
        <f t="shared" si="7"/>
        <v>40000</v>
      </c>
      <c r="S41" s="12" t="s">
        <v>508</v>
      </c>
      <c r="T41" s="16">
        <v>45442</v>
      </c>
      <c r="U41" s="9"/>
      <c r="V41" s="16">
        <f t="shared" ref="V41:V48" si="8">T41-U41</f>
        <v>45442</v>
      </c>
      <c r="W41" s="12" t="s">
        <v>70</v>
      </c>
      <c r="X41" s="7"/>
      <c r="Y41" s="9" t="s">
        <v>89</v>
      </c>
      <c r="Z41" s="27" t="s">
        <v>316</v>
      </c>
    </row>
    <row r="42" spans="1:27" ht="20.100000000000001" customHeight="1">
      <c r="A42" s="9">
        <f t="shared" si="3"/>
        <v>39</v>
      </c>
      <c r="B42" s="9" t="s">
        <v>45</v>
      </c>
      <c r="C42" s="10" t="s">
        <v>402</v>
      </c>
      <c r="D42" s="110" t="s">
        <v>322</v>
      </c>
      <c r="E42" s="12" t="s">
        <v>30</v>
      </c>
      <c r="F42" s="12" t="s">
        <v>40</v>
      </c>
      <c r="G42" s="13" t="s">
        <v>32</v>
      </c>
      <c r="H42" s="12" t="s">
        <v>48</v>
      </c>
      <c r="I42" s="19">
        <v>339822.23</v>
      </c>
      <c r="J42" s="19">
        <v>162402.97733333299</v>
      </c>
      <c r="K42" s="19"/>
      <c r="L42" s="39">
        <f t="shared" si="4"/>
        <v>0</v>
      </c>
      <c r="M42" s="19">
        <v>150000</v>
      </c>
      <c r="N42" s="19">
        <f t="shared" si="2"/>
        <v>150000</v>
      </c>
      <c r="O42" s="39">
        <f t="shared" si="5"/>
        <v>0.92362838700995109</v>
      </c>
      <c r="P42" s="39">
        <f t="shared" si="6"/>
        <v>0.92362838700995109</v>
      </c>
      <c r="Q42" s="38"/>
      <c r="R42" s="19">
        <f t="shared" si="7"/>
        <v>150000</v>
      </c>
      <c r="S42" s="19"/>
      <c r="T42" s="16">
        <v>45437</v>
      </c>
      <c r="U42" s="9">
        <v>5</v>
      </c>
      <c r="V42" s="16">
        <f t="shared" si="8"/>
        <v>45432</v>
      </c>
      <c r="W42" s="12" t="s">
        <v>35</v>
      </c>
      <c r="X42" s="7"/>
      <c r="Y42" s="9" t="s">
        <v>89</v>
      </c>
      <c r="Z42" s="23"/>
    </row>
    <row r="43" spans="1:27" ht="20.100000000000001" customHeight="1">
      <c r="A43" s="9">
        <f t="shared" si="3"/>
        <v>40</v>
      </c>
      <c r="B43" s="9" t="s">
        <v>45</v>
      </c>
      <c r="C43" s="10" t="s">
        <v>250</v>
      </c>
      <c r="D43" s="110" t="s">
        <v>251</v>
      </c>
      <c r="E43" s="12" t="s">
        <v>30</v>
      </c>
      <c r="F43" s="13" t="s">
        <v>31</v>
      </c>
      <c r="G43" s="14" t="s">
        <v>32</v>
      </c>
      <c r="H43" s="12" t="s">
        <v>48</v>
      </c>
      <c r="I43" s="7">
        <v>117519.07</v>
      </c>
      <c r="J43" s="19">
        <v>11571.3173333333</v>
      </c>
      <c r="K43" s="19"/>
      <c r="L43" s="39">
        <f t="shared" si="4"/>
        <v>0</v>
      </c>
      <c r="M43" s="19">
        <v>30000</v>
      </c>
      <c r="N43" s="19">
        <f t="shared" si="2"/>
        <v>30000</v>
      </c>
      <c r="O43" s="39">
        <f t="shared" si="5"/>
        <v>2.5926175158622176</v>
      </c>
      <c r="P43" s="39">
        <f t="shared" si="6"/>
        <v>2.5926175158622176</v>
      </c>
      <c r="Q43" s="12"/>
      <c r="R43" s="19">
        <f t="shared" si="7"/>
        <v>30000</v>
      </c>
      <c r="S43" s="19"/>
      <c r="T43" s="16">
        <v>45439</v>
      </c>
      <c r="U43" s="9">
        <v>7</v>
      </c>
      <c r="V43" s="16">
        <f t="shared" si="8"/>
        <v>45432</v>
      </c>
      <c r="W43" s="12" t="s">
        <v>70</v>
      </c>
      <c r="X43" s="7"/>
      <c r="Y43" s="9" t="s">
        <v>125</v>
      </c>
      <c r="Z43" s="23"/>
    </row>
    <row r="44" spans="1:27" s="26" customFormat="1" ht="20.100000000000001" customHeight="1">
      <c r="A44" s="9">
        <f t="shared" si="3"/>
        <v>41</v>
      </c>
      <c r="B44" s="9" t="s">
        <v>90</v>
      </c>
      <c r="C44" s="10" t="s">
        <v>308</v>
      </c>
      <c r="D44" s="110" t="s">
        <v>457</v>
      </c>
      <c r="E44" s="12" t="s">
        <v>30</v>
      </c>
      <c r="F44" s="13" t="s">
        <v>31</v>
      </c>
      <c r="G44" s="14" t="s">
        <v>32</v>
      </c>
      <c r="H44" s="12" t="s">
        <v>454</v>
      </c>
      <c r="I44" s="19">
        <v>10230.409999999998</v>
      </c>
      <c r="J44" s="19">
        <v>2736.6893333333333</v>
      </c>
      <c r="K44" s="19"/>
      <c r="L44" s="39">
        <f t="shared" si="4"/>
        <v>0</v>
      </c>
      <c r="M44" s="19">
        <v>20525.169999999998</v>
      </c>
      <c r="N44" s="43">
        <f t="shared" si="2"/>
        <v>20525.169999999998</v>
      </c>
      <c r="O44" s="39">
        <f t="shared" si="5"/>
        <v>7.5</v>
      </c>
      <c r="P44" s="39">
        <f t="shared" si="6"/>
        <v>7.5</v>
      </c>
      <c r="Q44" s="38"/>
      <c r="R44" s="19">
        <f t="shared" si="7"/>
        <v>20525.169999999998</v>
      </c>
      <c r="S44" s="19"/>
      <c r="T44" s="16">
        <v>45426</v>
      </c>
      <c r="U44" s="9">
        <v>3</v>
      </c>
      <c r="V44" s="16">
        <f t="shared" si="8"/>
        <v>45423</v>
      </c>
      <c r="W44" s="12" t="s">
        <v>70</v>
      </c>
      <c r="X44" s="22"/>
      <c r="Y44" s="9" t="s">
        <v>36</v>
      </c>
      <c r="Z44" s="23" t="s">
        <v>464</v>
      </c>
    </row>
    <row r="45" spans="1:27" s="26" customFormat="1" ht="20.100000000000001" customHeight="1">
      <c r="A45" s="9">
        <f t="shared" si="3"/>
        <v>42</v>
      </c>
      <c r="B45" s="9" t="s">
        <v>453</v>
      </c>
      <c r="C45" s="10" t="s">
        <v>195</v>
      </c>
      <c r="D45" s="110" t="s">
        <v>196</v>
      </c>
      <c r="E45" s="12" t="s">
        <v>30</v>
      </c>
      <c r="F45" s="13" t="s">
        <v>31</v>
      </c>
      <c r="G45" s="14" t="s">
        <v>32</v>
      </c>
      <c r="H45" s="12" t="s">
        <v>445</v>
      </c>
      <c r="I45" s="19">
        <v>183209.57</v>
      </c>
      <c r="J45" s="19">
        <v>84323.27</v>
      </c>
      <c r="K45" s="19"/>
      <c r="L45" s="39">
        <f t="shared" si="4"/>
        <v>0</v>
      </c>
      <c r="M45" s="19">
        <v>68000</v>
      </c>
      <c r="N45" s="43">
        <f t="shared" si="2"/>
        <v>68000</v>
      </c>
      <c r="O45" s="39">
        <f t="shared" si="5"/>
        <v>0.80642033924917755</v>
      </c>
      <c r="P45" s="39">
        <f t="shared" si="6"/>
        <v>0.80642033924917755</v>
      </c>
      <c r="Q45" s="38"/>
      <c r="R45" s="19">
        <f t="shared" si="7"/>
        <v>68000</v>
      </c>
      <c r="S45" s="19"/>
      <c r="T45" s="16">
        <v>45426</v>
      </c>
      <c r="U45" s="9">
        <v>3</v>
      </c>
      <c r="V45" s="16">
        <f t="shared" si="8"/>
        <v>45423</v>
      </c>
      <c r="W45" s="12" t="s">
        <v>70</v>
      </c>
      <c r="X45" s="22"/>
      <c r="Y45" s="9" t="s">
        <v>36</v>
      </c>
      <c r="Z45" s="23"/>
    </row>
    <row r="46" spans="1:27" s="26" customFormat="1" ht="20.100000000000001" customHeight="1">
      <c r="A46" s="9">
        <f t="shared" si="3"/>
        <v>43</v>
      </c>
      <c r="B46" s="9" t="s">
        <v>453</v>
      </c>
      <c r="C46" s="10" t="s">
        <v>129</v>
      </c>
      <c r="D46" s="110" t="s">
        <v>130</v>
      </c>
      <c r="E46" s="12" t="s">
        <v>30</v>
      </c>
      <c r="F46" s="13" t="s">
        <v>467</v>
      </c>
      <c r="G46" s="14" t="s">
        <v>32</v>
      </c>
      <c r="H46" s="12" t="s">
        <v>454</v>
      </c>
      <c r="I46" s="19">
        <v>45200</v>
      </c>
      <c r="J46" s="19">
        <v>45200</v>
      </c>
      <c r="K46" s="19"/>
      <c r="L46" s="39">
        <f t="shared" si="4"/>
        <v>0</v>
      </c>
      <c r="M46" s="19">
        <v>45200</v>
      </c>
      <c r="N46" s="43">
        <f t="shared" si="2"/>
        <v>45200</v>
      </c>
      <c r="O46" s="39">
        <f>M46/J46</f>
        <v>1</v>
      </c>
      <c r="P46" s="39">
        <f>L46+O46</f>
        <v>1</v>
      </c>
      <c r="Q46" s="38"/>
      <c r="R46" s="19">
        <f t="shared" si="7"/>
        <v>45200</v>
      </c>
      <c r="S46" s="19"/>
      <c r="T46" s="16">
        <v>45427</v>
      </c>
      <c r="U46" s="9">
        <v>3</v>
      </c>
      <c r="V46" s="16">
        <f t="shared" si="8"/>
        <v>45424</v>
      </c>
      <c r="W46" s="12" t="s">
        <v>70</v>
      </c>
      <c r="X46" s="22"/>
      <c r="Y46" s="9" t="s">
        <v>414</v>
      </c>
      <c r="Z46" s="23"/>
    </row>
    <row r="47" spans="1:27" s="26" customFormat="1" ht="20.100000000000001" customHeight="1">
      <c r="A47" s="9">
        <f t="shared" si="3"/>
        <v>44</v>
      </c>
      <c r="B47" s="9" t="s">
        <v>45</v>
      </c>
      <c r="C47" s="10" t="s">
        <v>455</v>
      </c>
      <c r="D47" s="110" t="s">
        <v>456</v>
      </c>
      <c r="E47" s="12" t="s">
        <v>30</v>
      </c>
      <c r="F47" s="13" t="s">
        <v>31</v>
      </c>
      <c r="G47" s="14" t="s">
        <v>32</v>
      </c>
      <c r="H47" s="12" t="s">
        <v>432</v>
      </c>
      <c r="I47" s="19">
        <v>243822.61000000002</v>
      </c>
      <c r="J47" s="19">
        <v>243822.61000000002</v>
      </c>
      <c r="K47" s="19"/>
      <c r="L47" s="39">
        <f t="shared" si="4"/>
        <v>0</v>
      </c>
      <c r="M47" s="19">
        <v>100000</v>
      </c>
      <c r="N47" s="43">
        <f t="shared" si="2"/>
        <v>100000</v>
      </c>
      <c r="O47" s="39">
        <f t="shared" si="5"/>
        <v>0.41013423652548053</v>
      </c>
      <c r="P47" s="39">
        <f t="shared" si="6"/>
        <v>0.41013423652548053</v>
      </c>
      <c r="Q47" s="38"/>
      <c r="R47" s="19">
        <f t="shared" si="7"/>
        <v>100000</v>
      </c>
      <c r="S47" s="19"/>
      <c r="T47" s="16">
        <v>45428</v>
      </c>
      <c r="U47" s="9">
        <v>3</v>
      </c>
      <c r="V47" s="16">
        <f t="shared" si="8"/>
        <v>45425</v>
      </c>
      <c r="W47" s="12" t="s">
        <v>70</v>
      </c>
      <c r="X47" s="22"/>
      <c r="Y47" s="9" t="s">
        <v>36</v>
      </c>
      <c r="Z47" s="23"/>
    </row>
    <row r="48" spans="1:27" ht="20.100000000000001" customHeight="1">
      <c r="A48" s="9">
        <f t="shared" si="3"/>
        <v>45</v>
      </c>
      <c r="B48" s="9" t="s">
        <v>45</v>
      </c>
      <c r="C48" s="10" t="s">
        <v>134</v>
      </c>
      <c r="D48" s="110" t="s">
        <v>452</v>
      </c>
      <c r="E48" s="12" t="s">
        <v>30</v>
      </c>
      <c r="F48" s="13" t="s">
        <v>31</v>
      </c>
      <c r="G48" s="14" t="s">
        <v>32</v>
      </c>
      <c r="H48" s="12" t="s">
        <v>48</v>
      </c>
      <c r="I48" s="19">
        <v>400000</v>
      </c>
      <c r="J48" s="19">
        <v>400000</v>
      </c>
      <c r="K48" s="19"/>
      <c r="L48" s="39">
        <f t="shared" si="4"/>
        <v>0</v>
      </c>
      <c r="M48" s="19">
        <v>400000</v>
      </c>
      <c r="N48" s="43">
        <f t="shared" si="2"/>
        <v>400000</v>
      </c>
      <c r="O48" s="39">
        <f t="shared" si="5"/>
        <v>1</v>
      </c>
      <c r="P48" s="39">
        <f t="shared" si="6"/>
        <v>1</v>
      </c>
      <c r="Q48" s="38"/>
      <c r="R48" s="19">
        <f t="shared" si="7"/>
        <v>400000</v>
      </c>
      <c r="S48" s="19"/>
      <c r="T48" s="16">
        <v>45427</v>
      </c>
      <c r="U48" s="9">
        <v>7</v>
      </c>
      <c r="V48" s="16">
        <f t="shared" si="8"/>
        <v>45420</v>
      </c>
      <c r="W48" s="12" t="s">
        <v>70</v>
      </c>
      <c r="X48" s="22"/>
      <c r="Y48" s="9" t="s">
        <v>36</v>
      </c>
      <c r="Z48" s="23"/>
    </row>
    <row r="49" spans="1:26" ht="20.100000000000001" customHeight="1">
      <c r="A49" s="9">
        <f t="shared" si="3"/>
        <v>46</v>
      </c>
      <c r="B49" s="9" t="s">
        <v>45</v>
      </c>
      <c r="C49" s="9" t="s">
        <v>199</v>
      </c>
      <c r="D49" s="110" t="s">
        <v>200</v>
      </c>
      <c r="E49" s="12" t="s">
        <v>30</v>
      </c>
      <c r="F49" s="9" t="s">
        <v>31</v>
      </c>
      <c r="G49" s="9" t="s">
        <v>32</v>
      </c>
      <c r="H49" s="12" t="s">
        <v>48</v>
      </c>
      <c r="I49" s="7">
        <v>144280.10999999999</v>
      </c>
      <c r="J49" s="19">
        <v>15563.868</v>
      </c>
      <c r="K49" s="19"/>
      <c r="L49" s="39">
        <f t="shared" si="4"/>
        <v>0</v>
      </c>
      <c r="M49" s="19">
        <v>20000</v>
      </c>
      <c r="N49" s="19">
        <f t="shared" si="2"/>
        <v>20000</v>
      </c>
      <c r="O49" s="39">
        <f t="shared" si="5"/>
        <v>1.2850276036779547</v>
      </c>
      <c r="P49" s="39">
        <f t="shared" si="6"/>
        <v>1.2850276036779547</v>
      </c>
      <c r="Q49" s="12"/>
      <c r="R49" s="19">
        <f t="shared" si="7"/>
        <v>20000</v>
      </c>
      <c r="S49" s="19"/>
      <c r="T49" s="16"/>
      <c r="U49" s="46"/>
      <c r="V49" s="16"/>
      <c r="W49" s="12" t="s">
        <v>35</v>
      </c>
      <c r="X49" s="7"/>
      <c r="Y49" s="9" t="s">
        <v>36</v>
      </c>
      <c r="Z49" s="23"/>
    </row>
    <row r="50" spans="1:26" ht="20.100000000000001" customHeight="1">
      <c r="A50" s="9">
        <f t="shared" si="3"/>
        <v>47</v>
      </c>
      <c r="B50" s="9" t="s">
        <v>45</v>
      </c>
      <c r="C50" s="9" t="s">
        <v>201</v>
      </c>
      <c r="D50" s="110" t="s">
        <v>202</v>
      </c>
      <c r="E50" s="12" t="s">
        <v>30</v>
      </c>
      <c r="F50" s="9" t="s">
        <v>31</v>
      </c>
      <c r="G50" s="9" t="s">
        <v>32</v>
      </c>
      <c r="H50" s="12" t="s">
        <v>48</v>
      </c>
      <c r="I50" s="7">
        <v>1547082.58</v>
      </c>
      <c r="J50" s="19">
        <v>95675.269333333301</v>
      </c>
      <c r="K50" s="19"/>
      <c r="L50" s="39">
        <f t="shared" si="4"/>
        <v>0</v>
      </c>
      <c r="M50" s="19">
        <v>50000</v>
      </c>
      <c r="N50" s="19">
        <f t="shared" si="2"/>
        <v>50000</v>
      </c>
      <c r="O50" s="39">
        <f t="shared" si="5"/>
        <v>0.52260108958564466</v>
      </c>
      <c r="P50" s="39">
        <f t="shared" si="6"/>
        <v>0.52260108958564466</v>
      </c>
      <c r="Q50" s="41">
        <v>0.03</v>
      </c>
      <c r="R50" s="19">
        <f t="shared" si="7"/>
        <v>48500</v>
      </c>
      <c r="S50" s="19"/>
      <c r="T50" s="16">
        <v>45442</v>
      </c>
      <c r="U50" s="46"/>
      <c r="V50" s="16">
        <f>T50-U50</f>
        <v>45442</v>
      </c>
      <c r="W50" s="12" t="s">
        <v>35</v>
      </c>
      <c r="X50" s="7"/>
      <c r="Y50" s="9" t="s">
        <v>36</v>
      </c>
      <c r="Z50" s="23"/>
    </row>
    <row r="51" spans="1:26" ht="20.100000000000001" customHeight="1">
      <c r="A51" s="9">
        <f t="shared" si="3"/>
        <v>48</v>
      </c>
      <c r="B51" s="9" t="s">
        <v>45</v>
      </c>
      <c r="C51" s="9" t="s">
        <v>191</v>
      </c>
      <c r="D51" s="110" t="s">
        <v>192</v>
      </c>
      <c r="E51" s="12" t="s">
        <v>30</v>
      </c>
      <c r="F51" s="9" t="s">
        <v>31</v>
      </c>
      <c r="G51" s="9" t="s">
        <v>32</v>
      </c>
      <c r="H51" s="12" t="s">
        <v>48</v>
      </c>
      <c r="I51" s="7">
        <v>815110.53</v>
      </c>
      <c r="J51" s="19">
        <v>61544.144</v>
      </c>
      <c r="K51" s="19"/>
      <c r="L51" s="39">
        <f t="shared" si="4"/>
        <v>0</v>
      </c>
      <c r="M51" s="19">
        <v>60000</v>
      </c>
      <c r="N51" s="19">
        <f t="shared" si="2"/>
        <v>60000</v>
      </c>
      <c r="O51" s="39">
        <f t="shared" si="5"/>
        <v>0.97490997681274105</v>
      </c>
      <c r="P51" s="39">
        <f t="shared" si="6"/>
        <v>0.97490997681274105</v>
      </c>
      <c r="Q51" s="41"/>
      <c r="R51" s="19">
        <f t="shared" si="7"/>
        <v>60000</v>
      </c>
      <c r="S51" s="12" t="s">
        <v>509</v>
      </c>
      <c r="T51" s="16">
        <v>45442</v>
      </c>
      <c r="U51" s="9">
        <v>3</v>
      </c>
      <c r="V51" s="16">
        <f>T51-U51</f>
        <v>45439</v>
      </c>
      <c r="W51" s="12" t="s">
        <v>35</v>
      </c>
      <c r="X51" s="7"/>
      <c r="Y51" s="9" t="s">
        <v>36</v>
      </c>
      <c r="Z51" s="23" t="s">
        <v>193</v>
      </c>
    </row>
    <row r="52" spans="1:26" ht="20.100000000000001" customHeight="1">
      <c r="A52" s="9">
        <f t="shared" si="3"/>
        <v>49</v>
      </c>
      <c r="B52" s="9" t="s">
        <v>45</v>
      </c>
      <c r="C52" s="10" t="s">
        <v>241</v>
      </c>
      <c r="D52" s="110" t="s">
        <v>242</v>
      </c>
      <c r="E52" s="12" t="s">
        <v>30</v>
      </c>
      <c r="F52" s="13" t="s">
        <v>31</v>
      </c>
      <c r="G52" s="14" t="s">
        <v>32</v>
      </c>
      <c r="H52" s="12" t="s">
        <v>48</v>
      </c>
      <c r="I52" s="7">
        <v>92255.8</v>
      </c>
      <c r="J52" s="19">
        <v>28042.170666666701</v>
      </c>
      <c r="K52" s="19"/>
      <c r="L52" s="39">
        <f t="shared" si="4"/>
        <v>0</v>
      </c>
      <c r="M52" s="19">
        <v>20000</v>
      </c>
      <c r="N52" s="19">
        <f t="shared" si="2"/>
        <v>20000</v>
      </c>
      <c r="O52" s="39">
        <f t="shared" si="5"/>
        <v>0.71321154976685497</v>
      </c>
      <c r="P52" s="39">
        <f t="shared" si="6"/>
        <v>0.71321154976685497</v>
      </c>
      <c r="Q52" s="12"/>
      <c r="R52" s="19">
        <f t="shared" si="7"/>
        <v>20000</v>
      </c>
      <c r="S52" s="19"/>
      <c r="T52" s="16">
        <v>45439</v>
      </c>
      <c r="U52" s="9">
        <v>7</v>
      </c>
      <c r="V52" s="16">
        <f>T52-U52</f>
        <v>45432</v>
      </c>
      <c r="W52" s="12" t="s">
        <v>70</v>
      </c>
      <c r="X52" s="7"/>
      <c r="Y52" s="9" t="s">
        <v>125</v>
      </c>
      <c r="Z52" s="23"/>
    </row>
    <row r="53" spans="1:26" ht="20.100000000000001" customHeight="1">
      <c r="A53" s="9">
        <f t="shared" si="3"/>
        <v>50</v>
      </c>
      <c r="B53" s="9" t="s">
        <v>45</v>
      </c>
      <c r="C53" s="10" t="s">
        <v>239</v>
      </c>
      <c r="D53" s="110" t="s">
        <v>240</v>
      </c>
      <c r="E53" s="12" t="s">
        <v>30</v>
      </c>
      <c r="F53" s="13" t="s">
        <v>31</v>
      </c>
      <c r="G53" s="14" t="s">
        <v>32</v>
      </c>
      <c r="H53" s="12" t="s">
        <v>48</v>
      </c>
      <c r="I53" s="7">
        <v>12530.25</v>
      </c>
      <c r="J53" s="19">
        <v>1670.7</v>
      </c>
      <c r="K53" s="19"/>
      <c r="L53" s="39">
        <f t="shared" si="4"/>
        <v>0</v>
      </c>
      <c r="M53" s="19">
        <v>12530.25</v>
      </c>
      <c r="N53" s="19">
        <f t="shared" si="2"/>
        <v>12530.25</v>
      </c>
      <c r="O53" s="39">
        <f t="shared" si="5"/>
        <v>7.5</v>
      </c>
      <c r="P53" s="39">
        <f t="shared" si="6"/>
        <v>7.5</v>
      </c>
      <c r="Q53" s="12"/>
      <c r="R53" s="19">
        <f t="shared" si="7"/>
        <v>12530.25</v>
      </c>
      <c r="S53" s="19"/>
      <c r="T53" s="16">
        <v>45439</v>
      </c>
      <c r="U53" s="9">
        <v>7</v>
      </c>
      <c r="V53" s="16">
        <f>T53-U53</f>
        <v>45432</v>
      </c>
      <c r="W53" s="12" t="s">
        <v>70</v>
      </c>
      <c r="X53" s="7"/>
      <c r="Y53" s="9" t="s">
        <v>125</v>
      </c>
      <c r="Z53" s="23" t="s">
        <v>221</v>
      </c>
    </row>
    <row r="54" spans="1:26" ht="20.100000000000001" customHeight="1">
      <c r="A54" s="9">
        <f t="shared" si="3"/>
        <v>51</v>
      </c>
      <c r="B54" s="9" t="s">
        <v>45</v>
      </c>
      <c r="C54" s="10" t="s">
        <v>87</v>
      </c>
      <c r="D54" s="109" t="s">
        <v>88</v>
      </c>
      <c r="E54" s="12" t="s">
        <v>30</v>
      </c>
      <c r="F54" s="13" t="s">
        <v>40</v>
      </c>
      <c r="G54" s="14" t="s">
        <v>32</v>
      </c>
      <c r="H54" s="12" t="s">
        <v>48</v>
      </c>
      <c r="I54" s="19">
        <v>16034.72</v>
      </c>
      <c r="J54" s="19">
        <v>16034.72</v>
      </c>
      <c r="K54" s="19"/>
      <c r="L54" s="39">
        <f t="shared" si="4"/>
        <v>0</v>
      </c>
      <c r="M54" s="19">
        <v>16034.72</v>
      </c>
      <c r="N54" s="19">
        <f t="shared" si="2"/>
        <v>16034.72</v>
      </c>
      <c r="O54" s="39">
        <f t="shared" si="5"/>
        <v>1</v>
      </c>
      <c r="P54" s="39">
        <f t="shared" si="6"/>
        <v>1</v>
      </c>
      <c r="Q54" s="38"/>
      <c r="R54" s="19">
        <f t="shared" si="7"/>
        <v>16034.72</v>
      </c>
      <c r="S54" s="19"/>
      <c r="T54" s="16"/>
      <c r="U54" s="9"/>
      <c r="V54" s="16"/>
      <c r="W54" s="12" t="s">
        <v>35</v>
      </c>
      <c r="X54" s="7"/>
      <c r="Y54" s="9" t="s">
        <v>89</v>
      </c>
      <c r="Z54" s="23"/>
    </row>
    <row r="55" spans="1:26" ht="20.100000000000001" customHeight="1">
      <c r="A55" s="9">
        <f t="shared" si="3"/>
        <v>52</v>
      </c>
      <c r="B55" s="9" t="s">
        <v>45</v>
      </c>
      <c r="C55" s="10" t="s">
        <v>226</v>
      </c>
      <c r="D55" s="110" t="s">
        <v>227</v>
      </c>
      <c r="E55" s="12" t="s">
        <v>30</v>
      </c>
      <c r="F55" s="13" t="s">
        <v>31</v>
      </c>
      <c r="G55" s="14" t="s">
        <v>32</v>
      </c>
      <c r="H55" s="12" t="s">
        <v>48</v>
      </c>
      <c r="I55" s="7">
        <v>13785</v>
      </c>
      <c r="J55" s="19">
        <v>2816.1426666666698</v>
      </c>
      <c r="K55" s="19"/>
      <c r="L55" s="39">
        <f t="shared" si="4"/>
        <v>0</v>
      </c>
      <c r="M55" s="7">
        <v>10000</v>
      </c>
      <c r="N55" s="19">
        <f t="shared" si="2"/>
        <v>10000</v>
      </c>
      <c r="O55" s="39">
        <f t="shared" si="5"/>
        <v>3.5509564619595464</v>
      </c>
      <c r="P55" s="39">
        <f t="shared" si="6"/>
        <v>3.5509564619595464</v>
      </c>
      <c r="Q55" s="12"/>
      <c r="R55" s="19">
        <f t="shared" si="7"/>
        <v>10000</v>
      </c>
      <c r="S55" s="19"/>
      <c r="T55" s="16">
        <v>45439</v>
      </c>
      <c r="U55" s="9">
        <v>4</v>
      </c>
      <c r="V55" s="16">
        <f t="shared" ref="V55:V62" si="9">T55-U55</f>
        <v>45435</v>
      </c>
      <c r="W55" s="12" t="s">
        <v>70</v>
      </c>
      <c r="X55" s="7"/>
      <c r="Y55" s="9" t="s">
        <v>125</v>
      </c>
      <c r="Z55" s="23"/>
    </row>
    <row r="56" spans="1:26" ht="22.2" customHeight="1">
      <c r="A56" s="9">
        <f t="shared" si="3"/>
        <v>53</v>
      </c>
      <c r="B56" s="9" t="s">
        <v>45</v>
      </c>
      <c r="C56" s="10" t="s">
        <v>234</v>
      </c>
      <c r="D56" s="110" t="s">
        <v>235</v>
      </c>
      <c r="E56" s="12" t="s">
        <v>30</v>
      </c>
      <c r="F56" s="13" t="s">
        <v>31</v>
      </c>
      <c r="G56" s="14" t="s">
        <v>32</v>
      </c>
      <c r="H56" s="12" t="s">
        <v>48</v>
      </c>
      <c r="I56" s="7">
        <v>570888.88</v>
      </c>
      <c r="J56" s="19">
        <v>82378.045333333401</v>
      </c>
      <c r="K56" s="19">
        <v>50000</v>
      </c>
      <c r="L56" s="39">
        <f t="shared" si="4"/>
        <v>0.60695783442882967</v>
      </c>
      <c r="M56" s="19">
        <v>30000</v>
      </c>
      <c r="N56" s="19">
        <f t="shared" si="2"/>
        <v>30000</v>
      </c>
      <c r="O56" s="39">
        <f t="shared" ref="O56:O62" si="10">M56/J56</f>
        <v>0.36417470065729779</v>
      </c>
      <c r="P56" s="39">
        <f t="shared" ref="P56:P62" si="11">L56+O56</f>
        <v>0.97113253508612751</v>
      </c>
      <c r="Q56" s="12"/>
      <c r="R56" s="19">
        <f t="shared" si="7"/>
        <v>30000</v>
      </c>
      <c r="S56" s="19"/>
      <c r="T56" s="16">
        <v>45439</v>
      </c>
      <c r="U56" s="9">
        <v>7</v>
      </c>
      <c r="V56" s="16">
        <f t="shared" si="9"/>
        <v>45432</v>
      </c>
      <c r="W56" s="12" t="s">
        <v>70</v>
      </c>
      <c r="X56" s="36" t="s">
        <v>391</v>
      </c>
      <c r="Y56" s="9" t="s">
        <v>125</v>
      </c>
      <c r="Z56" s="23"/>
    </row>
    <row r="57" spans="1:26" ht="22.2" customHeight="1">
      <c r="A57" s="9">
        <f t="shared" si="3"/>
        <v>54</v>
      </c>
      <c r="B57" s="9" t="s">
        <v>45</v>
      </c>
      <c r="C57" s="10" t="s">
        <v>104</v>
      </c>
      <c r="D57" s="109" t="s">
        <v>105</v>
      </c>
      <c r="E57" s="12" t="s">
        <v>30</v>
      </c>
      <c r="F57" s="13" t="s">
        <v>74</v>
      </c>
      <c r="G57" s="14" t="s">
        <v>32</v>
      </c>
      <c r="H57" s="12" t="s">
        <v>48</v>
      </c>
      <c r="I57" s="19">
        <v>352121.33</v>
      </c>
      <c r="J57" s="19">
        <v>4198.3786666666701</v>
      </c>
      <c r="K57" s="19">
        <v>30000</v>
      </c>
      <c r="L57" s="39">
        <f t="shared" si="4"/>
        <v>7.1456155773149197</v>
      </c>
      <c r="M57" s="19">
        <v>50000</v>
      </c>
      <c r="N57" s="19">
        <f t="shared" si="2"/>
        <v>50000</v>
      </c>
      <c r="O57" s="39">
        <f t="shared" si="10"/>
        <v>11.909359295524865</v>
      </c>
      <c r="P57" s="39">
        <f t="shared" si="11"/>
        <v>19.054974872839786</v>
      </c>
      <c r="Q57" s="38">
        <v>0.03</v>
      </c>
      <c r="R57" s="19">
        <f t="shared" si="7"/>
        <v>48500</v>
      </c>
      <c r="S57" s="19" t="s">
        <v>504</v>
      </c>
      <c r="T57" s="16">
        <v>45410</v>
      </c>
      <c r="U57" s="9">
        <v>4</v>
      </c>
      <c r="V57" s="16">
        <f t="shared" si="9"/>
        <v>45406</v>
      </c>
      <c r="W57" s="12" t="s">
        <v>35</v>
      </c>
      <c r="X57" s="36" t="s">
        <v>398</v>
      </c>
      <c r="Y57" s="9" t="s">
        <v>36</v>
      </c>
      <c r="Z57" s="23"/>
    </row>
    <row r="58" spans="1:26" ht="22.2" customHeight="1">
      <c r="A58" s="9">
        <f t="shared" si="3"/>
        <v>55</v>
      </c>
      <c r="B58" s="9" t="s">
        <v>45</v>
      </c>
      <c r="C58" s="10" t="s">
        <v>46</v>
      </c>
      <c r="D58" s="109" t="s">
        <v>47</v>
      </c>
      <c r="E58" s="12" t="s">
        <v>30</v>
      </c>
      <c r="F58" s="13" t="s">
        <v>40</v>
      </c>
      <c r="G58" s="14" t="s">
        <v>32</v>
      </c>
      <c r="H58" s="12" t="s">
        <v>48</v>
      </c>
      <c r="I58" s="19">
        <v>906429.46</v>
      </c>
      <c r="J58" s="19">
        <v>170680.55733333333</v>
      </c>
      <c r="K58" s="19">
        <v>50000</v>
      </c>
      <c r="L58" s="39">
        <f t="shared" si="4"/>
        <v>0.29294490703092618</v>
      </c>
      <c r="M58" s="19">
        <v>300000</v>
      </c>
      <c r="N58" s="19">
        <f t="shared" si="2"/>
        <v>300000</v>
      </c>
      <c r="O58" s="39">
        <f t="shared" si="10"/>
        <v>1.7576694421855572</v>
      </c>
      <c r="P58" s="39">
        <f t="shared" si="11"/>
        <v>2.0506143492164832</v>
      </c>
      <c r="Q58" s="38">
        <v>0.03</v>
      </c>
      <c r="R58" s="19">
        <f t="shared" si="7"/>
        <v>291000</v>
      </c>
      <c r="S58" s="19"/>
      <c r="T58" s="16">
        <v>45439</v>
      </c>
      <c r="U58" s="9">
        <v>3</v>
      </c>
      <c r="V58" s="16">
        <f t="shared" si="9"/>
        <v>45436</v>
      </c>
      <c r="W58" s="12" t="s">
        <v>70</v>
      </c>
      <c r="X58" s="36"/>
      <c r="Y58" s="9" t="s">
        <v>413</v>
      </c>
      <c r="Z58" s="23" t="s">
        <v>475</v>
      </c>
    </row>
    <row r="59" spans="1:26" ht="22.2" customHeight="1">
      <c r="A59" s="9">
        <f t="shared" si="3"/>
        <v>56</v>
      </c>
      <c r="B59" s="9" t="s">
        <v>45</v>
      </c>
      <c r="C59" s="10" t="s">
        <v>252</v>
      </c>
      <c r="D59" s="109" t="s">
        <v>253</v>
      </c>
      <c r="E59" s="12" t="s">
        <v>30</v>
      </c>
      <c r="F59" s="13" t="s">
        <v>31</v>
      </c>
      <c r="G59" s="14" t="s">
        <v>32</v>
      </c>
      <c r="H59" s="12" t="s">
        <v>48</v>
      </c>
      <c r="I59" s="19">
        <v>1117650.81</v>
      </c>
      <c r="J59" s="19">
        <v>307298.64666666667</v>
      </c>
      <c r="K59" s="19">
        <v>150000</v>
      </c>
      <c r="L59" s="39">
        <f t="shared" si="4"/>
        <v>0.48812450567902488</v>
      </c>
      <c r="M59" s="19">
        <v>150000</v>
      </c>
      <c r="N59" s="19">
        <f t="shared" si="2"/>
        <v>150000</v>
      </c>
      <c r="O59" s="39">
        <f t="shared" si="10"/>
        <v>0.48812450567902488</v>
      </c>
      <c r="P59" s="39">
        <f t="shared" si="11"/>
        <v>0.97624901135804976</v>
      </c>
      <c r="Q59" s="38">
        <v>0.03</v>
      </c>
      <c r="R59" s="19">
        <f t="shared" si="7"/>
        <v>145500</v>
      </c>
      <c r="S59" s="19"/>
      <c r="T59" s="16">
        <v>45428</v>
      </c>
      <c r="U59" s="9">
        <v>3</v>
      </c>
      <c r="V59" s="16">
        <f t="shared" si="9"/>
        <v>45425</v>
      </c>
      <c r="W59" s="12" t="s">
        <v>35</v>
      </c>
      <c r="X59" s="36"/>
      <c r="Y59" s="9" t="s">
        <v>427</v>
      </c>
      <c r="Z59" s="23"/>
    </row>
    <row r="60" spans="1:26" ht="22.2" customHeight="1">
      <c r="A60" s="9">
        <f t="shared" si="3"/>
        <v>57</v>
      </c>
      <c r="B60" s="9" t="s">
        <v>45</v>
      </c>
      <c r="C60" s="10" t="s">
        <v>257</v>
      </c>
      <c r="D60" s="109" t="s">
        <v>258</v>
      </c>
      <c r="E60" s="12" t="s">
        <v>30</v>
      </c>
      <c r="F60" s="13" t="s">
        <v>31</v>
      </c>
      <c r="G60" s="14" t="s">
        <v>32</v>
      </c>
      <c r="H60" s="12" t="s">
        <v>48</v>
      </c>
      <c r="I60" s="19">
        <v>1292257.1199999999</v>
      </c>
      <c r="J60" s="19">
        <v>200030.54400000002</v>
      </c>
      <c r="K60" s="19">
        <v>50000</v>
      </c>
      <c r="L60" s="39">
        <f t="shared" si="4"/>
        <v>0.24996182582995921</v>
      </c>
      <c r="M60" s="19">
        <v>150000</v>
      </c>
      <c r="N60" s="19">
        <f t="shared" si="2"/>
        <v>150000</v>
      </c>
      <c r="O60" s="39">
        <f t="shared" si="10"/>
        <v>0.74988547748987766</v>
      </c>
      <c r="P60" s="39">
        <f t="shared" si="11"/>
        <v>0.99984730331983684</v>
      </c>
      <c r="Q60" s="38">
        <v>0.03</v>
      </c>
      <c r="R60" s="19">
        <f t="shared" si="7"/>
        <v>145500</v>
      </c>
      <c r="S60" s="19"/>
      <c r="T60" s="16">
        <v>45428</v>
      </c>
      <c r="U60" s="9">
        <v>3</v>
      </c>
      <c r="V60" s="16">
        <f t="shared" si="9"/>
        <v>45425</v>
      </c>
      <c r="W60" s="12" t="s">
        <v>35</v>
      </c>
      <c r="X60" s="36"/>
      <c r="Y60" s="9" t="s">
        <v>413</v>
      </c>
      <c r="Z60" s="23"/>
    </row>
    <row r="61" spans="1:26" ht="22.2" customHeight="1">
      <c r="A61" s="9">
        <f t="shared" si="3"/>
        <v>58</v>
      </c>
      <c r="B61" s="9" t="s">
        <v>45</v>
      </c>
      <c r="C61" s="10" t="s">
        <v>491</v>
      </c>
      <c r="D61" s="109" t="s">
        <v>492</v>
      </c>
      <c r="E61" s="12" t="s">
        <v>30</v>
      </c>
      <c r="F61" s="13" t="s">
        <v>493</v>
      </c>
      <c r="G61" s="14" t="s">
        <v>32</v>
      </c>
      <c r="H61" s="12" t="s">
        <v>48</v>
      </c>
      <c r="I61" s="19">
        <v>418529.62</v>
      </c>
      <c r="J61" s="19">
        <v>55803.94933333333</v>
      </c>
      <c r="K61" s="19">
        <v>0</v>
      </c>
      <c r="L61" s="39">
        <f t="shared" si="4"/>
        <v>0</v>
      </c>
      <c r="M61" s="19">
        <v>270891.44</v>
      </c>
      <c r="N61" s="19">
        <f t="shared" si="2"/>
        <v>270891.44</v>
      </c>
      <c r="O61" s="39">
        <f t="shared" si="10"/>
        <v>4.8543417309389003</v>
      </c>
      <c r="P61" s="39">
        <f t="shared" si="11"/>
        <v>4.8543417309389003</v>
      </c>
      <c r="Q61" s="38"/>
      <c r="R61" s="19">
        <f t="shared" si="7"/>
        <v>270891.44</v>
      </c>
      <c r="S61" s="19"/>
      <c r="T61" s="16">
        <v>45437</v>
      </c>
      <c r="U61" s="9">
        <v>3</v>
      </c>
      <c r="V61" s="16">
        <f t="shared" si="9"/>
        <v>45434</v>
      </c>
      <c r="W61" s="12" t="s">
        <v>35</v>
      </c>
      <c r="X61" s="36"/>
      <c r="Y61" s="9" t="s">
        <v>413</v>
      </c>
      <c r="Z61" s="23"/>
    </row>
    <row r="62" spans="1:26" ht="22.2" customHeight="1">
      <c r="A62" s="9">
        <f t="shared" si="3"/>
        <v>59</v>
      </c>
      <c r="B62" s="9" t="s">
        <v>488</v>
      </c>
      <c r="C62" s="10" t="s">
        <v>486</v>
      </c>
      <c r="D62" s="109" t="s">
        <v>487</v>
      </c>
      <c r="E62" s="12" t="s">
        <v>30</v>
      </c>
      <c r="F62" s="13" t="s">
        <v>31</v>
      </c>
      <c r="G62" s="14" t="s">
        <v>32</v>
      </c>
      <c r="H62" s="12" t="s">
        <v>48</v>
      </c>
      <c r="I62" s="19">
        <v>255167.48</v>
      </c>
      <c r="J62" s="19">
        <v>23047.03733333333</v>
      </c>
      <c r="K62" s="19"/>
      <c r="L62" s="39">
        <f t="shared" si="4"/>
        <v>0</v>
      </c>
      <c r="M62" s="19">
        <v>50000</v>
      </c>
      <c r="N62" s="19">
        <f t="shared" si="2"/>
        <v>50000</v>
      </c>
      <c r="O62" s="39">
        <f t="shared" si="10"/>
        <v>2.1694762444665341</v>
      </c>
      <c r="P62" s="39">
        <f t="shared" si="11"/>
        <v>2.1694762444665341</v>
      </c>
      <c r="Q62" s="38">
        <v>0.03</v>
      </c>
      <c r="R62" s="19">
        <f t="shared" si="7"/>
        <v>48500</v>
      </c>
      <c r="S62" s="12" t="s">
        <v>501</v>
      </c>
      <c r="T62" s="16">
        <v>45437</v>
      </c>
      <c r="U62" s="9">
        <v>3</v>
      </c>
      <c r="V62" s="16">
        <f t="shared" si="9"/>
        <v>45434</v>
      </c>
      <c r="W62" s="12" t="s">
        <v>35</v>
      </c>
      <c r="X62" s="36"/>
      <c r="Y62" s="9" t="s">
        <v>412</v>
      </c>
      <c r="Z62" s="23"/>
    </row>
    <row r="63" spans="1:26" ht="20.100000000000001" customHeight="1">
      <c r="A63" s="9">
        <f t="shared" si="3"/>
        <v>60</v>
      </c>
      <c r="B63" s="9" t="s">
        <v>27</v>
      </c>
      <c r="C63" s="10" t="s">
        <v>477</v>
      </c>
      <c r="D63" s="110" t="s">
        <v>476</v>
      </c>
      <c r="E63" s="12" t="s">
        <v>30</v>
      </c>
      <c r="F63" s="13" t="s">
        <v>40</v>
      </c>
      <c r="G63" s="14" t="s">
        <v>270</v>
      </c>
      <c r="H63" s="12" t="s">
        <v>48</v>
      </c>
      <c r="I63" s="19">
        <v>10000</v>
      </c>
      <c r="J63" s="19">
        <v>10000</v>
      </c>
      <c r="K63" s="19"/>
      <c r="L63" s="39">
        <f t="shared" si="4"/>
        <v>0</v>
      </c>
      <c r="M63" s="19">
        <v>10000</v>
      </c>
      <c r="N63" s="19">
        <f t="shared" si="2"/>
        <v>10000</v>
      </c>
      <c r="O63" s="39">
        <f t="shared" si="5"/>
        <v>1</v>
      </c>
      <c r="P63" s="39">
        <f t="shared" si="6"/>
        <v>1</v>
      </c>
      <c r="Q63" s="38"/>
      <c r="R63" s="19">
        <f t="shared" si="7"/>
        <v>10000</v>
      </c>
      <c r="S63" s="19"/>
      <c r="T63" s="16"/>
      <c r="U63" s="9"/>
      <c r="V63" s="16"/>
      <c r="W63" s="12" t="s">
        <v>35</v>
      </c>
      <c r="X63" s="22"/>
      <c r="Y63" s="14" t="s">
        <v>89</v>
      </c>
      <c r="Z63" s="27" t="s">
        <v>348</v>
      </c>
    </row>
    <row r="64" spans="1:26" ht="20.100000000000001" customHeight="1">
      <c r="A64" s="9">
        <f t="shared" si="3"/>
        <v>61</v>
      </c>
      <c r="B64" s="9" t="s">
        <v>27</v>
      </c>
      <c r="C64" s="10" t="s">
        <v>479</v>
      </c>
      <c r="D64" s="110" t="s">
        <v>478</v>
      </c>
      <c r="E64" s="12" t="s">
        <v>30</v>
      </c>
      <c r="F64" s="13" t="s">
        <v>40</v>
      </c>
      <c r="G64" s="14" t="s">
        <v>270</v>
      </c>
      <c r="H64" s="12" t="s">
        <v>48</v>
      </c>
      <c r="I64" s="19">
        <v>20000</v>
      </c>
      <c r="J64" s="19">
        <v>20000</v>
      </c>
      <c r="K64" s="19"/>
      <c r="L64" s="39">
        <f t="shared" si="4"/>
        <v>0</v>
      </c>
      <c r="M64" s="19">
        <v>20000</v>
      </c>
      <c r="N64" s="19">
        <f t="shared" si="2"/>
        <v>20000</v>
      </c>
      <c r="O64" s="39">
        <f t="shared" si="5"/>
        <v>1</v>
      </c>
      <c r="P64" s="39">
        <f t="shared" si="6"/>
        <v>1</v>
      </c>
      <c r="Q64" s="38"/>
      <c r="R64" s="19">
        <f t="shared" si="7"/>
        <v>20000</v>
      </c>
      <c r="S64" s="19"/>
      <c r="T64" s="16"/>
      <c r="U64" s="9"/>
      <c r="V64" s="16"/>
      <c r="W64" s="12" t="s">
        <v>35</v>
      </c>
      <c r="X64" s="22"/>
      <c r="Y64" s="14" t="s">
        <v>89</v>
      </c>
      <c r="Z64" s="27" t="s">
        <v>357</v>
      </c>
    </row>
    <row r="65" spans="1:26" ht="20.100000000000001" customHeight="1">
      <c r="A65" s="9">
        <f t="shared" si="3"/>
        <v>62</v>
      </c>
      <c r="B65" s="9" t="s">
        <v>27</v>
      </c>
      <c r="C65" s="10" t="s">
        <v>481</v>
      </c>
      <c r="D65" s="110" t="s">
        <v>480</v>
      </c>
      <c r="E65" s="12" t="s">
        <v>30</v>
      </c>
      <c r="F65" s="13" t="s">
        <v>40</v>
      </c>
      <c r="G65" s="14" t="s">
        <v>270</v>
      </c>
      <c r="H65" s="12" t="s">
        <v>48</v>
      </c>
      <c r="I65" s="19">
        <v>20000</v>
      </c>
      <c r="J65" s="19">
        <v>20000</v>
      </c>
      <c r="K65" s="19"/>
      <c r="L65" s="39">
        <f t="shared" si="4"/>
        <v>0</v>
      </c>
      <c r="M65" s="19">
        <v>20000</v>
      </c>
      <c r="N65" s="19">
        <f t="shared" si="2"/>
        <v>20000</v>
      </c>
      <c r="O65" s="39">
        <f t="shared" si="5"/>
        <v>1</v>
      </c>
      <c r="P65" s="39">
        <f t="shared" si="6"/>
        <v>1</v>
      </c>
      <c r="Q65" s="38"/>
      <c r="R65" s="19">
        <f t="shared" si="7"/>
        <v>20000</v>
      </c>
      <c r="S65" s="19"/>
      <c r="T65" s="16"/>
      <c r="U65" s="9"/>
      <c r="V65" s="16"/>
      <c r="W65" s="12" t="s">
        <v>35</v>
      </c>
      <c r="X65" s="22"/>
      <c r="Y65" s="14" t="s">
        <v>89</v>
      </c>
      <c r="Z65" s="27" t="s">
        <v>355</v>
      </c>
    </row>
    <row r="66" spans="1:26" ht="20.100000000000001" customHeight="1">
      <c r="A66" s="9">
        <f t="shared" si="3"/>
        <v>63</v>
      </c>
      <c r="B66" s="9" t="s">
        <v>27</v>
      </c>
      <c r="C66" s="10" t="s">
        <v>482</v>
      </c>
      <c r="D66" s="11" t="s">
        <v>459</v>
      </c>
      <c r="E66" s="12" t="s">
        <v>172</v>
      </c>
      <c r="F66" s="13" t="s">
        <v>31</v>
      </c>
      <c r="G66" s="14" t="s">
        <v>180</v>
      </c>
      <c r="H66" s="12" t="s">
        <v>48</v>
      </c>
      <c r="I66" s="19">
        <v>15000</v>
      </c>
      <c r="J66" s="19">
        <v>15000</v>
      </c>
      <c r="K66" s="19"/>
      <c r="L66" s="105">
        <f t="shared" si="4"/>
        <v>0</v>
      </c>
      <c r="M66" s="19">
        <v>15000</v>
      </c>
      <c r="N66" s="19">
        <f t="shared" si="2"/>
        <v>15000</v>
      </c>
      <c r="O66" s="105">
        <f t="shared" si="5"/>
        <v>1</v>
      </c>
      <c r="P66" s="105">
        <f t="shared" si="6"/>
        <v>1</v>
      </c>
      <c r="Q66" s="38"/>
      <c r="R66" s="19">
        <f t="shared" si="7"/>
        <v>15000</v>
      </c>
      <c r="S66" s="19"/>
      <c r="T66" s="16"/>
      <c r="U66" s="9"/>
      <c r="V66" s="16"/>
      <c r="W66" s="12" t="s">
        <v>70</v>
      </c>
      <c r="X66" s="22"/>
      <c r="Y66" s="9" t="s">
        <v>205</v>
      </c>
      <c r="Z66" s="23"/>
    </row>
    <row r="67" spans="1:26" ht="20.100000000000001" customHeight="1">
      <c r="A67" s="9">
        <f t="shared" si="3"/>
        <v>64</v>
      </c>
      <c r="B67" s="9" t="s">
        <v>45</v>
      </c>
      <c r="C67" s="10" t="s">
        <v>511</v>
      </c>
      <c r="D67" s="11" t="s">
        <v>291</v>
      </c>
      <c r="E67" s="12" t="s">
        <v>280</v>
      </c>
      <c r="F67" s="13" t="s">
        <v>31</v>
      </c>
      <c r="G67" s="14" t="s">
        <v>32</v>
      </c>
      <c r="H67" s="12" t="s">
        <v>48</v>
      </c>
      <c r="I67" s="19">
        <v>151605.35</v>
      </c>
      <c r="J67" s="19">
        <v>20214.046666666669</v>
      </c>
      <c r="K67" s="19"/>
      <c r="L67" s="105">
        <f t="shared" si="4"/>
        <v>0</v>
      </c>
      <c r="M67" s="19">
        <v>50000</v>
      </c>
      <c r="N67" s="43">
        <f t="shared" si="2"/>
        <v>50000</v>
      </c>
      <c r="O67" s="105">
        <f t="shared" si="5"/>
        <v>2.4735274843532893</v>
      </c>
      <c r="P67" s="105">
        <f t="shared" si="6"/>
        <v>2.4735274843532893</v>
      </c>
      <c r="Q67" s="38"/>
      <c r="R67" s="19">
        <f t="shared" si="7"/>
        <v>50000</v>
      </c>
      <c r="S67" s="19"/>
      <c r="T67" s="16"/>
      <c r="U67" s="9"/>
      <c r="V67" s="16"/>
      <c r="W67" s="12" t="s">
        <v>70</v>
      </c>
      <c r="X67" s="22"/>
      <c r="Y67" s="9" t="s">
        <v>412</v>
      </c>
      <c r="Z67" s="23"/>
    </row>
    <row r="68" spans="1:26" ht="22.2" customHeight="1">
      <c r="A68" s="9">
        <f t="shared" si="3"/>
        <v>65</v>
      </c>
      <c r="B68" s="9" t="s">
        <v>488</v>
      </c>
      <c r="C68" s="10" t="s">
        <v>489</v>
      </c>
      <c r="D68" s="27" t="s">
        <v>490</v>
      </c>
      <c r="E68" s="12" t="s">
        <v>280</v>
      </c>
      <c r="F68" s="13" t="s">
        <v>31</v>
      </c>
      <c r="G68" s="14" t="s">
        <v>32</v>
      </c>
      <c r="H68" s="12" t="s">
        <v>48</v>
      </c>
      <c r="I68" s="19">
        <v>519454.4599999999</v>
      </c>
      <c r="J68" s="19">
        <v>138305.96266666666</v>
      </c>
      <c r="K68" s="19"/>
      <c r="L68" s="105">
        <f>K68/J68</f>
        <v>0</v>
      </c>
      <c r="M68" s="19">
        <v>150000</v>
      </c>
      <c r="N68" s="43">
        <f>M68</f>
        <v>150000</v>
      </c>
      <c r="O68" s="105">
        <f>M68/J68</f>
        <v>1.0845519391055998</v>
      </c>
      <c r="P68" s="105">
        <f>L68+O68</f>
        <v>1.0845519391055998</v>
      </c>
      <c r="Q68" s="38"/>
      <c r="R68" s="19">
        <f>N68*(1-Q68)</f>
        <v>150000</v>
      </c>
      <c r="S68" s="19"/>
      <c r="T68" s="16"/>
      <c r="U68" s="9"/>
      <c r="V68" s="16"/>
      <c r="W68" s="12" t="s">
        <v>35</v>
      </c>
      <c r="X68" s="36"/>
      <c r="Y68" s="9" t="s">
        <v>413</v>
      </c>
      <c r="Z68" s="23" t="s">
        <v>512</v>
      </c>
    </row>
    <row r="69" spans="1:26" ht="20.100000000000001" customHeight="1">
      <c r="A69" s="9">
        <f t="shared" si="3"/>
        <v>66</v>
      </c>
      <c r="B69" s="9" t="s">
        <v>45</v>
      </c>
      <c r="C69" s="10" t="s">
        <v>278</v>
      </c>
      <c r="D69" s="11" t="s">
        <v>279</v>
      </c>
      <c r="E69" s="12" t="s">
        <v>280</v>
      </c>
      <c r="F69" s="13" t="s">
        <v>40</v>
      </c>
      <c r="G69" s="14" t="s">
        <v>32</v>
      </c>
      <c r="H69" s="12" t="s">
        <v>454</v>
      </c>
      <c r="I69" s="19">
        <v>4223767.43</v>
      </c>
      <c r="J69" s="19">
        <v>4117298.5799999996</v>
      </c>
      <c r="K69" s="19"/>
      <c r="L69" s="105">
        <f t="shared" si="4"/>
        <v>0</v>
      </c>
      <c r="M69" s="19">
        <v>500000</v>
      </c>
      <c r="N69" s="19">
        <f t="shared" si="2"/>
        <v>500000</v>
      </c>
      <c r="O69" s="105">
        <f t="shared" si="5"/>
        <v>0.12143884886774474</v>
      </c>
      <c r="P69" s="105">
        <f t="shared" si="6"/>
        <v>0.12143884886774474</v>
      </c>
      <c r="Q69" s="38">
        <v>0.03</v>
      </c>
      <c r="R69" s="19">
        <f t="shared" si="7"/>
        <v>485000</v>
      </c>
      <c r="S69" s="19"/>
      <c r="T69" s="16"/>
      <c r="U69" s="9"/>
      <c r="V69" s="16"/>
      <c r="W69" s="12" t="s">
        <v>458</v>
      </c>
      <c r="X69" s="22"/>
      <c r="Y69" s="9" t="s">
        <v>413</v>
      </c>
      <c r="Z69" s="23"/>
    </row>
    <row r="70" spans="1:26" ht="20.100000000000001" customHeight="1">
      <c r="A70" s="9">
        <f t="shared" si="3"/>
        <v>67</v>
      </c>
      <c r="B70" s="9" t="s">
        <v>45</v>
      </c>
      <c r="C70" s="10" t="s">
        <v>284</v>
      </c>
      <c r="D70" s="11" t="s">
        <v>285</v>
      </c>
      <c r="E70" s="12" t="s">
        <v>280</v>
      </c>
      <c r="F70" s="13" t="s">
        <v>31</v>
      </c>
      <c r="G70" s="14" t="s">
        <v>180</v>
      </c>
      <c r="H70" s="12" t="s">
        <v>432</v>
      </c>
      <c r="I70" s="7">
        <v>416900</v>
      </c>
      <c r="J70" s="19">
        <v>416900</v>
      </c>
      <c r="K70" s="19"/>
      <c r="L70" s="105">
        <f t="shared" si="4"/>
        <v>0</v>
      </c>
      <c r="M70" s="19">
        <v>50000</v>
      </c>
      <c r="N70" s="19">
        <f t="shared" si="2"/>
        <v>50000</v>
      </c>
      <c r="O70" s="105">
        <f t="shared" si="5"/>
        <v>0.11993283761093787</v>
      </c>
      <c r="P70" s="105">
        <f t="shared" si="6"/>
        <v>0.11993283761093787</v>
      </c>
      <c r="Q70" s="12"/>
      <c r="R70" s="19">
        <f t="shared" si="7"/>
        <v>50000</v>
      </c>
      <c r="S70" s="19"/>
      <c r="T70" s="16"/>
      <c r="U70" s="9"/>
      <c r="V70" s="16"/>
      <c r="W70" s="12" t="s">
        <v>35</v>
      </c>
      <c r="X70" s="7"/>
      <c r="Y70" s="9" t="s">
        <v>181</v>
      </c>
      <c r="Z70" s="23" t="s">
        <v>280</v>
      </c>
    </row>
    <row r="71" spans="1:26" ht="20.100000000000001" customHeight="1">
      <c r="A71" s="9">
        <f t="shared" si="3"/>
        <v>68</v>
      </c>
      <c r="B71" s="9" t="s">
        <v>45</v>
      </c>
      <c r="C71" s="10" t="s">
        <v>288</v>
      </c>
      <c r="D71" s="11" t="s">
        <v>289</v>
      </c>
      <c r="E71" s="12" t="s">
        <v>280</v>
      </c>
      <c r="F71" s="13" t="s">
        <v>31</v>
      </c>
      <c r="G71" s="14" t="s">
        <v>54</v>
      </c>
      <c r="H71" s="12" t="s">
        <v>432</v>
      </c>
      <c r="I71" s="7">
        <v>406803.7</v>
      </c>
      <c r="J71" s="19">
        <v>406803.7</v>
      </c>
      <c r="K71" s="19"/>
      <c r="L71" s="105">
        <f t="shared" si="4"/>
        <v>0</v>
      </c>
      <c r="M71" s="19">
        <v>50000</v>
      </c>
      <c r="N71" s="43">
        <f t="shared" si="2"/>
        <v>50000</v>
      </c>
      <c r="O71" s="105">
        <f t="shared" si="5"/>
        <v>0.1229094032330581</v>
      </c>
      <c r="P71" s="105">
        <f t="shared" si="6"/>
        <v>0.1229094032330581</v>
      </c>
      <c r="Q71" s="12"/>
      <c r="R71" s="19">
        <f t="shared" si="7"/>
        <v>50000</v>
      </c>
      <c r="S71" s="19"/>
      <c r="T71" s="16"/>
      <c r="U71" s="9"/>
      <c r="V71" s="16"/>
      <c r="W71" s="12" t="s">
        <v>35</v>
      </c>
      <c r="X71" s="7"/>
      <c r="Y71" s="9" t="s">
        <v>36</v>
      </c>
      <c r="Z71" s="23" t="s">
        <v>280</v>
      </c>
    </row>
    <row r="72" spans="1:26" ht="42.6" customHeight="1">
      <c r="A72" s="2"/>
      <c r="B72" s="2"/>
      <c r="C72" s="3" t="s">
        <v>294</v>
      </c>
      <c r="D72" s="2"/>
      <c r="E72" s="15"/>
      <c r="F72" s="2"/>
      <c r="G72" s="2"/>
      <c r="H72" s="3"/>
      <c r="I72" s="3" t="s">
        <v>295</v>
      </c>
      <c r="J72" s="20"/>
      <c r="K72" s="20"/>
      <c r="L72" s="20"/>
      <c r="M72" s="4"/>
      <c r="N72" s="20"/>
      <c r="O72" s="20"/>
      <c r="P72" s="20"/>
      <c r="Q72" s="15"/>
      <c r="R72" s="21"/>
      <c r="S72" s="21"/>
      <c r="T72" s="15"/>
      <c r="U72" s="2"/>
      <c r="V72" s="2"/>
      <c r="W72" s="15"/>
      <c r="X72" s="3" t="s">
        <v>296</v>
      </c>
      <c r="Y72" s="2"/>
      <c r="Z72" s="25"/>
    </row>
  </sheetData>
  <autoFilter ref="A3:Z72" xr:uid="{00000000-0009-0000-0000-000002000000}">
    <sortState xmlns:xlrd2="http://schemas.microsoft.com/office/spreadsheetml/2017/richdata2" ref="A5:Z72">
      <sortCondition descending="1" ref="N3:N71"/>
    </sortState>
  </autoFilter>
  <mergeCells count="24">
    <mergeCell ref="W2:W3"/>
    <mergeCell ref="Y2:Y3"/>
    <mergeCell ref="Z2:Z3"/>
    <mergeCell ref="R2:R3"/>
    <mergeCell ref="T2:T3"/>
    <mergeCell ref="U2:U3"/>
    <mergeCell ref="V2:V3"/>
    <mergeCell ref="S2:S3"/>
    <mergeCell ref="H2:H3"/>
    <mergeCell ref="J2:J3"/>
    <mergeCell ref="N2:N3"/>
    <mergeCell ref="O2:O3"/>
    <mergeCell ref="Q2:Q3"/>
    <mergeCell ref="K2:K3"/>
    <mergeCell ref="L2:L3"/>
    <mergeCell ref="P2:P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72 C1:C3">
    <cfRule type="duplicateValues" dxfId="228" priority="806"/>
  </conditionalFormatting>
  <conditionalFormatting sqref="D1:D3">
    <cfRule type="duplicateValues" dxfId="227" priority="812"/>
    <cfRule type="duplicateValues" dxfId="226" priority="7167"/>
    <cfRule type="duplicateValues" dxfId="225" priority="7168"/>
  </conditionalFormatting>
  <conditionalFormatting sqref="D2:D3">
    <cfRule type="duplicateValues" dxfId="224" priority="699"/>
    <cfRule type="duplicateValues" dxfId="223" priority="811"/>
    <cfRule type="duplicateValues" dxfId="222" priority="809"/>
    <cfRule type="duplicateValues" dxfId="221" priority="808"/>
    <cfRule type="duplicateValues" dxfId="220" priority="688"/>
    <cfRule type="duplicateValues" dxfId="219" priority="810"/>
  </conditionalFormatting>
  <conditionalFormatting sqref="D5:D6">
    <cfRule type="duplicateValues" dxfId="218" priority="873"/>
    <cfRule type="duplicateValues" dxfId="217" priority="874"/>
  </conditionalFormatting>
  <conditionalFormatting sqref="D7">
    <cfRule type="duplicateValues" dxfId="216" priority="170"/>
    <cfRule type="duplicateValues" dxfId="215" priority="177"/>
    <cfRule type="duplicateValues" dxfId="214" priority="179"/>
    <cfRule type="duplicateValues" dxfId="213" priority="180"/>
    <cfRule type="duplicateValues" dxfId="212" priority="181"/>
    <cfRule type="duplicateValues" dxfId="211" priority="182"/>
    <cfRule type="duplicateValues" dxfId="210" priority="169"/>
    <cfRule type="duplicateValues" dxfId="209" priority="171"/>
    <cfRule type="duplicateValues" dxfId="208" priority="172"/>
    <cfRule type="duplicateValues" dxfId="207" priority="175"/>
    <cfRule type="duplicateValues" dxfId="206" priority="176"/>
    <cfRule type="duplicateValues" dxfId="205" priority="178"/>
  </conditionalFormatting>
  <conditionalFormatting sqref="D11:D14">
    <cfRule type="duplicateValues" dxfId="204" priority="24"/>
    <cfRule type="duplicateValues" dxfId="203" priority="25"/>
    <cfRule type="duplicateValues" dxfId="202" priority="26"/>
    <cfRule type="duplicateValues" dxfId="201" priority="27"/>
    <cfRule type="duplicateValues" dxfId="200" priority="28"/>
    <cfRule type="duplicateValues" dxfId="199" priority="31"/>
    <cfRule type="duplicateValues" dxfId="198" priority="33"/>
    <cfRule type="duplicateValues" dxfId="197" priority="32"/>
  </conditionalFormatting>
  <conditionalFormatting sqref="D38:D40 D1:D4 D9:D10 D34:D36 D15:D24">
    <cfRule type="duplicateValues" dxfId="196" priority="7335"/>
    <cfRule type="duplicateValues" dxfId="195" priority="7297"/>
    <cfRule type="duplicateValues" dxfId="194" priority="7298"/>
    <cfRule type="duplicateValues" dxfId="193" priority="7299"/>
    <cfRule type="duplicateValues" dxfId="192" priority="7300"/>
  </conditionalFormatting>
  <conditionalFormatting sqref="D38:D40 D1:D6 D8:D10 D34:D36 D28 D15:D26">
    <cfRule type="duplicateValues" dxfId="191" priority="7487"/>
  </conditionalFormatting>
  <conditionalFormatting sqref="D39 D9:D10">
    <cfRule type="duplicateValues" dxfId="190" priority="7240"/>
    <cfRule type="duplicateValues" dxfId="189" priority="7239"/>
  </conditionalFormatting>
  <conditionalFormatting sqref="D40">
    <cfRule type="duplicateValues" dxfId="188" priority="736"/>
  </conditionalFormatting>
  <conditionalFormatting sqref="D51">
    <cfRule type="duplicateValues" dxfId="187" priority="128"/>
    <cfRule type="duplicateValues" dxfId="186" priority="127"/>
  </conditionalFormatting>
  <conditionalFormatting sqref="D70:D1048576 D63:D67 D1:D10 D15:D55">
    <cfRule type="duplicateValues" dxfId="185" priority="72"/>
  </conditionalFormatting>
  <conditionalFormatting sqref="D72 D1:D6 D8:D10 D28:D40 D15:D26">
    <cfRule type="duplicateValues" dxfId="184" priority="7659"/>
    <cfRule type="duplicateValues" dxfId="183" priority="7660"/>
  </conditionalFormatting>
  <conditionalFormatting sqref="D72:D1048576 D1:D6 D8:D10 D28:D40 D15:D26">
    <cfRule type="duplicateValues" dxfId="182" priority="7669"/>
    <cfRule type="duplicateValues" dxfId="181" priority="7670"/>
    <cfRule type="duplicateValues" dxfId="180" priority="7719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38" orientation="landscape" r:id="rId1"/>
  <rowBreaks count="1" manualBreakCount="1">
    <brk id="71" max="22" man="1"/>
  </rowBreaks>
  <colBreaks count="1" manualBreakCount="1"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A736-8453-46FD-9DF5-A1646B7BECC7}">
  <dimension ref="A1:AA35"/>
  <sheetViews>
    <sheetView view="pageBreakPreview" zoomScale="70" zoomScaleNormal="70" zoomScaleSheetLayoutView="70" workbookViewId="0">
      <pane xSplit="4" ySplit="3" topLeftCell="E4" activePane="bottomRight" state="frozen"/>
      <selection pane="topRight"/>
      <selection pane="bottomLeft"/>
      <selection pane="bottomRight" activeCell="A6" sqref="A6:XFD6"/>
    </sheetView>
  </sheetViews>
  <sheetFormatPr defaultColWidth="9" defaultRowHeight="13.8"/>
  <cols>
    <col min="1" max="1" width="4.77734375" customWidth="1"/>
    <col min="2" max="2" width="6.21875" customWidth="1"/>
    <col min="3" max="3" width="10.77734375" customWidth="1"/>
    <col min="4" max="4" width="30.5546875" customWidth="1"/>
    <col min="5" max="5" width="6.88671875" customWidth="1"/>
    <col min="6" max="6" width="11.109375" customWidth="1"/>
    <col min="7" max="7" width="9.33203125" customWidth="1"/>
    <col min="8" max="8" width="11" customWidth="1"/>
    <col min="9" max="9" width="17.33203125" customWidth="1"/>
    <col min="10" max="11" width="16.6640625" customWidth="1"/>
    <col min="12" max="12" width="11.77734375" hidden="1" customWidth="1"/>
    <col min="13" max="13" width="16.6640625" customWidth="1"/>
    <col min="14" max="14" width="16.88671875" customWidth="1"/>
    <col min="15" max="15" width="9.21875" customWidth="1"/>
    <col min="16" max="16" width="9.77734375" customWidth="1"/>
    <col min="17" max="17" width="7.44140625" customWidth="1"/>
    <col min="18" max="18" width="17.109375" customWidth="1"/>
    <col min="19" max="19" width="16.77734375" hidden="1" customWidth="1"/>
    <col min="20" max="20" width="11.6640625" customWidth="1"/>
    <col min="21" max="21" width="4.88671875" customWidth="1"/>
    <col min="22" max="22" width="12" customWidth="1"/>
    <col min="23" max="23" width="11.44140625" customWidth="1"/>
    <col min="24" max="24" width="21.44140625" customWidth="1"/>
    <col min="25" max="25" width="12.88671875" customWidth="1"/>
    <col min="26" max="26" width="41.44140625" customWidth="1"/>
    <col min="27" max="27" width="12.109375" customWidth="1"/>
  </cols>
  <sheetData>
    <row r="1" spans="1:27" ht="20.399999999999999">
      <c r="A1" s="140" t="s">
        <v>523</v>
      </c>
      <c r="B1" s="140"/>
      <c r="C1" s="140"/>
      <c r="D1" s="140"/>
      <c r="E1" s="140"/>
      <c r="F1" s="140"/>
      <c r="G1" s="140"/>
      <c r="H1" s="7"/>
      <c r="I1" s="7">
        <f>SUBTOTAL(9,I4:I31)</f>
        <v>67615239.63000001</v>
      </c>
      <c r="J1" s="7">
        <f>SUBTOTAL(9,J4:J31)</f>
        <v>5822335.5583333327</v>
      </c>
      <c r="K1" s="7">
        <f>SUBTOTAL(9,K4:K31)</f>
        <v>1380000</v>
      </c>
      <c r="L1" s="7"/>
      <c r="M1" s="7">
        <f>SUBTOTAL(9,M4:M31)</f>
        <v>1140000</v>
      </c>
      <c r="N1" s="7">
        <f>SUBTOTAL(9,N4:N31)</f>
        <v>1140000</v>
      </c>
      <c r="O1" s="7"/>
      <c r="P1" s="7"/>
      <c r="Q1" s="7"/>
      <c r="R1" s="7">
        <f>SUBTOTAL(9,R4:R31)</f>
        <v>1106400</v>
      </c>
      <c r="S1" s="7"/>
      <c r="T1" s="16"/>
      <c r="U1" s="9"/>
      <c r="V1" s="16"/>
      <c r="W1" s="12"/>
      <c r="X1" s="12"/>
      <c r="Y1" s="22"/>
      <c r="Z1" s="23"/>
    </row>
    <row r="2" spans="1:27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460</v>
      </c>
      <c r="I2" s="8" t="s">
        <v>9</v>
      </c>
      <c r="J2" s="144" t="s">
        <v>10</v>
      </c>
      <c r="K2" s="144" t="s">
        <v>426</v>
      </c>
      <c r="L2" s="144" t="s">
        <v>430</v>
      </c>
      <c r="M2" s="8" t="s">
        <v>425</v>
      </c>
      <c r="N2" s="146" t="s">
        <v>13</v>
      </c>
      <c r="O2" s="144" t="s">
        <v>431</v>
      </c>
      <c r="P2" s="144" t="s">
        <v>429</v>
      </c>
      <c r="Q2" s="144" t="s">
        <v>14</v>
      </c>
      <c r="R2" s="144" t="s">
        <v>15</v>
      </c>
      <c r="S2" s="144" t="s">
        <v>494</v>
      </c>
      <c r="T2" s="147" t="s">
        <v>17</v>
      </c>
      <c r="U2" s="144" t="s">
        <v>18</v>
      </c>
      <c r="V2" s="147" t="s">
        <v>19</v>
      </c>
      <c r="W2" s="144" t="s">
        <v>20</v>
      </c>
      <c r="X2" s="8" t="s">
        <v>21</v>
      </c>
      <c r="Y2" s="141" t="s">
        <v>22</v>
      </c>
      <c r="Z2" s="146" t="s">
        <v>23</v>
      </c>
    </row>
    <row r="3" spans="1:27" ht="32.4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45"/>
      <c r="M3" s="18" t="s">
        <v>25</v>
      </c>
      <c r="N3" s="141"/>
      <c r="O3" s="145"/>
      <c r="P3" s="145"/>
      <c r="Q3" s="145"/>
      <c r="R3" s="145"/>
      <c r="S3" s="145"/>
      <c r="T3" s="148"/>
      <c r="U3" s="145"/>
      <c r="V3" s="148"/>
      <c r="W3" s="145"/>
      <c r="X3" s="17" t="s">
        <v>26</v>
      </c>
      <c r="Y3" s="141"/>
      <c r="Z3" s="146"/>
    </row>
    <row r="4" spans="1:27" s="26" customFormat="1" ht="40.200000000000003" customHeight="1">
      <c r="A4" s="9">
        <f t="shared" ref="A4:A31" si="0">ROW()-3</f>
        <v>1</v>
      </c>
      <c r="B4" s="9" t="s">
        <v>27</v>
      </c>
      <c r="C4" s="10" t="s">
        <v>81</v>
      </c>
      <c r="D4" s="104" t="s">
        <v>82</v>
      </c>
      <c r="E4" s="12" t="s">
        <v>30</v>
      </c>
      <c r="F4" s="13" t="s">
        <v>40</v>
      </c>
      <c r="G4" s="14" t="s">
        <v>32</v>
      </c>
      <c r="H4" s="12" t="s">
        <v>445</v>
      </c>
      <c r="I4" s="19">
        <v>6729901.7699999996</v>
      </c>
      <c r="J4" s="19">
        <v>1419635.8400000003</v>
      </c>
      <c r="K4" s="19">
        <v>120000</v>
      </c>
      <c r="L4" s="39">
        <f t="shared" ref="L4:L31" si="1">K4/J4</f>
        <v>8.4528719703216265E-2</v>
      </c>
      <c r="M4" s="19">
        <v>200000</v>
      </c>
      <c r="N4" s="19">
        <f t="shared" ref="N4:N31" si="2">M4</f>
        <v>200000</v>
      </c>
      <c r="O4" s="39">
        <f t="shared" ref="O4:O31" si="3">M4/J4</f>
        <v>0.14088119950536043</v>
      </c>
      <c r="P4" s="39">
        <f t="shared" ref="P4:P31" si="4">L4+O4</f>
        <v>0.2254099192085767</v>
      </c>
      <c r="Q4" s="38">
        <v>0.03</v>
      </c>
      <c r="R4" s="19">
        <f t="shared" ref="R4:R31" si="5">N4*(1-Q4)</f>
        <v>194000</v>
      </c>
      <c r="S4" s="12" t="s">
        <v>498</v>
      </c>
      <c r="T4" s="16">
        <v>45430</v>
      </c>
      <c r="U4" s="9">
        <v>2</v>
      </c>
      <c r="V4" s="16">
        <f t="shared" ref="V4:V31" si="6">T4-U4</f>
        <v>45428</v>
      </c>
      <c r="W4" s="12" t="s">
        <v>70</v>
      </c>
      <c r="X4" s="36" t="s">
        <v>371</v>
      </c>
      <c r="Y4" s="9" t="s">
        <v>43</v>
      </c>
      <c r="Z4" s="23" t="s">
        <v>435</v>
      </c>
      <c r="AA4"/>
    </row>
    <row r="5" spans="1:27" ht="40.200000000000003" customHeight="1">
      <c r="A5" s="9">
        <f t="shared" si="0"/>
        <v>2</v>
      </c>
      <c r="B5" s="9" t="s">
        <v>27</v>
      </c>
      <c r="C5" s="10" t="s">
        <v>84</v>
      </c>
      <c r="D5" s="104" t="s">
        <v>416</v>
      </c>
      <c r="E5" s="12" t="s">
        <v>30</v>
      </c>
      <c r="F5" s="13" t="s">
        <v>40</v>
      </c>
      <c r="G5" s="14" t="s">
        <v>32</v>
      </c>
      <c r="H5" s="12" t="s">
        <v>48</v>
      </c>
      <c r="I5" s="19">
        <v>8707779.6600000001</v>
      </c>
      <c r="J5" s="19">
        <v>660791.70166666666</v>
      </c>
      <c r="K5" s="19">
        <v>120000</v>
      </c>
      <c r="L5" s="39">
        <f t="shared" si="1"/>
        <v>0.18160034349301415</v>
      </c>
      <c r="M5" s="19">
        <v>200000</v>
      </c>
      <c r="N5" s="19">
        <f t="shared" si="2"/>
        <v>200000</v>
      </c>
      <c r="O5" s="39">
        <f t="shared" si="3"/>
        <v>0.30266723915502358</v>
      </c>
      <c r="P5" s="39">
        <f t="shared" si="4"/>
        <v>0.48426758264803771</v>
      </c>
      <c r="Q5" s="38">
        <v>0.03</v>
      </c>
      <c r="R5" s="19">
        <f t="shared" si="5"/>
        <v>194000</v>
      </c>
      <c r="S5" s="12" t="s">
        <v>498</v>
      </c>
      <c r="T5" s="16">
        <v>45430</v>
      </c>
      <c r="U5" s="9">
        <v>2</v>
      </c>
      <c r="V5" s="16">
        <f t="shared" si="6"/>
        <v>45428</v>
      </c>
      <c r="W5" s="12" t="s">
        <v>35</v>
      </c>
      <c r="X5" s="36" t="s">
        <v>372</v>
      </c>
      <c r="Y5" s="9" t="s">
        <v>86</v>
      </c>
      <c r="Z5" s="23" t="s">
        <v>436</v>
      </c>
    </row>
    <row r="6" spans="1:27" ht="40.200000000000003" customHeight="1">
      <c r="A6" s="9"/>
      <c r="B6" s="9"/>
      <c r="C6" s="10"/>
      <c r="D6" s="104"/>
      <c r="E6" s="12"/>
      <c r="F6" s="13"/>
      <c r="G6" s="14"/>
      <c r="H6" s="12"/>
      <c r="I6" s="19"/>
      <c r="J6" s="19"/>
      <c r="K6" s="19"/>
      <c r="L6" s="39"/>
      <c r="M6" s="19"/>
      <c r="N6" s="19"/>
      <c r="O6" s="39"/>
      <c r="P6" s="39"/>
      <c r="Q6" s="38"/>
      <c r="R6" s="19"/>
      <c r="S6" s="12"/>
      <c r="T6" s="16"/>
      <c r="U6" s="9"/>
      <c r="V6" s="16"/>
      <c r="W6" s="12"/>
      <c r="X6" s="36"/>
      <c r="Y6" s="9"/>
      <c r="Z6" s="23"/>
    </row>
    <row r="7" spans="1:27" ht="40.200000000000003" customHeight="1">
      <c r="A7" s="9">
        <f t="shared" si="0"/>
        <v>4</v>
      </c>
      <c r="B7" s="9" t="s">
        <v>90</v>
      </c>
      <c r="C7" s="10" t="s">
        <v>150</v>
      </c>
      <c r="D7" s="11" t="s">
        <v>151</v>
      </c>
      <c r="E7" s="12" t="s">
        <v>30</v>
      </c>
      <c r="F7" s="13" t="s">
        <v>152</v>
      </c>
      <c r="G7" s="14" t="s">
        <v>32</v>
      </c>
      <c r="H7" s="12" t="s">
        <v>48</v>
      </c>
      <c r="I7" s="19">
        <v>6722093.4400000004</v>
      </c>
      <c r="J7" s="19">
        <v>404929.32666666701</v>
      </c>
      <c r="K7" s="19">
        <v>120000</v>
      </c>
      <c r="L7" s="39">
        <f t="shared" si="1"/>
        <v>0.29634800963374669</v>
      </c>
      <c r="M7" s="19">
        <v>80000</v>
      </c>
      <c r="N7" s="19">
        <f t="shared" si="2"/>
        <v>80000</v>
      </c>
      <c r="O7" s="39">
        <f t="shared" si="3"/>
        <v>0.19756533975583113</v>
      </c>
      <c r="P7" s="39">
        <f t="shared" si="4"/>
        <v>0.49391334938957782</v>
      </c>
      <c r="Q7" s="38">
        <v>0.03</v>
      </c>
      <c r="R7" s="19">
        <f t="shared" si="5"/>
        <v>77600</v>
      </c>
      <c r="S7" s="12" t="s">
        <v>496</v>
      </c>
      <c r="T7" s="16">
        <v>45432</v>
      </c>
      <c r="U7" s="9">
        <v>3</v>
      </c>
      <c r="V7" s="16">
        <f t="shared" si="6"/>
        <v>45429</v>
      </c>
      <c r="W7" s="12" t="s">
        <v>70</v>
      </c>
      <c r="X7" s="36" t="s">
        <v>374</v>
      </c>
      <c r="Y7" s="9" t="s">
        <v>153</v>
      </c>
      <c r="Z7" s="23"/>
    </row>
    <row r="8" spans="1:27" ht="40.200000000000003" customHeight="1">
      <c r="A8" s="9"/>
      <c r="B8" s="9"/>
      <c r="C8" s="10"/>
      <c r="D8" s="11"/>
      <c r="E8" s="12"/>
      <c r="F8" s="13"/>
      <c r="G8" s="14"/>
      <c r="H8" s="12"/>
      <c r="I8" s="19"/>
      <c r="J8" s="19"/>
      <c r="K8" s="19"/>
      <c r="L8" s="39"/>
      <c r="M8" s="19"/>
      <c r="N8" s="19"/>
      <c r="O8" s="39"/>
      <c r="P8" s="39"/>
      <c r="Q8" s="38"/>
      <c r="R8" s="19"/>
      <c r="S8" s="12"/>
      <c r="T8" s="16"/>
      <c r="U8" s="9"/>
      <c r="V8" s="16"/>
      <c r="W8" s="12"/>
      <c r="X8" s="36"/>
      <c r="Y8" s="9"/>
      <c r="Z8" s="23"/>
    </row>
    <row r="9" spans="1:27" ht="40.200000000000003" customHeight="1">
      <c r="A9" s="9">
        <f t="shared" si="0"/>
        <v>6</v>
      </c>
      <c r="B9" s="9" t="s">
        <v>27</v>
      </c>
      <c r="C9" s="10" t="s">
        <v>305</v>
      </c>
      <c r="D9" s="11" t="s">
        <v>306</v>
      </c>
      <c r="E9" s="12" t="s">
        <v>30</v>
      </c>
      <c r="F9" s="13" t="s">
        <v>74</v>
      </c>
      <c r="G9" s="14" t="s">
        <v>32</v>
      </c>
      <c r="H9" s="12" t="s">
        <v>48</v>
      </c>
      <c r="I9" s="19">
        <v>12334885.85</v>
      </c>
      <c r="J9" s="19">
        <v>468319.17333333299</v>
      </c>
      <c r="K9" s="19">
        <v>120000</v>
      </c>
      <c r="L9" s="39">
        <f t="shared" si="1"/>
        <v>0.2562355052557036</v>
      </c>
      <c r="M9" s="19">
        <v>100000</v>
      </c>
      <c r="N9" s="19">
        <f t="shared" si="2"/>
        <v>100000</v>
      </c>
      <c r="O9" s="39">
        <f t="shared" si="3"/>
        <v>0.21352958771308631</v>
      </c>
      <c r="P9" s="39">
        <f t="shared" si="4"/>
        <v>0.46976509296878988</v>
      </c>
      <c r="Q9" s="38">
        <v>0.03</v>
      </c>
      <c r="R9" s="19">
        <f t="shared" si="5"/>
        <v>97000</v>
      </c>
      <c r="S9" s="12" t="s">
        <v>500</v>
      </c>
      <c r="T9" s="16">
        <v>45432</v>
      </c>
      <c r="U9" s="9">
        <v>3</v>
      </c>
      <c r="V9" s="16">
        <f t="shared" si="6"/>
        <v>45429</v>
      </c>
      <c r="W9" s="12" t="s">
        <v>70</v>
      </c>
      <c r="X9" s="36" t="s">
        <v>375</v>
      </c>
      <c r="Y9" s="9" t="s">
        <v>307</v>
      </c>
      <c r="Z9" s="23" t="s">
        <v>437</v>
      </c>
    </row>
    <row r="10" spans="1:27" ht="40.200000000000003" customHeight="1">
      <c r="A10" s="9"/>
      <c r="B10" s="9"/>
      <c r="C10" s="10"/>
      <c r="D10" s="11"/>
      <c r="E10" s="12"/>
      <c r="F10" s="13"/>
      <c r="G10" s="14"/>
      <c r="H10" s="12"/>
      <c r="I10" s="19"/>
      <c r="J10" s="19"/>
      <c r="K10" s="19"/>
      <c r="L10" s="39"/>
      <c r="M10" s="19"/>
      <c r="N10" s="19"/>
      <c r="O10" s="39"/>
      <c r="P10" s="39"/>
      <c r="Q10" s="38"/>
      <c r="R10" s="19"/>
      <c r="S10" s="12"/>
      <c r="T10" s="16"/>
      <c r="U10" s="9"/>
      <c r="V10" s="16"/>
      <c r="W10" s="12"/>
      <c r="X10" s="36"/>
      <c r="Y10" s="9"/>
      <c r="Z10" s="23"/>
    </row>
    <row r="11" spans="1:27" ht="40.200000000000003" customHeight="1">
      <c r="A11" s="9">
        <f t="shared" si="0"/>
        <v>8</v>
      </c>
      <c r="B11" s="9" t="s">
        <v>27</v>
      </c>
      <c r="C11" s="10" t="s">
        <v>520</v>
      </c>
      <c r="D11" s="11" t="s">
        <v>521</v>
      </c>
      <c r="E11" s="12" t="s">
        <v>30</v>
      </c>
      <c r="F11" s="13" t="s">
        <v>31</v>
      </c>
      <c r="G11" s="14" t="s">
        <v>32</v>
      </c>
      <c r="H11" s="12" t="s">
        <v>48</v>
      </c>
      <c r="I11" s="19">
        <v>4427323.54</v>
      </c>
      <c r="J11" s="19">
        <v>165873.45333333337</v>
      </c>
      <c r="K11" s="19">
        <v>50000</v>
      </c>
      <c r="L11" s="39">
        <f t="shared" si="1"/>
        <v>0.30143461171886127</v>
      </c>
      <c r="M11" s="19">
        <v>30000</v>
      </c>
      <c r="N11" s="19">
        <f t="shared" si="2"/>
        <v>30000</v>
      </c>
      <c r="O11" s="39">
        <f t="shared" si="3"/>
        <v>0.18086076703131676</v>
      </c>
      <c r="P11" s="39">
        <f t="shared" si="4"/>
        <v>0.48229537875017803</v>
      </c>
      <c r="Q11" s="38">
        <v>0.03</v>
      </c>
      <c r="R11" s="19">
        <f t="shared" si="5"/>
        <v>29100</v>
      </c>
      <c r="S11" s="12" t="s">
        <v>500</v>
      </c>
      <c r="T11" s="16">
        <v>45432</v>
      </c>
      <c r="U11" s="9">
        <v>3</v>
      </c>
      <c r="V11" s="16">
        <f t="shared" si="6"/>
        <v>45429</v>
      </c>
      <c r="W11" s="12" t="s">
        <v>70</v>
      </c>
      <c r="X11" s="36"/>
      <c r="Y11" s="9" t="s">
        <v>412</v>
      </c>
      <c r="Z11" s="23"/>
    </row>
    <row r="12" spans="1:27" ht="40.200000000000003" customHeight="1">
      <c r="A12" s="9">
        <f t="shared" si="0"/>
        <v>9</v>
      </c>
      <c r="B12" s="9" t="s">
        <v>27</v>
      </c>
      <c r="C12" s="10" t="s">
        <v>312</v>
      </c>
      <c r="D12" s="11" t="s">
        <v>313</v>
      </c>
      <c r="E12" s="9" t="s">
        <v>30</v>
      </c>
      <c r="F12" s="13" t="s">
        <v>74</v>
      </c>
      <c r="G12" s="9" t="s">
        <v>32</v>
      </c>
      <c r="H12" s="12" t="s">
        <v>48</v>
      </c>
      <c r="I12" s="19">
        <v>2459727.06</v>
      </c>
      <c r="J12" s="19">
        <v>349983.59733333299</v>
      </c>
      <c r="K12" s="19">
        <v>100000</v>
      </c>
      <c r="L12" s="39">
        <f t="shared" si="1"/>
        <v>0.28572767627380419</v>
      </c>
      <c r="M12" s="19">
        <v>50000</v>
      </c>
      <c r="N12" s="19">
        <f t="shared" si="2"/>
        <v>50000</v>
      </c>
      <c r="O12" s="39">
        <f t="shared" si="3"/>
        <v>0.14286383813690209</v>
      </c>
      <c r="P12" s="39">
        <f t="shared" si="4"/>
        <v>0.42859151441070631</v>
      </c>
      <c r="Q12" s="38">
        <v>0.03</v>
      </c>
      <c r="R12" s="19">
        <f t="shared" si="5"/>
        <v>48500</v>
      </c>
      <c r="S12" s="19"/>
      <c r="T12" s="16">
        <v>45432</v>
      </c>
      <c r="U12" s="9">
        <v>3</v>
      </c>
      <c r="V12" s="16">
        <f t="shared" si="6"/>
        <v>45429</v>
      </c>
      <c r="W12" s="12" t="s">
        <v>35</v>
      </c>
      <c r="X12" s="36" t="s">
        <v>376</v>
      </c>
      <c r="Y12" s="9" t="s">
        <v>65</v>
      </c>
      <c r="Z12" s="23" t="s">
        <v>438</v>
      </c>
    </row>
    <row r="13" spans="1:27" ht="40.200000000000003" customHeight="1">
      <c r="A13" s="9">
        <f t="shared" si="0"/>
        <v>10</v>
      </c>
      <c r="B13" s="9" t="s">
        <v>27</v>
      </c>
      <c r="C13" s="10" t="s">
        <v>211</v>
      </c>
      <c r="D13" s="11" t="s">
        <v>418</v>
      </c>
      <c r="E13" s="9" t="s">
        <v>30</v>
      </c>
      <c r="F13" s="13" t="s">
        <v>40</v>
      </c>
      <c r="G13" s="9" t="s">
        <v>32</v>
      </c>
      <c r="H13" s="12" t="s">
        <v>432</v>
      </c>
      <c r="I13" s="7">
        <v>2147212.5900000003</v>
      </c>
      <c r="J13" s="19">
        <v>104315.71199999998</v>
      </c>
      <c r="K13" s="19">
        <v>60000</v>
      </c>
      <c r="L13" s="39">
        <f t="shared" si="1"/>
        <v>0.57517701647859154</v>
      </c>
      <c r="M13" s="52">
        <v>10000</v>
      </c>
      <c r="N13" s="19">
        <f t="shared" si="2"/>
        <v>10000</v>
      </c>
      <c r="O13" s="39">
        <f t="shared" si="3"/>
        <v>9.5862836079765257E-2</v>
      </c>
      <c r="P13" s="39">
        <f t="shared" si="4"/>
        <v>0.67103985255835674</v>
      </c>
      <c r="Q13" s="38">
        <v>0.03</v>
      </c>
      <c r="R13" s="19">
        <f t="shared" si="5"/>
        <v>9700</v>
      </c>
      <c r="S13" s="12" t="s">
        <v>497</v>
      </c>
      <c r="T13" s="16">
        <v>45432</v>
      </c>
      <c r="U13" s="9">
        <v>2</v>
      </c>
      <c r="V13" s="16">
        <f t="shared" si="6"/>
        <v>45430</v>
      </c>
      <c r="W13" s="12" t="s">
        <v>35</v>
      </c>
      <c r="X13" s="36" t="s">
        <v>384</v>
      </c>
      <c r="Y13" s="14" t="s">
        <v>385</v>
      </c>
      <c r="Z13" s="23" t="s">
        <v>439</v>
      </c>
    </row>
    <row r="14" spans="1:27" s="26" customFormat="1" ht="40.200000000000003" customHeight="1">
      <c r="A14" s="9">
        <f t="shared" si="0"/>
        <v>11</v>
      </c>
      <c r="B14" s="9" t="s">
        <v>27</v>
      </c>
      <c r="C14" s="10" t="s">
        <v>79</v>
      </c>
      <c r="D14" s="11" t="s">
        <v>80</v>
      </c>
      <c r="E14" s="12" t="s">
        <v>30</v>
      </c>
      <c r="F14" s="13" t="s">
        <v>467</v>
      </c>
      <c r="G14" s="14" t="s">
        <v>32</v>
      </c>
      <c r="H14" s="12" t="s">
        <v>48</v>
      </c>
      <c r="I14" s="7">
        <v>1950333.4</v>
      </c>
      <c r="J14" s="19">
        <v>127522.073333333</v>
      </c>
      <c r="K14" s="19">
        <v>50000</v>
      </c>
      <c r="L14" s="39">
        <f t="shared" si="1"/>
        <v>0.39208898266031011</v>
      </c>
      <c r="M14" s="19">
        <v>10000</v>
      </c>
      <c r="N14" s="19">
        <f t="shared" si="2"/>
        <v>10000</v>
      </c>
      <c r="O14" s="39">
        <f t="shared" si="3"/>
        <v>7.8417796532062031E-2</v>
      </c>
      <c r="P14" s="39">
        <f t="shared" si="4"/>
        <v>0.47050677919237216</v>
      </c>
      <c r="Q14" s="53">
        <v>0.03</v>
      </c>
      <c r="R14" s="19">
        <f t="shared" si="5"/>
        <v>9700</v>
      </c>
      <c r="S14" s="12" t="s">
        <v>499</v>
      </c>
      <c r="T14" s="16">
        <v>45436</v>
      </c>
      <c r="U14" s="9">
        <v>2</v>
      </c>
      <c r="V14" s="16">
        <f t="shared" si="6"/>
        <v>45434</v>
      </c>
      <c r="W14" s="12" t="s">
        <v>35</v>
      </c>
      <c r="X14" s="36" t="s">
        <v>387</v>
      </c>
      <c r="Y14" s="9" t="s">
        <v>43</v>
      </c>
      <c r="Z14" s="23" t="s">
        <v>441</v>
      </c>
      <c r="AA14"/>
    </row>
    <row r="15" spans="1:27" ht="40.200000000000003" customHeight="1">
      <c r="A15" s="9">
        <f t="shared" si="0"/>
        <v>12</v>
      </c>
      <c r="B15" s="9" t="s">
        <v>27</v>
      </c>
      <c r="C15" s="49" t="s">
        <v>410</v>
      </c>
      <c r="D15" s="11" t="s">
        <v>411</v>
      </c>
      <c r="E15" s="12" t="s">
        <v>30</v>
      </c>
      <c r="F15" s="13" t="s">
        <v>31</v>
      </c>
      <c r="G15" s="14" t="s">
        <v>32</v>
      </c>
      <c r="H15" s="12" t="s">
        <v>432</v>
      </c>
      <c r="I15" s="7">
        <v>138595.35999999999</v>
      </c>
      <c r="J15" s="19">
        <v>31096.67733333334</v>
      </c>
      <c r="K15" s="19">
        <v>20000</v>
      </c>
      <c r="L15" s="39">
        <f t="shared" si="1"/>
        <v>0.64315553027144412</v>
      </c>
      <c r="M15" s="19">
        <v>10000</v>
      </c>
      <c r="N15" s="19">
        <f t="shared" si="2"/>
        <v>10000</v>
      </c>
      <c r="O15" s="39">
        <f t="shared" si="3"/>
        <v>0.32157776513572206</v>
      </c>
      <c r="P15" s="39">
        <f t="shared" si="4"/>
        <v>0.96473329540716612</v>
      </c>
      <c r="Q15" s="53">
        <v>0.03</v>
      </c>
      <c r="R15" s="19">
        <f t="shared" si="5"/>
        <v>9700</v>
      </c>
      <c r="S15" s="19"/>
      <c r="T15" s="16">
        <v>45437</v>
      </c>
      <c r="U15" s="9">
        <v>1</v>
      </c>
      <c r="V15" s="16">
        <f t="shared" si="6"/>
        <v>45436</v>
      </c>
      <c r="W15" s="12" t="s">
        <v>35</v>
      </c>
      <c r="X15" s="36"/>
      <c r="Y15" s="9" t="s">
        <v>412</v>
      </c>
      <c r="Z15" s="23" t="s">
        <v>442</v>
      </c>
    </row>
    <row r="16" spans="1:27" ht="40.200000000000003" customHeight="1">
      <c r="A16" s="9">
        <f t="shared" si="0"/>
        <v>13</v>
      </c>
      <c r="B16" s="9" t="s">
        <v>27</v>
      </c>
      <c r="C16" s="10" t="s">
        <v>52</v>
      </c>
      <c r="D16" s="11" t="s">
        <v>409</v>
      </c>
      <c r="E16" s="12" t="s">
        <v>30</v>
      </c>
      <c r="F16" s="13" t="s">
        <v>31</v>
      </c>
      <c r="G16" s="14" t="s">
        <v>32</v>
      </c>
      <c r="H16" s="12" t="s">
        <v>48</v>
      </c>
      <c r="I16" s="7">
        <v>2002126.41</v>
      </c>
      <c r="J16" s="19">
        <v>126804.529333333</v>
      </c>
      <c r="K16" s="19">
        <v>30000</v>
      </c>
      <c r="L16" s="39">
        <f t="shared" si="1"/>
        <v>0.23658460906501644</v>
      </c>
      <c r="M16" s="19">
        <v>20000</v>
      </c>
      <c r="N16" s="19">
        <f t="shared" si="2"/>
        <v>20000</v>
      </c>
      <c r="O16" s="39">
        <f t="shared" si="3"/>
        <v>0.15772307271001096</v>
      </c>
      <c r="P16" s="39">
        <f t="shared" si="4"/>
        <v>0.3943076817750274</v>
      </c>
      <c r="Q16" s="38">
        <v>0.03</v>
      </c>
      <c r="R16" s="19">
        <f t="shared" si="5"/>
        <v>19400</v>
      </c>
      <c r="S16" s="19"/>
      <c r="T16" s="16">
        <v>45437</v>
      </c>
      <c r="U16" s="9">
        <v>3</v>
      </c>
      <c r="V16" s="16">
        <f t="shared" si="6"/>
        <v>45434</v>
      </c>
      <c r="W16" s="12" t="s">
        <v>35</v>
      </c>
      <c r="X16" s="36" t="s">
        <v>389</v>
      </c>
      <c r="Y16" s="9" t="s">
        <v>36</v>
      </c>
      <c r="Z16" s="23" t="s">
        <v>57</v>
      </c>
    </row>
    <row r="17" spans="1:27" ht="40.200000000000003" customHeight="1">
      <c r="A17" s="9">
        <f t="shared" si="0"/>
        <v>14</v>
      </c>
      <c r="B17" s="9" t="s">
        <v>27</v>
      </c>
      <c r="C17" s="10" t="s">
        <v>119</v>
      </c>
      <c r="D17" s="11" t="s">
        <v>517</v>
      </c>
      <c r="E17" s="12" t="s">
        <v>30</v>
      </c>
      <c r="F17" s="13" t="s">
        <v>40</v>
      </c>
      <c r="G17" s="14" t="s">
        <v>32</v>
      </c>
      <c r="H17" s="12" t="s">
        <v>48</v>
      </c>
      <c r="I17" s="19">
        <v>2786350.28</v>
      </c>
      <c r="J17" s="19">
        <v>88434.695999999996</v>
      </c>
      <c r="K17" s="19">
        <v>50000</v>
      </c>
      <c r="L17" s="39">
        <f t="shared" si="1"/>
        <v>0.56538895096105724</v>
      </c>
      <c r="M17" s="19">
        <v>10000</v>
      </c>
      <c r="N17" s="19">
        <f t="shared" si="2"/>
        <v>10000</v>
      </c>
      <c r="O17" s="39">
        <f t="shared" si="3"/>
        <v>0.11307779019221144</v>
      </c>
      <c r="P17" s="39">
        <f t="shared" si="4"/>
        <v>0.67846674115326866</v>
      </c>
      <c r="Q17" s="38">
        <v>0.03</v>
      </c>
      <c r="R17" s="19">
        <f t="shared" si="5"/>
        <v>9700</v>
      </c>
      <c r="S17" s="19"/>
      <c r="T17" s="16">
        <v>45437</v>
      </c>
      <c r="U17" s="9">
        <v>3</v>
      </c>
      <c r="V17" s="16">
        <f t="shared" si="6"/>
        <v>45434</v>
      </c>
      <c r="W17" s="12" t="s">
        <v>35</v>
      </c>
      <c r="X17" s="36" t="s">
        <v>390</v>
      </c>
      <c r="Y17" s="9" t="s">
        <v>36</v>
      </c>
      <c r="Z17" s="23" t="s">
        <v>83</v>
      </c>
    </row>
    <row r="18" spans="1:27" ht="40.200000000000003" customHeight="1">
      <c r="A18" s="9">
        <f t="shared" si="0"/>
        <v>15</v>
      </c>
      <c r="B18" s="9" t="s">
        <v>27</v>
      </c>
      <c r="C18" s="10" t="s">
        <v>263</v>
      </c>
      <c r="D18" s="11" t="s">
        <v>264</v>
      </c>
      <c r="E18" s="12" t="s">
        <v>30</v>
      </c>
      <c r="F18" s="12" t="s">
        <v>463</v>
      </c>
      <c r="G18" s="13" t="s">
        <v>32</v>
      </c>
      <c r="H18" s="12" t="s">
        <v>48</v>
      </c>
      <c r="I18" s="7">
        <v>1551594.46</v>
      </c>
      <c r="J18" s="19">
        <v>29543.0693333333</v>
      </c>
      <c r="K18" s="19">
        <v>10000</v>
      </c>
      <c r="L18" s="39">
        <f t="shared" si="1"/>
        <v>0.3384888647543825</v>
      </c>
      <c r="M18" s="19">
        <v>10000</v>
      </c>
      <c r="N18" s="19">
        <f t="shared" si="2"/>
        <v>10000</v>
      </c>
      <c r="O18" s="39">
        <f t="shared" si="3"/>
        <v>0.3384888647543825</v>
      </c>
      <c r="P18" s="39">
        <f t="shared" si="4"/>
        <v>0.676977729508765</v>
      </c>
      <c r="Q18" s="41">
        <v>0.03</v>
      </c>
      <c r="R18" s="19">
        <f t="shared" si="5"/>
        <v>9700</v>
      </c>
      <c r="S18" s="19"/>
      <c r="T18" s="16">
        <v>45437</v>
      </c>
      <c r="U18" s="9"/>
      <c r="V18" s="16">
        <f t="shared" si="6"/>
        <v>45437</v>
      </c>
      <c r="W18" s="12" t="s">
        <v>35</v>
      </c>
      <c r="X18" s="7"/>
      <c r="Y18" s="9" t="s">
        <v>65</v>
      </c>
      <c r="Z18" s="23"/>
    </row>
    <row r="19" spans="1:27" ht="40.200000000000003" customHeight="1">
      <c r="A19" s="9">
        <f t="shared" si="0"/>
        <v>16</v>
      </c>
      <c r="B19" s="9" t="s">
        <v>27</v>
      </c>
      <c r="C19" s="10" t="s">
        <v>261</v>
      </c>
      <c r="D19" s="11" t="s">
        <v>262</v>
      </c>
      <c r="E19" s="12" t="s">
        <v>30</v>
      </c>
      <c r="F19" s="12" t="s">
        <v>40</v>
      </c>
      <c r="G19" s="13" t="s">
        <v>32</v>
      </c>
      <c r="H19" s="12" t="s">
        <v>48</v>
      </c>
      <c r="I19" s="7">
        <v>490600.74</v>
      </c>
      <c r="J19" s="19">
        <v>85343.793333333306</v>
      </c>
      <c r="K19" s="19">
        <v>20000</v>
      </c>
      <c r="L19" s="39">
        <f t="shared" si="1"/>
        <v>0.23434627427309895</v>
      </c>
      <c r="M19" s="19">
        <v>10000</v>
      </c>
      <c r="N19" s="19">
        <f t="shared" si="2"/>
        <v>10000</v>
      </c>
      <c r="O19" s="39">
        <f t="shared" si="3"/>
        <v>0.11717313713654948</v>
      </c>
      <c r="P19" s="39">
        <f t="shared" si="4"/>
        <v>0.35151941140964843</v>
      </c>
      <c r="Q19" s="41">
        <v>0.03</v>
      </c>
      <c r="R19" s="19">
        <f t="shared" si="5"/>
        <v>9700</v>
      </c>
      <c r="S19" s="19"/>
      <c r="T19" s="16">
        <v>45432</v>
      </c>
      <c r="U19" s="9">
        <v>5</v>
      </c>
      <c r="V19" s="16">
        <f t="shared" si="6"/>
        <v>45427</v>
      </c>
      <c r="W19" s="12" t="s">
        <v>35</v>
      </c>
      <c r="X19" s="36" t="s">
        <v>397</v>
      </c>
      <c r="Y19" s="9" t="s">
        <v>65</v>
      </c>
      <c r="Z19" s="23"/>
    </row>
    <row r="20" spans="1:27" ht="40.200000000000003" customHeight="1">
      <c r="A20" s="9">
        <f t="shared" si="0"/>
        <v>17</v>
      </c>
      <c r="B20" s="9" t="s">
        <v>27</v>
      </c>
      <c r="C20" s="10" t="s">
        <v>156</v>
      </c>
      <c r="D20" s="11" t="s">
        <v>157</v>
      </c>
      <c r="E20" s="12" t="s">
        <v>30</v>
      </c>
      <c r="F20" s="13" t="s">
        <v>40</v>
      </c>
      <c r="G20" s="14" t="s">
        <v>32</v>
      </c>
      <c r="H20" s="12" t="s">
        <v>48</v>
      </c>
      <c r="I20" s="19">
        <v>1925793.4</v>
      </c>
      <c r="J20" s="19">
        <v>46814.415999999997</v>
      </c>
      <c r="K20" s="19">
        <v>20000</v>
      </c>
      <c r="L20" s="39">
        <f t="shared" si="1"/>
        <v>0.4272188293452171</v>
      </c>
      <c r="M20" s="19">
        <v>10000</v>
      </c>
      <c r="N20" s="19">
        <f t="shared" si="2"/>
        <v>10000</v>
      </c>
      <c r="O20" s="39">
        <f t="shared" si="3"/>
        <v>0.21360941467260855</v>
      </c>
      <c r="P20" s="39">
        <f t="shared" si="4"/>
        <v>0.64082824401782568</v>
      </c>
      <c r="Q20" s="38">
        <v>0.03</v>
      </c>
      <c r="R20" s="19">
        <f t="shared" si="5"/>
        <v>9700</v>
      </c>
      <c r="S20" s="19"/>
      <c r="T20" s="16">
        <v>45432</v>
      </c>
      <c r="U20" s="9">
        <v>3</v>
      </c>
      <c r="V20" s="16">
        <f t="shared" si="6"/>
        <v>45429</v>
      </c>
      <c r="W20" s="12" t="s">
        <v>70</v>
      </c>
      <c r="X20" s="36" t="s">
        <v>399</v>
      </c>
      <c r="Y20" s="9" t="s">
        <v>43</v>
      </c>
      <c r="Z20" s="23" t="s">
        <v>158</v>
      </c>
    </row>
    <row r="21" spans="1:27" ht="40.200000000000003" customHeight="1">
      <c r="A21" s="9">
        <f t="shared" si="0"/>
        <v>18</v>
      </c>
      <c r="B21" s="9" t="s">
        <v>45</v>
      </c>
      <c r="C21" s="10" t="s">
        <v>108</v>
      </c>
      <c r="D21" s="27" t="s">
        <v>515</v>
      </c>
      <c r="E21" s="12" t="s">
        <v>30</v>
      </c>
      <c r="F21" s="13" t="s">
        <v>74</v>
      </c>
      <c r="G21" s="14" t="s">
        <v>32</v>
      </c>
      <c r="H21" s="12" t="s">
        <v>48</v>
      </c>
      <c r="I21" s="19">
        <v>2656251.88</v>
      </c>
      <c r="J21" s="19">
        <v>274403.45066666702</v>
      </c>
      <c r="K21" s="19">
        <v>100000</v>
      </c>
      <c r="L21" s="39">
        <f t="shared" si="1"/>
        <v>0.36442690409704614</v>
      </c>
      <c r="M21" s="19">
        <v>100000</v>
      </c>
      <c r="N21" s="19">
        <f t="shared" si="2"/>
        <v>100000</v>
      </c>
      <c r="O21" s="39">
        <f t="shared" si="3"/>
        <v>0.36442690409704614</v>
      </c>
      <c r="P21" s="39">
        <f t="shared" si="4"/>
        <v>0.72885380819409229</v>
      </c>
      <c r="Q21" s="38">
        <v>0.03</v>
      </c>
      <c r="R21" s="19">
        <f t="shared" si="5"/>
        <v>97000</v>
      </c>
      <c r="S21" s="12" t="s">
        <v>503</v>
      </c>
      <c r="T21" s="16">
        <v>45432</v>
      </c>
      <c r="U21" s="9">
        <v>2</v>
      </c>
      <c r="V21" s="16">
        <f t="shared" si="6"/>
        <v>45430</v>
      </c>
      <c r="W21" s="12" t="s">
        <v>35</v>
      </c>
      <c r="X21" s="36" t="s">
        <v>381</v>
      </c>
      <c r="Y21" s="9" t="s">
        <v>110</v>
      </c>
      <c r="Z21" s="23" t="s">
        <v>447</v>
      </c>
    </row>
    <row r="22" spans="1:27" ht="40.200000000000003" customHeight="1">
      <c r="A22" s="9">
        <f t="shared" si="0"/>
        <v>19</v>
      </c>
      <c r="B22" s="9" t="s">
        <v>45</v>
      </c>
      <c r="C22" s="10" t="s">
        <v>234</v>
      </c>
      <c r="D22" s="11" t="s">
        <v>522</v>
      </c>
      <c r="E22" s="12" t="s">
        <v>30</v>
      </c>
      <c r="F22" s="13" t="s">
        <v>31</v>
      </c>
      <c r="G22" s="14" t="s">
        <v>32</v>
      </c>
      <c r="H22" s="12" t="s">
        <v>48</v>
      </c>
      <c r="I22" s="7">
        <v>570888.88</v>
      </c>
      <c r="J22" s="19">
        <v>82378.045333333401</v>
      </c>
      <c r="K22" s="19">
        <v>50000</v>
      </c>
      <c r="L22" s="39">
        <f t="shared" si="1"/>
        <v>0.60695783442882967</v>
      </c>
      <c r="M22" s="19">
        <v>20000</v>
      </c>
      <c r="N22" s="19">
        <f t="shared" si="2"/>
        <v>20000</v>
      </c>
      <c r="O22" s="39">
        <f t="shared" si="3"/>
        <v>0.24278313377153188</v>
      </c>
      <c r="P22" s="39">
        <f t="shared" si="4"/>
        <v>0.8497409682003616</v>
      </c>
      <c r="Q22" s="12"/>
      <c r="R22" s="19">
        <f t="shared" si="5"/>
        <v>20000</v>
      </c>
      <c r="S22" s="19"/>
      <c r="T22" s="16">
        <v>45439</v>
      </c>
      <c r="U22" s="9">
        <v>7</v>
      </c>
      <c r="V22" s="16">
        <f t="shared" si="6"/>
        <v>45432</v>
      </c>
      <c r="W22" s="12" t="s">
        <v>70</v>
      </c>
      <c r="X22" s="36" t="s">
        <v>391</v>
      </c>
      <c r="Y22" s="9" t="s">
        <v>125</v>
      </c>
      <c r="Z22" s="23"/>
    </row>
    <row r="23" spans="1:27" ht="55.2" customHeight="1">
      <c r="A23" s="9">
        <f t="shared" si="0"/>
        <v>20</v>
      </c>
      <c r="B23" s="9" t="s">
        <v>27</v>
      </c>
      <c r="C23" s="10" t="s">
        <v>392</v>
      </c>
      <c r="D23" s="11" t="s">
        <v>393</v>
      </c>
      <c r="E23" s="12" t="s">
        <v>30</v>
      </c>
      <c r="F23" s="13" t="s">
        <v>31</v>
      </c>
      <c r="G23" s="14" t="s">
        <v>32</v>
      </c>
      <c r="H23" s="12" t="s">
        <v>445</v>
      </c>
      <c r="I23" s="19">
        <v>1786303.3900000004</v>
      </c>
      <c r="J23" s="19">
        <v>134893.196</v>
      </c>
      <c r="K23" s="19">
        <v>50000</v>
      </c>
      <c r="L23" s="39">
        <f t="shared" si="1"/>
        <v>0.37066361745925275</v>
      </c>
      <c r="M23" s="19">
        <v>10000</v>
      </c>
      <c r="N23" s="19">
        <f t="shared" si="2"/>
        <v>10000</v>
      </c>
      <c r="O23" s="39">
        <f t="shared" si="3"/>
        <v>7.4132723491850544E-2</v>
      </c>
      <c r="P23" s="39">
        <f t="shared" si="4"/>
        <v>0.44479634095110332</v>
      </c>
      <c r="Q23" s="38">
        <v>0.03</v>
      </c>
      <c r="R23" s="19">
        <f t="shared" si="5"/>
        <v>9700</v>
      </c>
      <c r="S23" s="12" t="s">
        <v>502</v>
      </c>
      <c r="T23" s="16">
        <v>45427</v>
      </c>
      <c r="U23" s="9">
        <v>3</v>
      </c>
      <c r="V23" s="16">
        <f t="shared" si="6"/>
        <v>45424</v>
      </c>
      <c r="W23" s="12" t="s">
        <v>70</v>
      </c>
      <c r="X23" s="36" t="s">
        <v>394</v>
      </c>
      <c r="Y23" s="9" t="s">
        <v>36</v>
      </c>
      <c r="Z23" s="23" t="s">
        <v>474</v>
      </c>
    </row>
    <row r="24" spans="1:27" ht="55.2" customHeight="1">
      <c r="A24" s="9">
        <f t="shared" si="0"/>
        <v>21</v>
      </c>
      <c r="B24" s="50" t="s">
        <v>27</v>
      </c>
      <c r="C24" s="10" t="s">
        <v>38</v>
      </c>
      <c r="D24" s="11" t="s">
        <v>514</v>
      </c>
      <c r="E24" s="12" t="s">
        <v>30</v>
      </c>
      <c r="F24" s="13" t="s">
        <v>40</v>
      </c>
      <c r="G24" s="14" t="s">
        <v>32</v>
      </c>
      <c r="H24" s="12" t="s">
        <v>445</v>
      </c>
      <c r="I24" s="7">
        <v>1078234.0999999999</v>
      </c>
      <c r="J24" s="19">
        <f>65904.1973333333+47669.489333333</f>
        <v>113573.6866666663</v>
      </c>
      <c r="K24" s="19">
        <v>40000</v>
      </c>
      <c r="L24" s="39">
        <f t="shared" si="1"/>
        <v>0.35219425532428311</v>
      </c>
      <c r="M24" s="19">
        <v>10000</v>
      </c>
      <c r="N24" s="19">
        <f t="shared" si="2"/>
        <v>10000</v>
      </c>
      <c r="O24" s="39">
        <f t="shared" si="3"/>
        <v>8.8048563831070778E-2</v>
      </c>
      <c r="P24" s="39">
        <f t="shared" si="4"/>
        <v>0.4402428191553539</v>
      </c>
      <c r="Q24" s="38">
        <v>0.03</v>
      </c>
      <c r="R24" s="19">
        <f t="shared" si="5"/>
        <v>9700</v>
      </c>
      <c r="S24" s="12" t="s">
        <v>499</v>
      </c>
      <c r="T24" s="16">
        <v>45427</v>
      </c>
      <c r="U24" s="9">
        <v>3</v>
      </c>
      <c r="V24" s="16">
        <f t="shared" si="6"/>
        <v>45424</v>
      </c>
      <c r="W24" s="12" t="s">
        <v>35</v>
      </c>
      <c r="X24" s="36" t="s">
        <v>396</v>
      </c>
      <c r="Y24" s="9" t="s">
        <v>43</v>
      </c>
      <c r="Z24" s="23" t="s">
        <v>443</v>
      </c>
    </row>
    <row r="25" spans="1:27" ht="40.200000000000003" customHeight="1">
      <c r="A25" s="9">
        <f t="shared" si="0"/>
        <v>22</v>
      </c>
      <c r="B25" s="9" t="s">
        <v>27</v>
      </c>
      <c r="C25" s="10" t="s">
        <v>101</v>
      </c>
      <c r="D25" s="11" t="s">
        <v>102</v>
      </c>
      <c r="E25" s="12" t="s">
        <v>30</v>
      </c>
      <c r="F25" s="13" t="s">
        <v>103</v>
      </c>
      <c r="G25" s="14" t="s">
        <v>32</v>
      </c>
      <c r="H25" s="12" t="s">
        <v>445</v>
      </c>
      <c r="I25" s="7">
        <v>135347.68</v>
      </c>
      <c r="J25" s="19">
        <v>22702.885333333335</v>
      </c>
      <c r="K25" s="19">
        <v>10000</v>
      </c>
      <c r="L25" s="39">
        <f t="shared" si="1"/>
        <v>0.44047264711845141</v>
      </c>
      <c r="M25" s="19">
        <v>10000</v>
      </c>
      <c r="N25" s="19">
        <f t="shared" si="2"/>
        <v>10000</v>
      </c>
      <c r="O25" s="39">
        <f t="shared" si="3"/>
        <v>0.44047264711845141</v>
      </c>
      <c r="P25" s="39">
        <f t="shared" si="4"/>
        <v>0.88094529423690282</v>
      </c>
      <c r="Q25" s="38">
        <v>0.03</v>
      </c>
      <c r="R25" s="19">
        <f t="shared" si="5"/>
        <v>9700</v>
      </c>
      <c r="S25" s="19"/>
      <c r="T25" s="16">
        <v>45437</v>
      </c>
      <c r="U25" s="9">
        <v>3</v>
      </c>
      <c r="V25" s="16">
        <f t="shared" si="6"/>
        <v>45434</v>
      </c>
      <c r="W25" s="12" t="s">
        <v>35</v>
      </c>
      <c r="X25" s="36"/>
      <c r="Y25" s="9" t="s">
        <v>513</v>
      </c>
      <c r="Z25" s="23"/>
    </row>
    <row r="26" spans="1:27" ht="40.200000000000003" customHeight="1">
      <c r="A26" s="9">
        <f t="shared" si="0"/>
        <v>23</v>
      </c>
      <c r="B26" s="9" t="s">
        <v>27</v>
      </c>
      <c r="C26" s="49" t="s">
        <v>62</v>
      </c>
      <c r="D26" s="11" t="s">
        <v>63</v>
      </c>
      <c r="E26" s="12" t="s">
        <v>30</v>
      </c>
      <c r="F26" s="13" t="s">
        <v>31</v>
      </c>
      <c r="G26" s="14" t="s">
        <v>32</v>
      </c>
      <c r="H26" s="12" t="s">
        <v>445</v>
      </c>
      <c r="I26" s="7">
        <v>2367700.7399999998</v>
      </c>
      <c r="J26" s="19">
        <v>148545.31733333331</v>
      </c>
      <c r="K26" s="19">
        <v>50000</v>
      </c>
      <c r="L26" s="39">
        <f t="shared" si="1"/>
        <v>0.33659761813831401</v>
      </c>
      <c r="M26" s="19">
        <v>10000</v>
      </c>
      <c r="N26" s="19">
        <f t="shared" si="2"/>
        <v>10000</v>
      </c>
      <c r="O26" s="39">
        <f t="shared" si="3"/>
        <v>6.7319523627662803E-2</v>
      </c>
      <c r="P26" s="39">
        <f t="shared" si="4"/>
        <v>0.40391714176597682</v>
      </c>
      <c r="Q26" s="53">
        <v>0.03</v>
      </c>
      <c r="R26" s="19">
        <f t="shared" si="5"/>
        <v>9700</v>
      </c>
      <c r="S26" s="12" t="s">
        <v>495</v>
      </c>
      <c r="T26" s="16">
        <v>45437</v>
      </c>
      <c r="U26" s="9">
        <v>1</v>
      </c>
      <c r="V26" s="16">
        <f t="shared" si="6"/>
        <v>45436</v>
      </c>
      <c r="W26" s="12" t="s">
        <v>35</v>
      </c>
      <c r="X26" s="36" t="s">
        <v>388</v>
      </c>
      <c r="Y26" s="9" t="s">
        <v>65</v>
      </c>
      <c r="Z26" s="23" t="s">
        <v>442</v>
      </c>
    </row>
    <row r="27" spans="1:27" s="26" customFormat="1" ht="40.200000000000003" customHeight="1">
      <c r="A27" s="9">
        <f t="shared" si="0"/>
        <v>24</v>
      </c>
      <c r="B27" s="9" t="s">
        <v>27</v>
      </c>
      <c r="C27" s="49" t="s">
        <v>28</v>
      </c>
      <c r="D27" s="11" t="s">
        <v>29</v>
      </c>
      <c r="E27" s="12" t="s">
        <v>30</v>
      </c>
      <c r="F27" s="13" t="s">
        <v>31</v>
      </c>
      <c r="G27" s="14" t="s">
        <v>32</v>
      </c>
      <c r="H27" s="12" t="s">
        <v>445</v>
      </c>
      <c r="I27" s="7">
        <v>2697239.6100000003</v>
      </c>
      <c r="J27" s="19">
        <v>154597.94933333338</v>
      </c>
      <c r="K27" s="19">
        <v>70000</v>
      </c>
      <c r="L27" s="39">
        <f t="shared" si="1"/>
        <v>0.45278737720557244</v>
      </c>
      <c r="M27" s="52">
        <v>10000</v>
      </c>
      <c r="N27" s="19">
        <f t="shared" si="2"/>
        <v>10000</v>
      </c>
      <c r="O27" s="39">
        <f t="shared" si="3"/>
        <v>6.4683911029367491E-2</v>
      </c>
      <c r="P27" s="39">
        <f t="shared" si="4"/>
        <v>0.51747128823493993</v>
      </c>
      <c r="Q27" s="53">
        <v>0.03</v>
      </c>
      <c r="R27" s="19">
        <f t="shared" si="5"/>
        <v>9700</v>
      </c>
      <c r="S27" s="12" t="s">
        <v>501</v>
      </c>
      <c r="T27" s="16">
        <v>45432</v>
      </c>
      <c r="U27" s="9">
        <v>1</v>
      </c>
      <c r="V27" s="16">
        <f t="shared" si="6"/>
        <v>45431</v>
      </c>
      <c r="W27" s="12" t="s">
        <v>35</v>
      </c>
      <c r="X27" s="36" t="s">
        <v>386</v>
      </c>
      <c r="Y27" s="9" t="s">
        <v>36</v>
      </c>
      <c r="Z27" s="23" t="s">
        <v>440</v>
      </c>
      <c r="AA27"/>
    </row>
    <row r="28" spans="1:27" ht="40.200000000000003" customHeight="1">
      <c r="A28" s="9">
        <f t="shared" si="0"/>
        <v>25</v>
      </c>
      <c r="B28" s="9" t="s">
        <v>27</v>
      </c>
      <c r="C28" s="10" t="s">
        <v>423</v>
      </c>
      <c r="D28" s="11" t="s">
        <v>516</v>
      </c>
      <c r="E28" s="12" t="s">
        <v>30</v>
      </c>
      <c r="F28" s="13" t="s">
        <v>31</v>
      </c>
      <c r="G28" s="14" t="s">
        <v>32</v>
      </c>
      <c r="H28" s="12" t="s">
        <v>445</v>
      </c>
      <c r="I28" s="19">
        <v>148912.54</v>
      </c>
      <c r="J28" s="19">
        <v>156665.856</v>
      </c>
      <c r="K28" s="19">
        <v>0</v>
      </c>
      <c r="L28" s="39">
        <f t="shared" si="1"/>
        <v>0</v>
      </c>
      <c r="M28" s="19">
        <v>50000</v>
      </c>
      <c r="N28" s="19">
        <f t="shared" si="2"/>
        <v>50000</v>
      </c>
      <c r="O28" s="39">
        <f t="shared" si="3"/>
        <v>0.31915058760474269</v>
      </c>
      <c r="P28" s="39">
        <f t="shared" si="4"/>
        <v>0.31915058760474269</v>
      </c>
      <c r="Q28" s="38">
        <v>0.03</v>
      </c>
      <c r="R28" s="19">
        <f t="shared" si="5"/>
        <v>48500</v>
      </c>
      <c r="S28" s="12" t="s">
        <v>505</v>
      </c>
      <c r="T28" s="16">
        <v>45428</v>
      </c>
      <c r="U28" s="9">
        <v>3</v>
      </c>
      <c r="V28" s="16">
        <f t="shared" si="6"/>
        <v>45425</v>
      </c>
      <c r="W28" s="12" t="s">
        <v>70</v>
      </c>
      <c r="X28" s="36"/>
      <c r="Y28" s="9" t="s">
        <v>36</v>
      </c>
      <c r="Z28" s="23" t="s">
        <v>444</v>
      </c>
    </row>
    <row r="29" spans="1:27" ht="40.200000000000003" customHeight="1">
      <c r="A29" s="9">
        <f t="shared" si="0"/>
        <v>26</v>
      </c>
      <c r="B29" s="9" t="s">
        <v>45</v>
      </c>
      <c r="C29" s="10" t="s">
        <v>121</v>
      </c>
      <c r="D29" s="11" t="s">
        <v>122</v>
      </c>
      <c r="E29" s="12" t="s">
        <v>31</v>
      </c>
      <c r="F29" s="13" t="s">
        <v>31</v>
      </c>
      <c r="G29" s="14" t="s">
        <v>32</v>
      </c>
      <c r="H29" s="12" t="s">
        <v>445</v>
      </c>
      <c r="I29" s="19">
        <v>1001718.64</v>
      </c>
      <c r="J29" s="19">
        <v>328416.88666666672</v>
      </c>
      <c r="K29" s="19">
        <v>100000</v>
      </c>
      <c r="L29" s="39">
        <f t="shared" si="1"/>
        <v>0.30449104190399623</v>
      </c>
      <c r="M29" s="19">
        <v>100000</v>
      </c>
      <c r="N29" s="19">
        <f t="shared" si="2"/>
        <v>100000</v>
      </c>
      <c r="O29" s="39">
        <f t="shared" si="3"/>
        <v>0.30449104190399623</v>
      </c>
      <c r="P29" s="39">
        <f t="shared" si="4"/>
        <v>0.60898208380799246</v>
      </c>
      <c r="Q29" s="38">
        <v>0.03</v>
      </c>
      <c r="R29" s="19">
        <f t="shared" si="5"/>
        <v>97000</v>
      </c>
      <c r="S29" s="12"/>
      <c r="T29" s="16">
        <v>45433</v>
      </c>
      <c r="U29" s="9">
        <v>3</v>
      </c>
      <c r="V29" s="16">
        <f t="shared" si="6"/>
        <v>45430</v>
      </c>
      <c r="W29" s="12" t="s">
        <v>70</v>
      </c>
      <c r="X29" s="36"/>
      <c r="Y29" s="9" t="s">
        <v>36</v>
      </c>
      <c r="Z29" s="23"/>
    </row>
    <row r="30" spans="1:27" ht="40.200000000000003" customHeight="1">
      <c r="A30" s="9">
        <f t="shared" si="0"/>
        <v>27</v>
      </c>
      <c r="B30" s="9" t="s">
        <v>488</v>
      </c>
      <c r="C30" s="10" t="s">
        <v>486</v>
      </c>
      <c r="D30" s="27" t="s">
        <v>518</v>
      </c>
      <c r="E30" s="12" t="s">
        <v>30</v>
      </c>
      <c r="F30" s="13" t="s">
        <v>31</v>
      </c>
      <c r="G30" s="14" t="s">
        <v>32</v>
      </c>
      <c r="H30" s="12" t="s">
        <v>445</v>
      </c>
      <c r="I30" s="19">
        <v>215718.74999999997</v>
      </c>
      <c r="J30" s="19">
        <v>238765.78733333331</v>
      </c>
      <c r="K30" s="19"/>
      <c r="L30" s="39">
        <f t="shared" si="1"/>
        <v>0</v>
      </c>
      <c r="M30" s="19">
        <v>50000</v>
      </c>
      <c r="N30" s="19">
        <f t="shared" si="2"/>
        <v>50000</v>
      </c>
      <c r="O30" s="39">
        <f t="shared" si="3"/>
        <v>0.20941023652687976</v>
      </c>
      <c r="P30" s="39">
        <f t="shared" si="4"/>
        <v>0.20941023652687976</v>
      </c>
      <c r="Q30" s="38">
        <v>0.03</v>
      </c>
      <c r="R30" s="19">
        <f t="shared" si="5"/>
        <v>48500</v>
      </c>
      <c r="S30" s="12" t="s">
        <v>501</v>
      </c>
      <c r="T30" s="16">
        <v>45437</v>
      </c>
      <c r="U30" s="9">
        <v>3</v>
      </c>
      <c r="V30" s="16">
        <f t="shared" si="6"/>
        <v>45434</v>
      </c>
      <c r="W30" s="12" t="s">
        <v>35</v>
      </c>
      <c r="X30" s="36"/>
      <c r="Y30" s="9" t="s">
        <v>412</v>
      </c>
      <c r="Z30" s="23"/>
    </row>
    <row r="31" spans="1:27" ht="40.200000000000003" customHeight="1">
      <c r="A31" s="9">
        <f t="shared" si="0"/>
        <v>28</v>
      </c>
      <c r="B31" s="9" t="s">
        <v>488</v>
      </c>
      <c r="C31" s="10" t="s">
        <v>519</v>
      </c>
      <c r="D31" s="27" t="s">
        <v>526</v>
      </c>
      <c r="E31" s="12" t="s">
        <v>40</v>
      </c>
      <c r="F31" s="13" t="s">
        <v>40</v>
      </c>
      <c r="G31" s="14" t="s">
        <v>32</v>
      </c>
      <c r="H31" s="12" t="s">
        <v>445</v>
      </c>
      <c r="I31" s="19">
        <v>582605.46000000008</v>
      </c>
      <c r="J31" s="19">
        <v>57984.438666666669</v>
      </c>
      <c r="K31" s="19">
        <v>20000</v>
      </c>
      <c r="L31" s="39">
        <f t="shared" si="1"/>
        <v>0.34492012788074705</v>
      </c>
      <c r="M31" s="19">
        <v>20000</v>
      </c>
      <c r="N31" s="19">
        <f t="shared" si="2"/>
        <v>20000</v>
      </c>
      <c r="O31" s="39">
        <f t="shared" si="3"/>
        <v>0.34492012788074705</v>
      </c>
      <c r="P31" s="39">
        <f t="shared" si="4"/>
        <v>0.6898402557614941</v>
      </c>
      <c r="Q31" s="38">
        <v>0.03</v>
      </c>
      <c r="R31" s="19">
        <f t="shared" si="5"/>
        <v>19400</v>
      </c>
      <c r="S31" s="12" t="s">
        <v>499</v>
      </c>
      <c r="T31" s="16">
        <v>45437</v>
      </c>
      <c r="U31" s="9">
        <v>3</v>
      </c>
      <c r="V31" s="16">
        <f t="shared" si="6"/>
        <v>45434</v>
      </c>
      <c r="W31" s="12" t="s">
        <v>35</v>
      </c>
      <c r="X31" s="36"/>
      <c r="Y31" s="9" t="s">
        <v>414</v>
      </c>
      <c r="Z31" s="23"/>
    </row>
    <row r="32" spans="1:27" ht="42.6" customHeight="1">
      <c r="A32" s="2"/>
      <c r="B32" s="2"/>
      <c r="C32" s="3" t="s">
        <v>294</v>
      </c>
      <c r="D32" s="2"/>
      <c r="E32" s="15"/>
      <c r="F32" s="2"/>
      <c r="G32" s="2"/>
      <c r="H32" s="3"/>
      <c r="I32" s="3" t="s">
        <v>295</v>
      </c>
      <c r="J32" s="20"/>
      <c r="K32" s="20"/>
      <c r="L32" s="20"/>
      <c r="M32" s="4"/>
      <c r="N32" s="20"/>
      <c r="O32" s="20"/>
      <c r="P32" s="20"/>
      <c r="Q32" s="15"/>
      <c r="R32" s="21"/>
      <c r="S32" s="21"/>
      <c r="T32" s="15"/>
      <c r="U32" s="2"/>
      <c r="V32" s="2"/>
      <c r="W32" s="15"/>
      <c r="X32" s="3" t="s">
        <v>296</v>
      </c>
      <c r="Y32" s="2"/>
      <c r="Z32" s="25"/>
    </row>
    <row r="34" spans="16:18">
      <c r="P34" s="111" t="s">
        <v>525</v>
      </c>
      <c r="R34">
        <v>900000</v>
      </c>
    </row>
    <row r="35" spans="16:18">
      <c r="P35" s="111" t="s">
        <v>524</v>
      </c>
      <c r="R35">
        <v>87.2</v>
      </c>
    </row>
  </sheetData>
  <autoFilter ref="A3:Z32" xr:uid="{00000000-0009-0000-0000-000002000000}">
    <sortState xmlns:xlrd2="http://schemas.microsoft.com/office/spreadsheetml/2017/richdata2" ref="A5:Z32">
      <sortCondition descending="1" ref="N3:N31"/>
    </sortState>
  </autoFilter>
  <mergeCells count="24">
    <mergeCell ref="O2:O3"/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V2:V3"/>
    <mergeCell ref="W2:W3"/>
    <mergeCell ref="Y2:Y3"/>
    <mergeCell ref="Z2:Z3"/>
    <mergeCell ref="P2:P3"/>
    <mergeCell ref="Q2:Q3"/>
    <mergeCell ref="R2:R3"/>
    <mergeCell ref="S2:S3"/>
    <mergeCell ref="T2:T3"/>
    <mergeCell ref="U2:U3"/>
  </mergeCells>
  <phoneticPr fontId="16" type="noConversion"/>
  <conditionalFormatting sqref="C32 C1:C3">
    <cfRule type="duplicateValues" dxfId="179" priority="432"/>
  </conditionalFormatting>
  <conditionalFormatting sqref="D1:D3">
    <cfRule type="duplicateValues" dxfId="178" priority="437"/>
    <cfRule type="duplicateValues" dxfId="177" priority="442"/>
    <cfRule type="duplicateValues" dxfId="176" priority="443"/>
  </conditionalFormatting>
  <conditionalFormatting sqref="D2:D3">
    <cfRule type="duplicateValues" dxfId="175" priority="396"/>
    <cfRule type="duplicateValues" dxfId="174" priority="397"/>
    <cfRule type="duplicateValues" dxfId="173" priority="433"/>
    <cfRule type="duplicateValues" dxfId="172" priority="434"/>
    <cfRule type="duplicateValues" dxfId="171" priority="435"/>
    <cfRule type="duplicateValues" dxfId="170" priority="436"/>
  </conditionalFormatting>
  <conditionalFormatting sqref="D23 D21 D1:D17 D25:D27">
    <cfRule type="duplicateValues" dxfId="169" priority="7981"/>
  </conditionalFormatting>
  <conditionalFormatting sqref="D26:D27 D21 D1:D15">
    <cfRule type="duplicateValues" dxfId="168" priority="7966"/>
    <cfRule type="duplicateValues" dxfId="167" priority="7967"/>
    <cfRule type="duplicateValues" dxfId="166" priority="7968"/>
    <cfRule type="duplicateValues" dxfId="165" priority="7969"/>
    <cfRule type="duplicateValues" dxfId="164" priority="7970"/>
  </conditionalFormatting>
  <conditionalFormatting sqref="D32 D1:D17 D19:D21 D23:D29">
    <cfRule type="duplicateValues" dxfId="163" priority="8133"/>
    <cfRule type="duplicateValues" dxfId="162" priority="8134"/>
  </conditionalFormatting>
  <conditionalFormatting sqref="D32:D1048576 D1:D17 D19:D21 D23:D29">
    <cfRule type="duplicateValues" dxfId="161" priority="8143"/>
    <cfRule type="duplicateValues" dxfId="160" priority="8144"/>
    <cfRule type="duplicateValues" dxfId="159" priority="8145"/>
  </conditionalFormatting>
  <conditionalFormatting sqref="D32:D1048576 D1:D21 D23:D29">
    <cfRule type="duplicateValues" dxfId="158" priority="8219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38" orientation="landscape" r:id="rId1"/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8E98-5969-4947-85F9-C9CC8DC3DEE3}">
  <sheetPr filterMode="1"/>
  <dimension ref="A1:AA100"/>
  <sheetViews>
    <sheetView view="pageBreakPreview" zoomScale="70" zoomScaleNormal="70" zoomScaleSheetLayoutView="70" workbookViewId="0">
      <pane xSplit="4" ySplit="3" topLeftCell="E4" activePane="bottomRight" state="frozen"/>
      <selection pane="topRight"/>
      <selection pane="bottomLeft"/>
      <selection pane="bottomRight" activeCell="N12" sqref="N12"/>
    </sheetView>
  </sheetViews>
  <sheetFormatPr defaultColWidth="9" defaultRowHeight="13.8"/>
  <cols>
    <col min="1" max="1" width="4.77734375" customWidth="1"/>
    <col min="2" max="2" width="6.21875" customWidth="1"/>
    <col min="3" max="3" width="10.77734375" customWidth="1"/>
    <col min="4" max="4" width="38.33203125" customWidth="1"/>
    <col min="5" max="5" width="9.88671875" customWidth="1"/>
    <col min="6" max="6" width="11.109375" customWidth="1"/>
    <col min="7" max="7" width="9.33203125" customWidth="1"/>
    <col min="8" max="8" width="11" customWidth="1"/>
    <col min="9" max="9" width="17.33203125" customWidth="1"/>
    <col min="10" max="11" width="16.6640625" customWidth="1"/>
    <col min="12" max="12" width="11.77734375" customWidth="1"/>
    <col min="13" max="13" width="16.6640625" customWidth="1"/>
    <col min="14" max="14" width="16.88671875" customWidth="1"/>
    <col min="15" max="15" width="12.33203125" customWidth="1"/>
    <col min="16" max="16" width="9.77734375" customWidth="1"/>
    <col min="17" max="17" width="7.44140625" customWidth="1"/>
    <col min="18" max="18" width="17.109375" customWidth="1"/>
    <col min="19" max="19" width="16.77734375" hidden="1" customWidth="1"/>
    <col min="20" max="20" width="11.6640625" customWidth="1"/>
    <col min="21" max="21" width="4.88671875" customWidth="1"/>
    <col min="22" max="22" width="12" customWidth="1"/>
    <col min="23" max="23" width="11.44140625" customWidth="1"/>
    <col min="24" max="24" width="21.44140625" customWidth="1"/>
    <col min="25" max="25" width="12.88671875" customWidth="1"/>
    <col min="26" max="26" width="41.44140625" customWidth="1"/>
    <col min="27" max="27" width="12.109375" customWidth="1"/>
  </cols>
  <sheetData>
    <row r="1" spans="1:27" ht="20.399999999999999">
      <c r="A1" s="140" t="s">
        <v>523</v>
      </c>
      <c r="B1" s="140"/>
      <c r="C1" s="140"/>
      <c r="D1" s="140"/>
      <c r="E1" s="140"/>
      <c r="F1" s="140"/>
      <c r="G1" s="140"/>
      <c r="H1" s="7"/>
      <c r="I1" s="7">
        <f>SUBTOTAL(9,I4:I97)</f>
        <v>90964770.080000028</v>
      </c>
      <c r="J1" s="7">
        <f>SUBTOTAL(9,J4:J97)</f>
        <v>11996155.954000004</v>
      </c>
      <c r="K1" s="7">
        <f>SUBTOTAL(9,K4:K97)</f>
        <v>1380000</v>
      </c>
      <c r="L1" s="7"/>
      <c r="M1" s="7">
        <f>SUBTOTAL(9,M4:M97)</f>
        <v>9844000</v>
      </c>
      <c r="N1" s="7">
        <f>SUBTOTAL(9,N4:N97)</f>
        <v>9844000</v>
      </c>
      <c r="O1" s="7"/>
      <c r="P1" s="7"/>
      <c r="Q1" s="7"/>
      <c r="R1" s="7">
        <f>SUBTOTAL(9,R4:R97)</f>
        <v>9372780</v>
      </c>
      <c r="S1" s="7"/>
      <c r="T1" s="16"/>
      <c r="U1" s="9"/>
      <c r="V1" s="16"/>
      <c r="W1" s="12"/>
      <c r="X1" s="12"/>
      <c r="Y1" s="22"/>
      <c r="Z1" s="23"/>
    </row>
    <row r="2" spans="1:27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460</v>
      </c>
      <c r="I2" s="8" t="s">
        <v>9</v>
      </c>
      <c r="J2" s="144" t="s">
        <v>10</v>
      </c>
      <c r="K2" s="144" t="s">
        <v>426</v>
      </c>
      <c r="L2" s="144" t="s">
        <v>430</v>
      </c>
      <c r="M2" s="8" t="s">
        <v>425</v>
      </c>
      <c r="N2" s="146" t="s">
        <v>13</v>
      </c>
      <c r="O2" s="144" t="s">
        <v>596</v>
      </c>
      <c r="P2" s="144" t="s">
        <v>429</v>
      </c>
      <c r="Q2" s="144" t="s">
        <v>14</v>
      </c>
      <c r="R2" s="144" t="s">
        <v>15</v>
      </c>
      <c r="S2" s="144" t="s">
        <v>494</v>
      </c>
      <c r="T2" s="147" t="s">
        <v>17</v>
      </c>
      <c r="U2" s="144" t="s">
        <v>18</v>
      </c>
      <c r="V2" s="147" t="s">
        <v>19</v>
      </c>
      <c r="W2" s="144" t="s">
        <v>20</v>
      </c>
      <c r="X2" s="8" t="s">
        <v>21</v>
      </c>
      <c r="Y2" s="141" t="s">
        <v>22</v>
      </c>
      <c r="Z2" s="146" t="s">
        <v>23</v>
      </c>
    </row>
    <row r="3" spans="1:27" ht="32.4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45"/>
      <c r="M3" s="18" t="s">
        <v>25</v>
      </c>
      <c r="N3" s="141"/>
      <c r="O3" s="145"/>
      <c r="P3" s="145"/>
      <c r="Q3" s="145"/>
      <c r="R3" s="145"/>
      <c r="S3" s="145"/>
      <c r="T3" s="148"/>
      <c r="U3" s="145"/>
      <c r="V3" s="148"/>
      <c r="W3" s="145"/>
      <c r="X3" s="17" t="s">
        <v>26</v>
      </c>
      <c r="Y3" s="141"/>
      <c r="Z3" s="146"/>
    </row>
    <row r="4" spans="1:27" ht="40.200000000000003" hidden="1" customHeight="1">
      <c r="A4" s="9">
        <f t="shared" ref="A4:A81" si="0">ROW()-3</f>
        <v>1</v>
      </c>
      <c r="B4" s="9" t="s">
        <v>45</v>
      </c>
      <c r="C4" s="10" t="s">
        <v>209</v>
      </c>
      <c r="D4" s="109" t="s">
        <v>210</v>
      </c>
      <c r="E4" s="9" t="s">
        <v>30</v>
      </c>
      <c r="F4" s="13" t="s">
        <v>31</v>
      </c>
      <c r="G4" s="62" t="s">
        <v>54</v>
      </c>
      <c r="H4" s="12" t="s">
        <v>454</v>
      </c>
      <c r="I4" s="19">
        <v>1046641.1499999999</v>
      </c>
      <c r="J4" s="19">
        <v>122116.34133333334</v>
      </c>
      <c r="K4" s="19"/>
      <c r="L4" s="39">
        <f t="shared" ref="L4:L10" si="1">K4/J4</f>
        <v>0</v>
      </c>
      <c r="M4" s="19">
        <v>200000</v>
      </c>
      <c r="N4" s="19">
        <f t="shared" ref="N4:N10" si="2">M4</f>
        <v>200000</v>
      </c>
      <c r="O4" s="39">
        <f>M4/J4</f>
        <v>1.6377824443173621</v>
      </c>
      <c r="P4" s="39">
        <f t="shared" ref="P4:P10" si="3">L4+O4</f>
        <v>1.6377824443173621</v>
      </c>
      <c r="Q4" s="38"/>
      <c r="R4" s="19">
        <f t="shared" ref="R4:R10" si="4">N4*(1-Q4)</f>
        <v>200000</v>
      </c>
      <c r="S4" s="12"/>
      <c r="T4" s="16">
        <v>45439</v>
      </c>
      <c r="U4" s="9">
        <v>3</v>
      </c>
      <c r="V4" s="16">
        <f t="shared" ref="V4:V10" si="5">T4-U4</f>
        <v>45436</v>
      </c>
      <c r="W4" s="12" t="s">
        <v>549</v>
      </c>
      <c r="X4" s="36"/>
      <c r="Y4" s="9" t="s">
        <v>472</v>
      </c>
      <c r="Z4" s="23"/>
    </row>
    <row r="5" spans="1:27" ht="40.200000000000003" hidden="1" customHeight="1">
      <c r="A5" s="9">
        <f t="shared" si="0"/>
        <v>2</v>
      </c>
      <c r="B5" s="9" t="s">
        <v>45</v>
      </c>
      <c r="C5" s="10" t="s">
        <v>203</v>
      </c>
      <c r="D5" s="109" t="s">
        <v>204</v>
      </c>
      <c r="E5" s="9" t="s">
        <v>30</v>
      </c>
      <c r="F5" s="13" t="s">
        <v>31</v>
      </c>
      <c r="G5" s="62" t="s">
        <v>54</v>
      </c>
      <c r="H5" s="12" t="s">
        <v>454</v>
      </c>
      <c r="I5" s="19">
        <v>2810209.8200000003</v>
      </c>
      <c r="J5" s="19">
        <v>619014.64266666665</v>
      </c>
      <c r="K5" s="19"/>
      <c r="L5" s="39">
        <f t="shared" si="1"/>
        <v>0</v>
      </c>
      <c r="M5" s="19">
        <v>500000</v>
      </c>
      <c r="N5" s="19">
        <f t="shared" si="2"/>
        <v>500000</v>
      </c>
      <c r="O5" s="39"/>
      <c r="P5" s="39">
        <f t="shared" si="3"/>
        <v>0</v>
      </c>
      <c r="Q5" s="38"/>
      <c r="R5" s="19">
        <f t="shared" si="4"/>
        <v>500000</v>
      </c>
      <c r="S5" s="12"/>
      <c r="T5" s="16">
        <v>45448</v>
      </c>
      <c r="U5" s="9">
        <v>3</v>
      </c>
      <c r="V5" s="16">
        <f t="shared" si="5"/>
        <v>45445</v>
      </c>
      <c r="W5" s="12" t="s">
        <v>589</v>
      </c>
      <c r="X5" s="36"/>
      <c r="Y5" s="9" t="s">
        <v>472</v>
      </c>
      <c r="Z5" s="23"/>
    </row>
    <row r="6" spans="1:27" ht="40.200000000000003" hidden="1" customHeight="1">
      <c r="A6" s="9">
        <f t="shared" si="0"/>
        <v>3</v>
      </c>
      <c r="B6" s="9" t="s">
        <v>45</v>
      </c>
      <c r="C6" s="10" t="s">
        <v>207</v>
      </c>
      <c r="D6" s="109" t="s">
        <v>588</v>
      </c>
      <c r="E6" s="9" t="s">
        <v>30</v>
      </c>
      <c r="F6" s="13" t="s">
        <v>31</v>
      </c>
      <c r="G6" s="62" t="s">
        <v>54</v>
      </c>
      <c r="H6" s="12" t="s">
        <v>454</v>
      </c>
      <c r="I6" s="19">
        <v>1118177.05</v>
      </c>
      <c r="J6" s="19">
        <v>149090.27333333335</v>
      </c>
      <c r="K6" s="19"/>
      <c r="L6" s="39">
        <f t="shared" si="1"/>
        <v>0</v>
      </c>
      <c r="M6" s="19">
        <v>800000</v>
      </c>
      <c r="N6" s="19">
        <f t="shared" si="2"/>
        <v>800000</v>
      </c>
      <c r="O6" s="39"/>
      <c r="P6" s="39">
        <f t="shared" si="3"/>
        <v>0</v>
      </c>
      <c r="Q6" s="38"/>
      <c r="R6" s="19">
        <f t="shared" si="4"/>
        <v>800000</v>
      </c>
      <c r="S6" s="12"/>
      <c r="T6" s="16">
        <v>45448</v>
      </c>
      <c r="U6" s="9">
        <v>3</v>
      </c>
      <c r="V6" s="16">
        <f t="shared" si="5"/>
        <v>45445</v>
      </c>
      <c r="W6" s="12" t="s">
        <v>589</v>
      </c>
      <c r="X6" s="36"/>
      <c r="Y6" s="9" t="s">
        <v>472</v>
      </c>
      <c r="Z6" s="23"/>
    </row>
    <row r="7" spans="1:27" ht="40.200000000000003" hidden="1" customHeight="1">
      <c r="A7" s="9">
        <f t="shared" si="0"/>
        <v>4</v>
      </c>
      <c r="B7" s="9" t="s">
        <v>488</v>
      </c>
      <c r="C7" s="10" t="s">
        <v>136</v>
      </c>
      <c r="D7" s="109" t="s">
        <v>461</v>
      </c>
      <c r="E7" s="12" t="s">
        <v>30</v>
      </c>
      <c r="F7" s="13" t="s">
        <v>31</v>
      </c>
      <c r="G7" s="62" t="s">
        <v>54</v>
      </c>
      <c r="H7" s="12" t="s">
        <v>454</v>
      </c>
      <c r="I7" s="19">
        <v>523982.5</v>
      </c>
      <c r="J7" s="19">
        <v>69864.333333333343</v>
      </c>
      <c r="K7" s="19"/>
      <c r="L7" s="39">
        <f t="shared" si="1"/>
        <v>0</v>
      </c>
      <c r="M7" s="19">
        <v>500000</v>
      </c>
      <c r="N7" s="19">
        <f t="shared" si="2"/>
        <v>500000</v>
      </c>
      <c r="O7" s="39">
        <f>M7/J7</f>
        <v>7.1567275624663029</v>
      </c>
      <c r="P7" s="39">
        <f t="shared" si="3"/>
        <v>7.1567275624663029</v>
      </c>
      <c r="Q7" s="38"/>
      <c r="R7" s="19">
        <f t="shared" si="4"/>
        <v>500000</v>
      </c>
      <c r="S7" s="12"/>
      <c r="T7" s="16">
        <v>45442</v>
      </c>
      <c r="U7" s="9">
        <v>3</v>
      </c>
      <c r="V7" s="16">
        <f t="shared" si="5"/>
        <v>45439</v>
      </c>
      <c r="W7" s="12" t="s">
        <v>35</v>
      </c>
      <c r="X7" s="36"/>
      <c r="Y7" s="9" t="s">
        <v>414</v>
      </c>
      <c r="Z7" s="23"/>
    </row>
    <row r="8" spans="1:27" ht="40.200000000000003" hidden="1" customHeight="1">
      <c r="A8" s="9">
        <f t="shared" si="0"/>
        <v>5</v>
      </c>
      <c r="B8" s="9" t="s">
        <v>488</v>
      </c>
      <c r="C8" s="10" t="s">
        <v>140</v>
      </c>
      <c r="D8" s="109" t="s">
        <v>141</v>
      </c>
      <c r="E8" s="12" t="s">
        <v>30</v>
      </c>
      <c r="F8" s="13" t="s">
        <v>31</v>
      </c>
      <c r="G8" s="62" t="s">
        <v>54</v>
      </c>
      <c r="H8" s="12" t="s">
        <v>454</v>
      </c>
      <c r="I8" s="19">
        <v>391746.47000000003</v>
      </c>
      <c r="J8" s="19">
        <v>52232.862666666675</v>
      </c>
      <c r="K8" s="19"/>
      <c r="L8" s="39">
        <f t="shared" si="1"/>
        <v>0</v>
      </c>
      <c r="M8" s="19">
        <v>300000</v>
      </c>
      <c r="N8" s="19">
        <f t="shared" si="2"/>
        <v>300000</v>
      </c>
      <c r="O8" s="39">
        <f>M8/J8</f>
        <v>5.7435105924502645</v>
      </c>
      <c r="P8" s="39">
        <f t="shared" si="3"/>
        <v>5.7435105924502645</v>
      </c>
      <c r="Q8" s="38"/>
      <c r="R8" s="19">
        <f t="shared" si="4"/>
        <v>300000</v>
      </c>
      <c r="S8" s="12"/>
      <c r="T8" s="16">
        <v>45442</v>
      </c>
      <c r="U8" s="9">
        <v>3</v>
      </c>
      <c r="V8" s="16">
        <f t="shared" si="5"/>
        <v>45439</v>
      </c>
      <c r="W8" s="12" t="s">
        <v>35</v>
      </c>
      <c r="X8" s="36"/>
      <c r="Y8" s="9" t="s">
        <v>414</v>
      </c>
      <c r="Z8" s="23"/>
    </row>
    <row r="9" spans="1:27" ht="40.200000000000003" hidden="1" customHeight="1">
      <c r="A9" s="9">
        <f t="shared" si="0"/>
        <v>6</v>
      </c>
      <c r="B9" s="9" t="s">
        <v>540</v>
      </c>
      <c r="C9" s="10" t="s">
        <v>138</v>
      </c>
      <c r="D9" s="109" t="s">
        <v>139</v>
      </c>
      <c r="E9" s="12" t="s">
        <v>30</v>
      </c>
      <c r="F9" s="13" t="s">
        <v>40</v>
      </c>
      <c r="G9" s="62" t="s">
        <v>54</v>
      </c>
      <c r="H9" s="12" t="s">
        <v>454</v>
      </c>
      <c r="I9" s="19">
        <v>757565.07999999984</v>
      </c>
      <c r="J9" s="19">
        <v>101008.67733333331</v>
      </c>
      <c r="K9" s="19"/>
      <c r="L9" s="39">
        <f t="shared" si="1"/>
        <v>0</v>
      </c>
      <c r="M9" s="19">
        <v>200000</v>
      </c>
      <c r="N9" s="19">
        <f t="shared" si="2"/>
        <v>200000</v>
      </c>
      <c r="O9" s="39">
        <f>M9/J9</f>
        <v>1.9800279073053371</v>
      </c>
      <c r="P9" s="39">
        <f t="shared" si="3"/>
        <v>1.9800279073053371</v>
      </c>
      <c r="Q9" s="38"/>
      <c r="R9" s="19">
        <f t="shared" si="4"/>
        <v>200000</v>
      </c>
      <c r="S9" s="12"/>
      <c r="T9" s="16">
        <v>45442</v>
      </c>
      <c r="U9" s="9">
        <v>3</v>
      </c>
      <c r="V9" s="16">
        <f t="shared" si="5"/>
        <v>45439</v>
      </c>
      <c r="W9" s="12" t="s">
        <v>70</v>
      </c>
      <c r="X9" s="36"/>
      <c r="Y9" s="9" t="s">
        <v>89</v>
      </c>
      <c r="Z9" s="23"/>
    </row>
    <row r="10" spans="1:27" ht="40.200000000000003" hidden="1" customHeight="1">
      <c r="A10" s="9">
        <f t="shared" si="0"/>
        <v>7</v>
      </c>
      <c r="B10" s="9" t="s">
        <v>540</v>
      </c>
      <c r="C10" s="10" t="s">
        <v>571</v>
      </c>
      <c r="D10" s="109" t="s">
        <v>572</v>
      </c>
      <c r="E10" s="12" t="s">
        <v>30</v>
      </c>
      <c r="F10" s="13" t="s">
        <v>40</v>
      </c>
      <c r="G10" s="62" t="s">
        <v>54</v>
      </c>
      <c r="H10" s="12" t="s">
        <v>454</v>
      </c>
      <c r="I10" s="19">
        <v>308957.65000000002</v>
      </c>
      <c r="J10" s="19">
        <v>41194.35333333334</v>
      </c>
      <c r="K10" s="19"/>
      <c r="L10" s="39">
        <f t="shared" si="1"/>
        <v>0</v>
      </c>
      <c r="M10" s="19">
        <v>308957.65000000002</v>
      </c>
      <c r="N10" s="19">
        <f t="shared" si="2"/>
        <v>308957.65000000002</v>
      </c>
      <c r="O10" s="39">
        <f>M10/J10</f>
        <v>7.4999999999999991</v>
      </c>
      <c r="P10" s="39">
        <f t="shared" si="3"/>
        <v>7.4999999999999991</v>
      </c>
      <c r="Q10" s="38"/>
      <c r="R10" s="19">
        <f t="shared" si="4"/>
        <v>308957.65000000002</v>
      </c>
      <c r="S10" s="12"/>
      <c r="T10" s="16">
        <v>45442</v>
      </c>
      <c r="U10" s="9">
        <v>7</v>
      </c>
      <c r="V10" s="16">
        <f t="shared" si="5"/>
        <v>45435</v>
      </c>
      <c r="W10" s="12" t="s">
        <v>70</v>
      </c>
      <c r="X10" s="36"/>
      <c r="Y10" s="9" t="s">
        <v>89</v>
      </c>
      <c r="Z10" s="23" t="s">
        <v>573</v>
      </c>
    </row>
    <row r="11" spans="1:27" s="26" customFormat="1" ht="40.200000000000003" customHeight="1">
      <c r="A11" s="9">
        <f t="shared" si="0"/>
        <v>8</v>
      </c>
      <c r="B11" s="9" t="s">
        <v>27</v>
      </c>
      <c r="C11" s="10" t="s">
        <v>81</v>
      </c>
      <c r="D11" s="109" t="s">
        <v>82</v>
      </c>
      <c r="E11" s="12" t="s">
        <v>30</v>
      </c>
      <c r="F11" s="13" t="s">
        <v>40</v>
      </c>
      <c r="G11" s="14" t="s">
        <v>32</v>
      </c>
      <c r="H11" s="12" t="s">
        <v>445</v>
      </c>
      <c r="I11" s="19">
        <v>6729901.7699999996</v>
      </c>
      <c r="J11" s="19">
        <v>1419635.8400000003</v>
      </c>
      <c r="K11" s="19">
        <v>120000</v>
      </c>
      <c r="L11" s="39">
        <f t="shared" ref="L11:L34" si="6">K11/J11</f>
        <v>8.4528719703216265E-2</v>
      </c>
      <c r="M11" s="19">
        <v>100000</v>
      </c>
      <c r="N11" s="19">
        <f t="shared" ref="N11:N63" si="7">M11</f>
        <v>100000</v>
      </c>
      <c r="O11" s="39">
        <f t="shared" ref="O11:O34" si="8">M11/J11</f>
        <v>7.0440599752680216E-2</v>
      </c>
      <c r="P11" s="39">
        <f t="shared" ref="P11:P34" si="9">L11+O11</f>
        <v>0.15496931945589648</v>
      </c>
      <c r="Q11" s="38">
        <v>0.03</v>
      </c>
      <c r="R11" s="19">
        <f t="shared" ref="R11:R33" si="10">N11*(1-Q11)</f>
        <v>97000</v>
      </c>
      <c r="S11" s="12" t="s">
        <v>498</v>
      </c>
      <c r="T11" s="16">
        <v>45430</v>
      </c>
      <c r="U11" s="9">
        <v>2</v>
      </c>
      <c r="V11" s="16">
        <f t="shared" ref="V11:V34" si="11">T11-U11</f>
        <v>45428</v>
      </c>
      <c r="W11" s="12" t="s">
        <v>70</v>
      </c>
      <c r="X11" s="36" t="s">
        <v>371</v>
      </c>
      <c r="Y11" s="9" t="s">
        <v>43</v>
      </c>
      <c r="Z11" s="23" t="s">
        <v>435</v>
      </c>
      <c r="AA11"/>
    </row>
    <row r="12" spans="1:27" ht="40.200000000000003" customHeight="1">
      <c r="A12" s="9">
        <f t="shared" si="0"/>
        <v>9</v>
      </c>
      <c r="B12" s="9" t="s">
        <v>27</v>
      </c>
      <c r="C12" s="10" t="s">
        <v>84</v>
      </c>
      <c r="D12" s="109" t="s">
        <v>416</v>
      </c>
      <c r="E12" s="12" t="s">
        <v>30</v>
      </c>
      <c r="F12" s="13" t="s">
        <v>40</v>
      </c>
      <c r="G12" s="14" t="s">
        <v>32</v>
      </c>
      <c r="H12" s="12" t="s">
        <v>445</v>
      </c>
      <c r="I12" s="19">
        <v>8707779.6600000001</v>
      </c>
      <c r="J12" s="19">
        <v>1419543.4683333333</v>
      </c>
      <c r="K12" s="19">
        <v>120000</v>
      </c>
      <c r="L12" s="39">
        <f t="shared" si="6"/>
        <v>8.4534220104503302E-2</v>
      </c>
      <c r="M12" s="19">
        <v>1000000</v>
      </c>
      <c r="N12" s="19">
        <f t="shared" si="7"/>
        <v>1000000</v>
      </c>
      <c r="O12" s="39">
        <f t="shared" si="8"/>
        <v>0.70445183420419411</v>
      </c>
      <c r="P12" s="39">
        <f t="shared" si="9"/>
        <v>0.78898605430869739</v>
      </c>
      <c r="Q12" s="38">
        <v>0.03</v>
      </c>
      <c r="R12" s="19">
        <f t="shared" si="10"/>
        <v>970000</v>
      </c>
      <c r="S12" s="12" t="s">
        <v>498</v>
      </c>
      <c r="T12" s="16">
        <v>45430</v>
      </c>
      <c r="U12" s="9">
        <v>2</v>
      </c>
      <c r="V12" s="16">
        <f t="shared" si="11"/>
        <v>45428</v>
      </c>
      <c r="W12" s="12" t="s">
        <v>35</v>
      </c>
      <c r="X12" s="36" t="s">
        <v>372</v>
      </c>
      <c r="Y12" s="9" t="s">
        <v>86</v>
      </c>
      <c r="Z12" s="23" t="s">
        <v>436</v>
      </c>
    </row>
    <row r="13" spans="1:27" ht="40.200000000000003" customHeight="1">
      <c r="A13" s="9">
        <f t="shared" si="0"/>
        <v>10</v>
      </c>
      <c r="B13" s="9" t="s">
        <v>90</v>
      </c>
      <c r="C13" s="10" t="s">
        <v>150</v>
      </c>
      <c r="D13" s="110" t="s">
        <v>527</v>
      </c>
      <c r="E13" s="12" t="s">
        <v>30</v>
      </c>
      <c r="F13" s="13" t="s">
        <v>152</v>
      </c>
      <c r="G13" s="14" t="s">
        <v>32</v>
      </c>
      <c r="H13" s="12" t="s">
        <v>445</v>
      </c>
      <c r="I13" s="19">
        <v>6722093.4400000004</v>
      </c>
      <c r="J13" s="19">
        <v>815839.30800000031</v>
      </c>
      <c r="K13" s="19">
        <v>120000</v>
      </c>
      <c r="L13" s="39">
        <f t="shared" si="6"/>
        <v>0.14708778900856778</v>
      </c>
      <c r="M13" s="19">
        <v>500000</v>
      </c>
      <c r="N13" s="19">
        <f t="shared" si="7"/>
        <v>500000</v>
      </c>
      <c r="O13" s="39">
        <f t="shared" si="8"/>
        <v>0.61286578753569909</v>
      </c>
      <c r="P13" s="39">
        <f t="shared" si="9"/>
        <v>0.75995357654426687</v>
      </c>
      <c r="Q13" s="38">
        <v>0.03</v>
      </c>
      <c r="R13" s="19">
        <f t="shared" si="10"/>
        <v>485000</v>
      </c>
      <c r="S13" s="12" t="s">
        <v>496</v>
      </c>
      <c r="T13" s="16">
        <v>45432</v>
      </c>
      <c r="U13" s="9">
        <v>3</v>
      </c>
      <c r="V13" s="16">
        <f t="shared" si="11"/>
        <v>45429</v>
      </c>
      <c r="W13" s="12" t="s">
        <v>70</v>
      </c>
      <c r="X13" s="36" t="s">
        <v>374</v>
      </c>
      <c r="Y13" s="9" t="s">
        <v>153</v>
      </c>
      <c r="Z13" s="23" t="s">
        <v>575</v>
      </c>
    </row>
    <row r="14" spans="1:27" ht="40.200000000000003" customHeight="1">
      <c r="A14" s="9">
        <f t="shared" si="0"/>
        <v>11</v>
      </c>
      <c r="B14" s="9" t="s">
        <v>27</v>
      </c>
      <c r="C14" s="10" t="s">
        <v>305</v>
      </c>
      <c r="D14" s="110" t="s">
        <v>306</v>
      </c>
      <c r="E14" s="12" t="s">
        <v>30</v>
      </c>
      <c r="F14" s="13" t="s">
        <v>74</v>
      </c>
      <c r="G14" s="14" t="s">
        <v>32</v>
      </c>
      <c r="H14" s="12" t="s">
        <v>445</v>
      </c>
      <c r="I14" s="19">
        <v>12334885.85</v>
      </c>
      <c r="J14" s="19">
        <v>944171.43599999975</v>
      </c>
      <c r="K14" s="19">
        <v>120000</v>
      </c>
      <c r="L14" s="39">
        <f t="shared" si="6"/>
        <v>0.12709556275964276</v>
      </c>
      <c r="M14" s="19">
        <v>630000</v>
      </c>
      <c r="N14" s="19">
        <f t="shared" si="7"/>
        <v>630000</v>
      </c>
      <c r="O14" s="39">
        <f t="shared" si="8"/>
        <v>0.66725170448812454</v>
      </c>
      <c r="P14" s="39">
        <f t="shared" si="9"/>
        <v>0.79434726724776727</v>
      </c>
      <c r="Q14" s="38">
        <v>0.03</v>
      </c>
      <c r="R14" s="19">
        <f t="shared" si="10"/>
        <v>611100</v>
      </c>
      <c r="S14" s="12" t="s">
        <v>500</v>
      </c>
      <c r="T14" s="16">
        <v>45432</v>
      </c>
      <c r="U14" s="9">
        <v>3</v>
      </c>
      <c r="V14" s="16">
        <f t="shared" si="11"/>
        <v>45429</v>
      </c>
      <c r="W14" s="12" t="s">
        <v>70</v>
      </c>
      <c r="X14" s="36" t="s">
        <v>375</v>
      </c>
      <c r="Y14" s="9" t="s">
        <v>307</v>
      </c>
      <c r="Z14" s="23" t="s">
        <v>576</v>
      </c>
    </row>
    <row r="15" spans="1:27" ht="40.200000000000003" customHeight="1">
      <c r="A15" s="9">
        <f t="shared" si="0"/>
        <v>12</v>
      </c>
      <c r="B15" s="9" t="s">
        <v>27</v>
      </c>
      <c r="C15" s="10" t="s">
        <v>520</v>
      </c>
      <c r="D15" s="110" t="s">
        <v>521</v>
      </c>
      <c r="E15" s="12" t="s">
        <v>30</v>
      </c>
      <c r="F15" s="13" t="s">
        <v>31</v>
      </c>
      <c r="G15" s="14" t="s">
        <v>32</v>
      </c>
      <c r="H15" s="12" t="s">
        <v>445</v>
      </c>
      <c r="I15" s="19">
        <v>4427323.54</v>
      </c>
      <c r="J15" s="19">
        <v>331746.90666666673</v>
      </c>
      <c r="K15" s="19">
        <v>50000</v>
      </c>
      <c r="L15" s="39">
        <f t="shared" si="6"/>
        <v>0.15071730585943063</v>
      </c>
      <c r="M15" s="19">
        <v>210000</v>
      </c>
      <c r="N15" s="19">
        <f t="shared" si="7"/>
        <v>210000</v>
      </c>
      <c r="O15" s="39">
        <f t="shared" si="8"/>
        <v>0.63301268460960869</v>
      </c>
      <c r="P15" s="39">
        <f t="shared" si="9"/>
        <v>0.78372999046903935</v>
      </c>
      <c r="Q15" s="38">
        <v>0.03</v>
      </c>
      <c r="R15" s="19">
        <f t="shared" si="10"/>
        <v>203700</v>
      </c>
      <c r="S15" s="12" t="s">
        <v>500</v>
      </c>
      <c r="T15" s="16">
        <v>45432</v>
      </c>
      <c r="U15" s="9">
        <v>3</v>
      </c>
      <c r="V15" s="16">
        <f t="shared" si="11"/>
        <v>45429</v>
      </c>
      <c r="W15" s="12" t="s">
        <v>70</v>
      </c>
      <c r="X15" s="36"/>
      <c r="Y15" s="9" t="s">
        <v>412</v>
      </c>
      <c r="Z15" s="23"/>
    </row>
    <row r="16" spans="1:27" ht="40.200000000000003" customHeight="1">
      <c r="A16" s="9">
        <f t="shared" si="0"/>
        <v>13</v>
      </c>
      <c r="B16" s="9" t="s">
        <v>27</v>
      </c>
      <c r="C16" s="10" t="s">
        <v>312</v>
      </c>
      <c r="D16" s="110" t="s">
        <v>528</v>
      </c>
      <c r="E16" s="9" t="s">
        <v>30</v>
      </c>
      <c r="F16" s="13" t="s">
        <v>74</v>
      </c>
      <c r="G16" s="9" t="s">
        <v>32</v>
      </c>
      <c r="H16" s="12" t="s">
        <v>445</v>
      </c>
      <c r="I16" s="19">
        <v>2459727.06</v>
      </c>
      <c r="J16" s="19">
        <v>641528.78399999975</v>
      </c>
      <c r="K16" s="19">
        <v>100000</v>
      </c>
      <c r="L16" s="39">
        <f t="shared" si="6"/>
        <v>0.1558776511577383</v>
      </c>
      <c r="M16" s="19">
        <v>400000</v>
      </c>
      <c r="N16" s="19">
        <f t="shared" si="7"/>
        <v>400000</v>
      </c>
      <c r="O16" s="39">
        <f t="shared" si="8"/>
        <v>0.6235106046309532</v>
      </c>
      <c r="P16" s="39">
        <f t="shared" si="9"/>
        <v>0.77938825578869153</v>
      </c>
      <c r="Q16" s="38">
        <v>0.03</v>
      </c>
      <c r="R16" s="19">
        <f t="shared" si="10"/>
        <v>388000</v>
      </c>
      <c r="S16" s="19"/>
      <c r="T16" s="16">
        <v>45432</v>
      </c>
      <c r="U16" s="9">
        <v>3</v>
      </c>
      <c r="V16" s="16">
        <f t="shared" si="11"/>
        <v>45429</v>
      </c>
      <c r="W16" s="12" t="s">
        <v>35</v>
      </c>
      <c r="X16" s="36" t="s">
        <v>376</v>
      </c>
      <c r="Y16" s="9" t="s">
        <v>65</v>
      </c>
      <c r="Z16" s="23" t="s">
        <v>438</v>
      </c>
    </row>
    <row r="17" spans="1:27" ht="40.200000000000003" customHeight="1">
      <c r="A17" s="9">
        <f t="shared" si="0"/>
        <v>14</v>
      </c>
      <c r="B17" s="9" t="s">
        <v>27</v>
      </c>
      <c r="C17" s="10" t="s">
        <v>211</v>
      </c>
      <c r="D17" s="110" t="s">
        <v>418</v>
      </c>
      <c r="E17" s="9" t="s">
        <v>30</v>
      </c>
      <c r="F17" s="13" t="s">
        <v>40</v>
      </c>
      <c r="G17" s="9" t="s">
        <v>32</v>
      </c>
      <c r="H17" s="12" t="s">
        <v>445</v>
      </c>
      <c r="I17" s="7">
        <v>2147212.5900000003</v>
      </c>
      <c r="J17" s="19">
        <v>215246.47599999997</v>
      </c>
      <c r="K17" s="19">
        <v>60000</v>
      </c>
      <c r="L17" s="39">
        <f t="shared" si="6"/>
        <v>0.27875020820317636</v>
      </c>
      <c r="M17" s="52">
        <v>110000</v>
      </c>
      <c r="N17" s="19">
        <f t="shared" si="7"/>
        <v>110000</v>
      </c>
      <c r="O17" s="39">
        <f t="shared" si="8"/>
        <v>0.51104204837249001</v>
      </c>
      <c r="P17" s="39">
        <f t="shared" si="9"/>
        <v>0.78979225657566632</v>
      </c>
      <c r="Q17" s="38">
        <v>0.03</v>
      </c>
      <c r="R17" s="19">
        <f t="shared" si="10"/>
        <v>106700</v>
      </c>
      <c r="S17" s="12" t="s">
        <v>497</v>
      </c>
      <c r="T17" s="16">
        <v>45432</v>
      </c>
      <c r="U17" s="9">
        <v>2</v>
      </c>
      <c r="V17" s="16">
        <f t="shared" si="11"/>
        <v>45430</v>
      </c>
      <c r="W17" s="12" t="s">
        <v>35</v>
      </c>
      <c r="X17" s="36" t="s">
        <v>384</v>
      </c>
      <c r="Y17" s="14" t="s">
        <v>385</v>
      </c>
      <c r="Z17" s="23" t="s">
        <v>439</v>
      </c>
    </row>
    <row r="18" spans="1:27" s="26" customFormat="1" ht="40.200000000000003" customHeight="1">
      <c r="A18" s="9">
        <f t="shared" si="0"/>
        <v>15</v>
      </c>
      <c r="B18" s="9" t="s">
        <v>27</v>
      </c>
      <c r="C18" s="10" t="s">
        <v>79</v>
      </c>
      <c r="D18" s="110" t="s">
        <v>80</v>
      </c>
      <c r="E18" s="12" t="s">
        <v>30</v>
      </c>
      <c r="F18" s="13" t="s">
        <v>467</v>
      </c>
      <c r="G18" s="14" t="s">
        <v>32</v>
      </c>
      <c r="H18" s="12" t="s">
        <v>445</v>
      </c>
      <c r="I18" s="7">
        <v>1950333.4</v>
      </c>
      <c r="J18" s="19">
        <v>250125.21333333303</v>
      </c>
      <c r="K18" s="19">
        <v>50000</v>
      </c>
      <c r="L18" s="39">
        <f t="shared" si="6"/>
        <v>0.19989987947903023</v>
      </c>
      <c r="M18" s="19">
        <v>140000</v>
      </c>
      <c r="N18" s="19">
        <f t="shared" si="7"/>
        <v>140000</v>
      </c>
      <c r="O18" s="39">
        <f t="shared" si="8"/>
        <v>0.55971966254128469</v>
      </c>
      <c r="P18" s="39">
        <f t="shared" si="9"/>
        <v>0.7596195420203149</v>
      </c>
      <c r="Q18" s="53">
        <v>0.03</v>
      </c>
      <c r="R18" s="19">
        <f t="shared" si="10"/>
        <v>135800</v>
      </c>
      <c r="S18" s="12" t="s">
        <v>499</v>
      </c>
      <c r="T18" s="16">
        <v>45436</v>
      </c>
      <c r="U18" s="9">
        <v>2</v>
      </c>
      <c r="V18" s="16">
        <f t="shared" si="11"/>
        <v>45434</v>
      </c>
      <c r="W18" s="12" t="s">
        <v>35</v>
      </c>
      <c r="X18" s="36" t="s">
        <v>387</v>
      </c>
      <c r="Y18" s="9" t="s">
        <v>43</v>
      </c>
      <c r="Z18" s="23" t="s">
        <v>441</v>
      </c>
      <c r="AA18"/>
    </row>
    <row r="19" spans="1:27" ht="40.200000000000003" customHeight="1">
      <c r="A19" s="9">
        <f t="shared" si="0"/>
        <v>16</v>
      </c>
      <c r="B19" s="9" t="s">
        <v>27</v>
      </c>
      <c r="C19" s="49" t="s">
        <v>410</v>
      </c>
      <c r="D19" s="110" t="s">
        <v>411</v>
      </c>
      <c r="E19" s="12" t="s">
        <v>30</v>
      </c>
      <c r="F19" s="13" t="s">
        <v>31</v>
      </c>
      <c r="G19" s="14" t="s">
        <v>32</v>
      </c>
      <c r="H19" s="12" t="s">
        <v>445</v>
      </c>
      <c r="I19" s="7">
        <v>138595.35999999999</v>
      </c>
      <c r="J19" s="19">
        <v>65793.744000000006</v>
      </c>
      <c r="K19" s="19">
        <v>20000</v>
      </c>
      <c r="L19" s="39">
        <f t="shared" si="6"/>
        <v>0.30398026900551517</v>
      </c>
      <c r="M19" s="19">
        <v>30000</v>
      </c>
      <c r="N19" s="19">
        <f t="shared" si="7"/>
        <v>30000</v>
      </c>
      <c r="O19" s="39">
        <f t="shared" si="8"/>
        <v>0.45597040350827273</v>
      </c>
      <c r="P19" s="39">
        <f t="shared" si="9"/>
        <v>0.75995067251378789</v>
      </c>
      <c r="Q19" s="53">
        <v>0.03</v>
      </c>
      <c r="R19" s="19">
        <f t="shared" si="10"/>
        <v>29100</v>
      </c>
      <c r="S19" s="19"/>
      <c r="T19" s="16">
        <v>45437</v>
      </c>
      <c r="U19" s="9">
        <v>1</v>
      </c>
      <c r="V19" s="16">
        <f t="shared" si="11"/>
        <v>45436</v>
      </c>
      <c r="W19" s="12" t="s">
        <v>35</v>
      </c>
      <c r="X19" s="36"/>
      <c r="Y19" s="9" t="s">
        <v>412</v>
      </c>
      <c r="Z19" s="23" t="s">
        <v>442</v>
      </c>
    </row>
    <row r="20" spans="1:27" ht="40.200000000000003" customHeight="1">
      <c r="A20" s="9">
        <f t="shared" si="0"/>
        <v>17</v>
      </c>
      <c r="B20" s="9" t="s">
        <v>27</v>
      </c>
      <c r="C20" s="10" t="s">
        <v>52</v>
      </c>
      <c r="D20" s="110" t="s">
        <v>409</v>
      </c>
      <c r="E20" s="12" t="s">
        <v>30</v>
      </c>
      <c r="F20" s="13" t="s">
        <v>31</v>
      </c>
      <c r="G20" s="14" t="s">
        <v>32</v>
      </c>
      <c r="H20" s="12" t="s">
        <v>445</v>
      </c>
      <c r="I20" s="7">
        <v>2002126.41</v>
      </c>
      <c r="J20" s="19">
        <v>227142.39199999967</v>
      </c>
      <c r="K20" s="19">
        <v>30000</v>
      </c>
      <c r="L20" s="39">
        <f t="shared" si="6"/>
        <v>0.13207574216265205</v>
      </c>
      <c r="M20" s="19">
        <v>140000</v>
      </c>
      <c r="N20" s="19">
        <f t="shared" si="7"/>
        <v>140000</v>
      </c>
      <c r="O20" s="39">
        <f t="shared" si="8"/>
        <v>0.61635346342570962</v>
      </c>
      <c r="P20" s="39">
        <f t="shared" si="9"/>
        <v>0.74842920558836168</v>
      </c>
      <c r="Q20" s="38">
        <v>0.03</v>
      </c>
      <c r="R20" s="19">
        <f t="shared" si="10"/>
        <v>135800</v>
      </c>
      <c r="S20" s="19"/>
      <c r="T20" s="16">
        <v>45437</v>
      </c>
      <c r="U20" s="9">
        <v>3</v>
      </c>
      <c r="V20" s="16">
        <f t="shared" si="11"/>
        <v>45434</v>
      </c>
      <c r="W20" s="12" t="s">
        <v>35</v>
      </c>
      <c r="X20" s="36" t="s">
        <v>389</v>
      </c>
      <c r="Y20" s="9" t="s">
        <v>36</v>
      </c>
      <c r="Z20" s="23" t="s">
        <v>57</v>
      </c>
    </row>
    <row r="21" spans="1:27" ht="40.200000000000003" customHeight="1">
      <c r="A21" s="9">
        <f t="shared" si="0"/>
        <v>18</v>
      </c>
      <c r="B21" s="9" t="s">
        <v>27</v>
      </c>
      <c r="C21" s="10" t="s">
        <v>119</v>
      </c>
      <c r="D21" s="110" t="s">
        <v>517</v>
      </c>
      <c r="E21" s="12" t="s">
        <v>30</v>
      </c>
      <c r="F21" s="13" t="s">
        <v>40</v>
      </c>
      <c r="G21" s="14" t="s">
        <v>32</v>
      </c>
      <c r="H21" s="12" t="s">
        <v>445</v>
      </c>
      <c r="I21" s="19">
        <v>2786350.28</v>
      </c>
      <c r="J21" s="19">
        <v>181513.76</v>
      </c>
      <c r="K21" s="19">
        <v>50000</v>
      </c>
      <c r="L21" s="39">
        <f t="shared" si="6"/>
        <v>0.27546121021348463</v>
      </c>
      <c r="M21" s="19">
        <v>90000</v>
      </c>
      <c r="N21" s="19">
        <f t="shared" si="7"/>
        <v>90000</v>
      </c>
      <c r="O21" s="39">
        <f t="shared" si="8"/>
        <v>0.49583017838427235</v>
      </c>
      <c r="P21" s="39">
        <f t="shared" si="9"/>
        <v>0.77129138859775703</v>
      </c>
      <c r="Q21" s="38">
        <v>0.03</v>
      </c>
      <c r="R21" s="19">
        <f t="shared" si="10"/>
        <v>87300</v>
      </c>
      <c r="S21" s="19"/>
      <c r="T21" s="16">
        <v>45437</v>
      </c>
      <c r="U21" s="9">
        <v>3</v>
      </c>
      <c r="V21" s="16">
        <f t="shared" si="11"/>
        <v>45434</v>
      </c>
      <c r="W21" s="12" t="s">
        <v>35</v>
      </c>
      <c r="X21" s="36" t="s">
        <v>390</v>
      </c>
      <c r="Y21" s="9" t="s">
        <v>36</v>
      </c>
      <c r="Z21" s="23" t="s">
        <v>83</v>
      </c>
    </row>
    <row r="22" spans="1:27" ht="40.200000000000003" customHeight="1">
      <c r="A22" s="9">
        <f t="shared" si="0"/>
        <v>19</v>
      </c>
      <c r="B22" s="9" t="s">
        <v>27</v>
      </c>
      <c r="C22" s="10" t="s">
        <v>263</v>
      </c>
      <c r="D22" s="110" t="s">
        <v>529</v>
      </c>
      <c r="E22" s="12" t="s">
        <v>30</v>
      </c>
      <c r="F22" s="12" t="s">
        <v>463</v>
      </c>
      <c r="G22" s="13" t="s">
        <v>32</v>
      </c>
      <c r="H22" s="12" t="s">
        <v>445</v>
      </c>
      <c r="I22" s="7">
        <v>1551594.46</v>
      </c>
      <c r="J22" s="19">
        <v>65663.257333333298</v>
      </c>
      <c r="K22" s="19">
        <v>10000</v>
      </c>
      <c r="L22" s="39">
        <f t="shared" si="6"/>
        <v>0.15229217078336441</v>
      </c>
      <c r="M22" s="19">
        <v>40000</v>
      </c>
      <c r="N22" s="19">
        <f t="shared" si="7"/>
        <v>40000</v>
      </c>
      <c r="O22" s="39">
        <f t="shared" si="8"/>
        <v>0.60916868313345762</v>
      </c>
      <c r="P22" s="39">
        <f t="shared" si="9"/>
        <v>0.76146085391682206</v>
      </c>
      <c r="Q22" s="41">
        <v>0.03</v>
      </c>
      <c r="R22" s="19">
        <f t="shared" si="10"/>
        <v>38800</v>
      </c>
      <c r="S22" s="19"/>
      <c r="T22" s="16">
        <v>45437</v>
      </c>
      <c r="U22" s="9"/>
      <c r="V22" s="16">
        <f t="shared" si="11"/>
        <v>45437</v>
      </c>
      <c r="W22" s="12" t="s">
        <v>35</v>
      </c>
      <c r="X22" s="7"/>
      <c r="Y22" s="9" t="s">
        <v>65</v>
      </c>
      <c r="Z22" s="23"/>
    </row>
    <row r="23" spans="1:27" ht="40.200000000000003" customHeight="1">
      <c r="A23" s="9">
        <f t="shared" si="0"/>
        <v>20</v>
      </c>
      <c r="B23" s="9" t="s">
        <v>27</v>
      </c>
      <c r="C23" s="10" t="s">
        <v>261</v>
      </c>
      <c r="D23" s="110" t="s">
        <v>530</v>
      </c>
      <c r="E23" s="12" t="s">
        <v>30</v>
      </c>
      <c r="F23" s="12" t="s">
        <v>40</v>
      </c>
      <c r="G23" s="13" t="s">
        <v>32</v>
      </c>
      <c r="H23" s="12" t="s">
        <v>445</v>
      </c>
      <c r="I23" s="7">
        <v>490600.74</v>
      </c>
      <c r="J23" s="19">
        <v>168371.69733333332</v>
      </c>
      <c r="K23" s="19">
        <v>20000</v>
      </c>
      <c r="L23" s="39">
        <f t="shared" si="6"/>
        <v>0.11878480954198059</v>
      </c>
      <c r="M23" s="19">
        <v>110000</v>
      </c>
      <c r="N23" s="19">
        <f t="shared" si="7"/>
        <v>110000</v>
      </c>
      <c r="O23" s="39">
        <f t="shared" si="8"/>
        <v>0.65331645248089332</v>
      </c>
      <c r="P23" s="39">
        <f t="shared" si="9"/>
        <v>0.77210126202287388</v>
      </c>
      <c r="Q23" s="41">
        <v>0.03</v>
      </c>
      <c r="R23" s="19">
        <f t="shared" si="10"/>
        <v>106700</v>
      </c>
      <c r="S23" s="19"/>
      <c r="T23" s="16">
        <v>45432</v>
      </c>
      <c r="U23" s="9">
        <v>5</v>
      </c>
      <c r="V23" s="16">
        <f t="shared" si="11"/>
        <v>45427</v>
      </c>
      <c r="W23" s="12" t="s">
        <v>35</v>
      </c>
      <c r="X23" s="36" t="s">
        <v>397</v>
      </c>
      <c r="Y23" s="9" t="s">
        <v>65</v>
      </c>
      <c r="Z23" s="23"/>
    </row>
    <row r="24" spans="1:27" ht="40.200000000000003" customHeight="1">
      <c r="A24" s="9">
        <f t="shared" si="0"/>
        <v>21</v>
      </c>
      <c r="B24" s="9" t="s">
        <v>27</v>
      </c>
      <c r="C24" s="10" t="s">
        <v>156</v>
      </c>
      <c r="D24" s="110" t="s">
        <v>531</v>
      </c>
      <c r="E24" s="12" t="s">
        <v>30</v>
      </c>
      <c r="F24" s="13" t="s">
        <v>40</v>
      </c>
      <c r="G24" s="14" t="s">
        <v>32</v>
      </c>
      <c r="H24" s="12" t="s">
        <v>445</v>
      </c>
      <c r="I24" s="19">
        <v>1925793.4</v>
      </c>
      <c r="J24" s="19">
        <v>94915.190666666662</v>
      </c>
      <c r="K24" s="19">
        <v>20000</v>
      </c>
      <c r="L24" s="39">
        <f t="shared" si="6"/>
        <v>0.2107144268427816</v>
      </c>
      <c r="M24" s="19">
        <v>50000</v>
      </c>
      <c r="N24" s="19">
        <f t="shared" si="7"/>
        <v>50000</v>
      </c>
      <c r="O24" s="39">
        <f t="shared" si="8"/>
        <v>0.52678606710695397</v>
      </c>
      <c r="P24" s="39">
        <f t="shared" si="9"/>
        <v>0.7375004939497356</v>
      </c>
      <c r="Q24" s="38">
        <v>0.03</v>
      </c>
      <c r="R24" s="19">
        <f t="shared" si="10"/>
        <v>48500</v>
      </c>
      <c r="S24" s="19"/>
      <c r="T24" s="16">
        <v>45432</v>
      </c>
      <c r="U24" s="9">
        <v>3</v>
      </c>
      <c r="V24" s="16">
        <f t="shared" si="11"/>
        <v>45429</v>
      </c>
      <c r="W24" s="12" t="s">
        <v>70</v>
      </c>
      <c r="X24" s="36" t="s">
        <v>399</v>
      </c>
      <c r="Y24" s="9" t="s">
        <v>43</v>
      </c>
      <c r="Z24" s="23"/>
    </row>
    <row r="25" spans="1:27" ht="40.200000000000003" customHeight="1">
      <c r="A25" s="9">
        <f t="shared" si="0"/>
        <v>22</v>
      </c>
      <c r="B25" s="9" t="s">
        <v>45</v>
      </c>
      <c r="C25" s="10" t="s">
        <v>108</v>
      </c>
      <c r="D25" s="109" t="s">
        <v>515</v>
      </c>
      <c r="E25" s="12" t="s">
        <v>30</v>
      </c>
      <c r="F25" s="13" t="s">
        <v>74</v>
      </c>
      <c r="G25" s="14" t="s">
        <v>32</v>
      </c>
      <c r="H25" s="12" t="s">
        <v>445</v>
      </c>
      <c r="I25" s="19">
        <v>2656251.88</v>
      </c>
      <c r="J25" s="19">
        <v>550565.12533333362</v>
      </c>
      <c r="K25" s="19">
        <v>100000</v>
      </c>
      <c r="L25" s="39">
        <f t="shared" si="6"/>
        <v>0.1816315552850466</v>
      </c>
      <c r="M25" s="19">
        <v>320000</v>
      </c>
      <c r="N25" s="19">
        <f t="shared" si="7"/>
        <v>320000</v>
      </c>
      <c r="O25" s="39">
        <f t="shared" si="8"/>
        <v>0.58122097691214913</v>
      </c>
      <c r="P25" s="39">
        <f t="shared" si="9"/>
        <v>0.76285253219719573</v>
      </c>
      <c r="Q25" s="38">
        <v>0.03</v>
      </c>
      <c r="R25" s="19">
        <f t="shared" si="10"/>
        <v>310400</v>
      </c>
      <c r="S25" s="12" t="s">
        <v>503</v>
      </c>
      <c r="T25" s="16">
        <v>45432</v>
      </c>
      <c r="U25" s="9">
        <v>2</v>
      </c>
      <c r="V25" s="16">
        <f t="shared" si="11"/>
        <v>45430</v>
      </c>
      <c r="W25" s="12" t="s">
        <v>35</v>
      </c>
      <c r="X25" s="36" t="s">
        <v>381</v>
      </c>
      <c r="Y25" s="9" t="s">
        <v>110</v>
      </c>
      <c r="Z25" s="23" t="s">
        <v>447</v>
      </c>
    </row>
    <row r="26" spans="1:27" ht="55.2" customHeight="1">
      <c r="A26" s="9">
        <f t="shared" si="0"/>
        <v>23</v>
      </c>
      <c r="B26" s="9" t="s">
        <v>27</v>
      </c>
      <c r="C26" s="10" t="s">
        <v>392</v>
      </c>
      <c r="D26" s="110" t="s">
        <v>393</v>
      </c>
      <c r="E26" s="12" t="s">
        <v>30</v>
      </c>
      <c r="F26" s="13" t="s">
        <v>74</v>
      </c>
      <c r="G26" s="14" t="s">
        <v>32</v>
      </c>
      <c r="H26" s="12" t="s">
        <v>445</v>
      </c>
      <c r="I26" s="19">
        <v>1786303.3900000004</v>
      </c>
      <c r="J26" s="19">
        <v>134893.196</v>
      </c>
      <c r="K26" s="19">
        <v>50000</v>
      </c>
      <c r="L26" s="39">
        <f t="shared" si="6"/>
        <v>0.37066361745925275</v>
      </c>
      <c r="M26" s="19">
        <v>52000</v>
      </c>
      <c r="N26" s="19">
        <f t="shared" si="7"/>
        <v>52000</v>
      </c>
      <c r="O26" s="39">
        <f t="shared" si="8"/>
        <v>0.38549016215762283</v>
      </c>
      <c r="P26" s="39">
        <f t="shared" si="9"/>
        <v>0.75615377961687558</v>
      </c>
      <c r="Q26" s="38">
        <v>0.03</v>
      </c>
      <c r="R26" s="19">
        <f t="shared" si="10"/>
        <v>50440</v>
      </c>
      <c r="S26" s="12" t="s">
        <v>502</v>
      </c>
      <c r="T26" s="16">
        <v>45427</v>
      </c>
      <c r="U26" s="9">
        <v>3</v>
      </c>
      <c r="V26" s="16">
        <f t="shared" si="11"/>
        <v>45424</v>
      </c>
      <c r="W26" s="12" t="s">
        <v>70</v>
      </c>
      <c r="X26" s="36" t="s">
        <v>394</v>
      </c>
      <c r="Y26" s="9" t="s">
        <v>36</v>
      </c>
      <c r="Z26" s="23" t="s">
        <v>474</v>
      </c>
    </row>
    <row r="27" spans="1:27" ht="55.2" customHeight="1">
      <c r="A27" s="9">
        <f t="shared" si="0"/>
        <v>24</v>
      </c>
      <c r="B27" s="50" t="s">
        <v>27</v>
      </c>
      <c r="C27" s="10" t="s">
        <v>38</v>
      </c>
      <c r="D27" s="110" t="s">
        <v>514</v>
      </c>
      <c r="E27" s="12" t="s">
        <v>30</v>
      </c>
      <c r="F27" s="13" t="s">
        <v>40</v>
      </c>
      <c r="G27" s="14" t="s">
        <v>32</v>
      </c>
      <c r="H27" s="12" t="s">
        <v>445</v>
      </c>
      <c r="I27" s="7">
        <v>1078234.0999999999</v>
      </c>
      <c r="J27" s="19">
        <f>65904.1973333333+47669.489333333</f>
        <v>113573.6866666663</v>
      </c>
      <c r="K27" s="19">
        <v>40000</v>
      </c>
      <c r="L27" s="39">
        <f t="shared" si="6"/>
        <v>0.35219425532428311</v>
      </c>
      <c r="M27" s="19">
        <v>50000</v>
      </c>
      <c r="N27" s="19">
        <f t="shared" si="7"/>
        <v>50000</v>
      </c>
      <c r="O27" s="39">
        <f t="shared" si="8"/>
        <v>0.4402428191553539</v>
      </c>
      <c r="P27" s="39">
        <f t="shared" si="9"/>
        <v>0.79243707447963696</v>
      </c>
      <c r="Q27" s="38">
        <v>0.03</v>
      </c>
      <c r="R27" s="19">
        <f t="shared" si="10"/>
        <v>48500</v>
      </c>
      <c r="S27" s="12" t="s">
        <v>499</v>
      </c>
      <c r="T27" s="16">
        <v>45427</v>
      </c>
      <c r="U27" s="9">
        <v>3</v>
      </c>
      <c r="V27" s="16">
        <f t="shared" si="11"/>
        <v>45424</v>
      </c>
      <c r="W27" s="12" t="s">
        <v>35</v>
      </c>
      <c r="X27" s="36" t="s">
        <v>396</v>
      </c>
      <c r="Y27" s="9" t="s">
        <v>43</v>
      </c>
      <c r="Z27" s="23" t="s">
        <v>443</v>
      </c>
    </row>
    <row r="28" spans="1:27" ht="40.200000000000003" customHeight="1">
      <c r="A28" s="9">
        <f t="shared" si="0"/>
        <v>25</v>
      </c>
      <c r="B28" s="9" t="s">
        <v>27</v>
      </c>
      <c r="C28" s="10" t="s">
        <v>101</v>
      </c>
      <c r="D28" s="110" t="s">
        <v>102</v>
      </c>
      <c r="E28" s="12" t="s">
        <v>30</v>
      </c>
      <c r="F28" s="13" t="s">
        <v>103</v>
      </c>
      <c r="G28" s="14" t="s">
        <v>32</v>
      </c>
      <c r="H28" s="12" t="s">
        <v>445</v>
      </c>
      <c r="I28" s="7">
        <v>135347.68</v>
      </c>
      <c r="J28" s="19">
        <v>22702.885333333335</v>
      </c>
      <c r="K28" s="19">
        <v>10000</v>
      </c>
      <c r="L28" s="39">
        <f t="shared" si="6"/>
        <v>0.44047264711845141</v>
      </c>
      <c r="M28" s="19">
        <v>10000</v>
      </c>
      <c r="N28" s="19">
        <f t="shared" si="7"/>
        <v>10000</v>
      </c>
      <c r="O28" s="39">
        <f t="shared" si="8"/>
        <v>0.44047264711845141</v>
      </c>
      <c r="P28" s="39">
        <f t="shared" si="9"/>
        <v>0.88094529423690282</v>
      </c>
      <c r="Q28" s="38">
        <v>0.03</v>
      </c>
      <c r="R28" s="19">
        <f t="shared" si="10"/>
        <v>9700</v>
      </c>
      <c r="S28" s="19"/>
      <c r="T28" s="16">
        <v>45437</v>
      </c>
      <c r="U28" s="9">
        <v>3</v>
      </c>
      <c r="V28" s="16">
        <f t="shared" si="11"/>
        <v>45434</v>
      </c>
      <c r="W28" s="12" t="s">
        <v>35</v>
      </c>
      <c r="X28" s="36"/>
      <c r="Y28" s="9" t="s">
        <v>513</v>
      </c>
      <c r="Z28" s="23"/>
    </row>
    <row r="29" spans="1:27" ht="40.200000000000003" customHeight="1">
      <c r="A29" s="9">
        <f t="shared" si="0"/>
        <v>26</v>
      </c>
      <c r="B29" s="9" t="s">
        <v>27</v>
      </c>
      <c r="C29" s="49" t="s">
        <v>62</v>
      </c>
      <c r="D29" s="110" t="s">
        <v>63</v>
      </c>
      <c r="E29" s="12" t="s">
        <v>30</v>
      </c>
      <c r="F29" s="13" t="s">
        <v>31</v>
      </c>
      <c r="G29" s="14" t="s">
        <v>32</v>
      </c>
      <c r="H29" s="12" t="s">
        <v>445</v>
      </c>
      <c r="I29" s="7">
        <v>2367700.7399999998</v>
      </c>
      <c r="J29" s="19">
        <v>148545.31733333331</v>
      </c>
      <c r="K29" s="19">
        <v>50000</v>
      </c>
      <c r="L29" s="39">
        <f t="shared" si="6"/>
        <v>0.33659761813831401</v>
      </c>
      <c r="M29" s="19">
        <v>65000</v>
      </c>
      <c r="N29" s="19">
        <f t="shared" si="7"/>
        <v>65000</v>
      </c>
      <c r="O29" s="39">
        <f t="shared" si="8"/>
        <v>0.43757690357980816</v>
      </c>
      <c r="P29" s="39">
        <f t="shared" si="9"/>
        <v>0.77417452171812218</v>
      </c>
      <c r="Q29" s="53">
        <v>0.03</v>
      </c>
      <c r="R29" s="19">
        <f t="shared" si="10"/>
        <v>63050</v>
      </c>
      <c r="S29" s="12" t="s">
        <v>495</v>
      </c>
      <c r="T29" s="16">
        <v>45437</v>
      </c>
      <c r="U29" s="9">
        <v>1</v>
      </c>
      <c r="V29" s="16">
        <f t="shared" si="11"/>
        <v>45436</v>
      </c>
      <c r="W29" s="12" t="s">
        <v>35</v>
      </c>
      <c r="X29" s="36" t="s">
        <v>388</v>
      </c>
      <c r="Y29" s="9" t="s">
        <v>65</v>
      </c>
      <c r="Z29" s="23" t="s">
        <v>442</v>
      </c>
    </row>
    <row r="30" spans="1:27" s="26" customFormat="1" ht="40.200000000000003" customHeight="1">
      <c r="A30" s="9">
        <f t="shared" si="0"/>
        <v>27</v>
      </c>
      <c r="B30" s="9" t="s">
        <v>27</v>
      </c>
      <c r="C30" s="49" t="s">
        <v>28</v>
      </c>
      <c r="D30" s="110" t="s">
        <v>29</v>
      </c>
      <c r="E30" s="12" t="s">
        <v>30</v>
      </c>
      <c r="F30" s="13" t="s">
        <v>31</v>
      </c>
      <c r="G30" s="14" t="s">
        <v>32</v>
      </c>
      <c r="H30" s="12" t="s">
        <v>445</v>
      </c>
      <c r="I30" s="7">
        <v>2697239.6100000003</v>
      </c>
      <c r="J30" s="19">
        <v>154597.94933333338</v>
      </c>
      <c r="K30" s="19">
        <v>70000</v>
      </c>
      <c r="L30" s="39">
        <f t="shared" si="6"/>
        <v>0.45278737720557244</v>
      </c>
      <c r="M30" s="52">
        <v>50000</v>
      </c>
      <c r="N30" s="19">
        <f t="shared" si="7"/>
        <v>50000</v>
      </c>
      <c r="O30" s="39">
        <f t="shared" si="8"/>
        <v>0.32341955514683746</v>
      </c>
      <c r="P30" s="39">
        <f t="shared" si="9"/>
        <v>0.7762069323524099</v>
      </c>
      <c r="Q30" s="53">
        <v>0.03</v>
      </c>
      <c r="R30" s="19">
        <f t="shared" si="10"/>
        <v>48500</v>
      </c>
      <c r="S30" s="12" t="s">
        <v>501</v>
      </c>
      <c r="T30" s="16">
        <v>45432</v>
      </c>
      <c r="U30" s="9">
        <v>1</v>
      </c>
      <c r="V30" s="16">
        <f t="shared" si="11"/>
        <v>45431</v>
      </c>
      <c r="W30" s="12" t="s">
        <v>35</v>
      </c>
      <c r="X30" s="36" t="s">
        <v>386</v>
      </c>
      <c r="Y30" s="9" t="s">
        <v>36</v>
      </c>
      <c r="Z30" s="23" t="s">
        <v>440</v>
      </c>
      <c r="AA30"/>
    </row>
    <row r="31" spans="1:27" ht="40.200000000000003" customHeight="1">
      <c r="A31" s="9">
        <f t="shared" si="0"/>
        <v>28</v>
      </c>
      <c r="B31" s="9" t="s">
        <v>27</v>
      </c>
      <c r="C31" s="10" t="s">
        <v>423</v>
      </c>
      <c r="D31" s="110" t="s">
        <v>516</v>
      </c>
      <c r="E31" s="12" t="s">
        <v>30</v>
      </c>
      <c r="F31" s="13" t="s">
        <v>31</v>
      </c>
      <c r="G31" s="14" t="s">
        <v>32</v>
      </c>
      <c r="H31" s="12" t="s">
        <v>445</v>
      </c>
      <c r="I31" s="19">
        <v>148912.54</v>
      </c>
      <c r="J31" s="19">
        <v>156665.856</v>
      </c>
      <c r="K31" s="19">
        <v>0</v>
      </c>
      <c r="L31" s="39">
        <f t="shared" si="6"/>
        <v>0</v>
      </c>
      <c r="M31" s="19">
        <v>120000</v>
      </c>
      <c r="N31" s="19">
        <f t="shared" si="7"/>
        <v>120000</v>
      </c>
      <c r="O31" s="39">
        <f t="shared" si="8"/>
        <v>0.76596141025138242</v>
      </c>
      <c r="P31" s="39">
        <f t="shared" si="9"/>
        <v>0.76596141025138242</v>
      </c>
      <c r="Q31" s="38">
        <v>0.03</v>
      </c>
      <c r="R31" s="19">
        <f t="shared" si="10"/>
        <v>116400</v>
      </c>
      <c r="S31" s="12" t="s">
        <v>505</v>
      </c>
      <c r="T31" s="16">
        <v>45428</v>
      </c>
      <c r="U31" s="9">
        <v>3</v>
      </c>
      <c r="V31" s="16">
        <f t="shared" si="11"/>
        <v>45425</v>
      </c>
      <c r="W31" s="12" t="s">
        <v>70</v>
      </c>
      <c r="X31" s="36"/>
      <c r="Y31" s="9" t="s">
        <v>36</v>
      </c>
      <c r="Z31" s="23" t="s">
        <v>444</v>
      </c>
    </row>
    <row r="32" spans="1:27" ht="40.200000000000003" customHeight="1">
      <c r="A32" s="9">
        <f t="shared" si="0"/>
        <v>29</v>
      </c>
      <c r="B32" s="9" t="s">
        <v>45</v>
      </c>
      <c r="C32" s="10" t="s">
        <v>234</v>
      </c>
      <c r="D32" s="110" t="s">
        <v>522</v>
      </c>
      <c r="E32" s="12" t="s">
        <v>30</v>
      </c>
      <c r="F32" s="13" t="s">
        <v>31</v>
      </c>
      <c r="G32" s="14" t="s">
        <v>32</v>
      </c>
      <c r="H32" s="12" t="s">
        <v>445</v>
      </c>
      <c r="I32" s="7">
        <v>570888.88</v>
      </c>
      <c r="J32" s="19">
        <v>163895.32000000007</v>
      </c>
      <c r="K32" s="19">
        <v>50000</v>
      </c>
      <c r="L32" s="39">
        <f>K32/J32</f>
        <v>0.30507277450021136</v>
      </c>
      <c r="M32" s="19">
        <v>80000</v>
      </c>
      <c r="N32" s="19">
        <f t="shared" si="7"/>
        <v>80000</v>
      </c>
      <c r="O32" s="39">
        <f>M32/J32</f>
        <v>0.48811643920033815</v>
      </c>
      <c r="P32" s="39">
        <f>L32+O32</f>
        <v>0.79318921370054951</v>
      </c>
      <c r="Q32" s="12"/>
      <c r="R32" s="19">
        <f>N32*(1-Q32)</f>
        <v>80000</v>
      </c>
      <c r="S32" s="19"/>
      <c r="T32" s="16">
        <v>45439</v>
      </c>
      <c r="U32" s="9">
        <v>7</v>
      </c>
      <c r="V32" s="16">
        <f>T32-U32</f>
        <v>45432</v>
      </c>
      <c r="W32" s="12" t="s">
        <v>70</v>
      </c>
      <c r="X32" s="36" t="s">
        <v>391</v>
      </c>
      <c r="Y32" s="9" t="s">
        <v>125</v>
      </c>
      <c r="Z32" s="23"/>
    </row>
    <row r="33" spans="1:26" ht="40.200000000000003" customHeight="1">
      <c r="A33" s="9">
        <f t="shared" si="0"/>
        <v>30</v>
      </c>
      <c r="B33" s="9" t="s">
        <v>45</v>
      </c>
      <c r="C33" s="10" t="s">
        <v>121</v>
      </c>
      <c r="D33" s="110" t="s">
        <v>122</v>
      </c>
      <c r="E33" s="12" t="s">
        <v>31</v>
      </c>
      <c r="F33" s="13" t="s">
        <v>31</v>
      </c>
      <c r="G33" s="14" t="s">
        <v>32</v>
      </c>
      <c r="H33" s="12" t="s">
        <v>445</v>
      </c>
      <c r="I33" s="19">
        <v>1001718.64</v>
      </c>
      <c r="J33" s="19">
        <v>328416.88666666672</v>
      </c>
      <c r="K33" s="19">
        <v>100000</v>
      </c>
      <c r="L33" s="39">
        <f t="shared" si="6"/>
        <v>0.30449104190399623</v>
      </c>
      <c r="M33" s="19">
        <v>150000</v>
      </c>
      <c r="N33" s="19">
        <f t="shared" si="7"/>
        <v>150000</v>
      </c>
      <c r="O33" s="39">
        <f t="shared" si="8"/>
        <v>0.45673656285599434</v>
      </c>
      <c r="P33" s="39">
        <f t="shared" si="9"/>
        <v>0.76122760475999063</v>
      </c>
      <c r="Q33" s="38">
        <v>0.03</v>
      </c>
      <c r="R33" s="19">
        <f t="shared" si="10"/>
        <v>145500</v>
      </c>
      <c r="S33" s="12" t="s">
        <v>503</v>
      </c>
      <c r="T33" s="16">
        <v>45433</v>
      </c>
      <c r="U33" s="9">
        <v>3</v>
      </c>
      <c r="V33" s="16">
        <f t="shared" si="11"/>
        <v>45430</v>
      </c>
      <c r="W33" s="12" t="s">
        <v>70</v>
      </c>
      <c r="X33" s="36"/>
      <c r="Y33" s="9" t="s">
        <v>36</v>
      </c>
      <c r="Z33" s="23" t="s">
        <v>577</v>
      </c>
    </row>
    <row r="34" spans="1:26" ht="40.200000000000003" customHeight="1">
      <c r="A34" s="9">
        <f t="shared" si="0"/>
        <v>31</v>
      </c>
      <c r="B34" s="9" t="s">
        <v>488</v>
      </c>
      <c r="C34" s="10" t="s">
        <v>486</v>
      </c>
      <c r="D34" s="109" t="s">
        <v>518</v>
      </c>
      <c r="E34" s="12" t="s">
        <v>30</v>
      </c>
      <c r="F34" s="13" t="s">
        <v>31</v>
      </c>
      <c r="G34" s="14" t="s">
        <v>32</v>
      </c>
      <c r="H34" s="12" t="s">
        <v>445</v>
      </c>
      <c r="I34" s="19">
        <v>215718.74999999997</v>
      </c>
      <c r="J34" s="19">
        <v>238765.78733333331</v>
      </c>
      <c r="K34" s="19"/>
      <c r="L34" s="39">
        <f t="shared" si="6"/>
        <v>0</v>
      </c>
      <c r="M34" s="19">
        <v>180000</v>
      </c>
      <c r="N34" s="19">
        <f t="shared" si="7"/>
        <v>180000</v>
      </c>
      <c r="O34" s="39">
        <f t="shared" si="8"/>
        <v>0.75387685149676709</v>
      </c>
      <c r="P34" s="39">
        <f t="shared" si="9"/>
        <v>0.75387685149676709</v>
      </c>
      <c r="Q34" s="38">
        <v>0.03</v>
      </c>
      <c r="R34" s="19">
        <f>N34*(1-Q34)</f>
        <v>174600</v>
      </c>
      <c r="S34" s="12" t="s">
        <v>501</v>
      </c>
      <c r="T34" s="16">
        <v>45437</v>
      </c>
      <c r="U34" s="9">
        <v>3</v>
      </c>
      <c r="V34" s="16">
        <f t="shared" si="11"/>
        <v>45434</v>
      </c>
      <c r="W34" s="12" t="s">
        <v>35</v>
      </c>
      <c r="X34" s="36"/>
      <c r="Y34" s="9" t="s">
        <v>412</v>
      </c>
      <c r="Z34" s="23" t="s">
        <v>577</v>
      </c>
    </row>
    <row r="35" spans="1:26" ht="40.200000000000003" customHeight="1">
      <c r="A35" s="9">
        <f t="shared" si="0"/>
        <v>32</v>
      </c>
      <c r="B35" s="9" t="s">
        <v>546</v>
      </c>
      <c r="C35" s="10" t="s">
        <v>519</v>
      </c>
      <c r="D35" s="109" t="s">
        <v>526</v>
      </c>
      <c r="E35" s="12" t="s">
        <v>30</v>
      </c>
      <c r="F35" s="13" t="s">
        <v>40</v>
      </c>
      <c r="G35" s="14" t="s">
        <v>32</v>
      </c>
      <c r="H35" s="12" t="s">
        <v>445</v>
      </c>
      <c r="I35" s="19">
        <v>582605.46000000008</v>
      </c>
      <c r="J35" s="19">
        <v>57984.438666666669</v>
      </c>
      <c r="K35" s="19">
        <v>20000</v>
      </c>
      <c r="L35" s="39">
        <f t="shared" ref="L35:L96" si="12">K35/J35</f>
        <v>0.34492012788074705</v>
      </c>
      <c r="M35" s="19">
        <v>25000</v>
      </c>
      <c r="N35" s="19">
        <f t="shared" si="7"/>
        <v>25000</v>
      </c>
      <c r="O35" s="39">
        <f t="shared" ref="O35:O68" si="13">M35/J35</f>
        <v>0.4311501598509338</v>
      </c>
      <c r="P35" s="39">
        <f t="shared" ref="P35:P68" si="14">L35+O35</f>
        <v>0.77607028773168085</v>
      </c>
      <c r="Q35" s="38">
        <v>0.03</v>
      </c>
      <c r="R35" s="19">
        <f t="shared" ref="R35:R68" si="15">N35*(1-Q35)</f>
        <v>24250</v>
      </c>
      <c r="S35" s="12" t="s">
        <v>499</v>
      </c>
      <c r="T35" s="16">
        <v>45437</v>
      </c>
      <c r="U35" s="9">
        <v>3</v>
      </c>
      <c r="V35" s="16">
        <f>T35-U35</f>
        <v>45434</v>
      </c>
      <c r="W35" s="12" t="s">
        <v>35</v>
      </c>
      <c r="X35" s="36"/>
      <c r="Y35" s="9" t="s">
        <v>414</v>
      </c>
      <c r="Z35" s="23" t="s">
        <v>578</v>
      </c>
    </row>
    <row r="36" spans="1:26" ht="40.200000000000003" hidden="1" customHeight="1">
      <c r="A36" s="9">
        <f t="shared" si="0"/>
        <v>33</v>
      </c>
      <c r="B36" s="9" t="s">
        <v>540</v>
      </c>
      <c r="C36" s="10" t="s">
        <v>318</v>
      </c>
      <c r="D36" s="27" t="s">
        <v>319</v>
      </c>
      <c r="E36" s="12" t="s">
        <v>541</v>
      </c>
      <c r="F36" s="13" t="s">
        <v>40</v>
      </c>
      <c r="G36" s="14" t="s">
        <v>32</v>
      </c>
      <c r="H36" s="12" t="s">
        <v>454</v>
      </c>
      <c r="I36" s="19">
        <v>2575230.16</v>
      </c>
      <c r="J36" s="19">
        <v>478321.78666666674</v>
      </c>
      <c r="K36" s="19"/>
      <c r="L36" s="39">
        <f t="shared" si="12"/>
        <v>0</v>
      </c>
      <c r="M36" s="19">
        <v>1000000</v>
      </c>
      <c r="N36" s="19">
        <f t="shared" si="7"/>
        <v>1000000</v>
      </c>
      <c r="O36" s="39">
        <f t="shared" si="13"/>
        <v>2.0906428013007923</v>
      </c>
      <c r="P36" s="39">
        <f t="shared" si="14"/>
        <v>2.0906428013007923</v>
      </c>
      <c r="Q36" s="38"/>
      <c r="R36" s="19">
        <f t="shared" si="15"/>
        <v>1000000</v>
      </c>
      <c r="S36" s="12"/>
      <c r="T36" s="16">
        <v>45442</v>
      </c>
      <c r="U36" s="9">
        <v>3</v>
      </c>
      <c r="V36" s="16">
        <f>T36-U36</f>
        <v>45439</v>
      </c>
      <c r="W36" s="12" t="s">
        <v>549</v>
      </c>
      <c r="X36" s="36"/>
      <c r="Y36" s="9" t="s">
        <v>414</v>
      </c>
      <c r="Z36" s="23" t="s">
        <v>579</v>
      </c>
    </row>
    <row r="37" spans="1:26" ht="40.200000000000003" hidden="1" customHeight="1">
      <c r="A37" s="9">
        <f t="shared" si="0"/>
        <v>34</v>
      </c>
      <c r="B37" s="9" t="s">
        <v>453</v>
      </c>
      <c r="C37" s="10" t="s">
        <v>46</v>
      </c>
      <c r="D37" s="27" t="s">
        <v>47</v>
      </c>
      <c r="E37" s="12" t="s">
        <v>541</v>
      </c>
      <c r="F37" s="13" t="s">
        <v>40</v>
      </c>
      <c r="G37" s="14" t="s">
        <v>32</v>
      </c>
      <c r="H37" s="12" t="s">
        <v>454</v>
      </c>
      <c r="I37" s="19">
        <v>1329193.6599999999</v>
      </c>
      <c r="J37" s="19">
        <v>167753.12533333333</v>
      </c>
      <c r="K37" s="19"/>
      <c r="L37" s="39">
        <f t="shared" si="12"/>
        <v>0</v>
      </c>
      <c r="M37" s="19">
        <v>300000</v>
      </c>
      <c r="N37" s="19">
        <f t="shared" si="7"/>
        <v>300000</v>
      </c>
      <c r="O37" s="39">
        <f t="shared" si="13"/>
        <v>1.788342240443425</v>
      </c>
      <c r="P37" s="39">
        <f t="shared" si="14"/>
        <v>1.788342240443425</v>
      </c>
      <c r="Q37" s="38">
        <v>0.03</v>
      </c>
      <c r="R37" s="19">
        <f t="shared" si="15"/>
        <v>291000</v>
      </c>
      <c r="S37" s="12"/>
      <c r="T37" s="16">
        <v>45442</v>
      </c>
      <c r="U37" s="9">
        <v>3</v>
      </c>
      <c r="V37" s="16">
        <f>T37-U37</f>
        <v>45439</v>
      </c>
      <c r="W37" s="12" t="s">
        <v>35</v>
      </c>
      <c r="X37" s="36"/>
      <c r="Y37" s="9" t="s">
        <v>413</v>
      </c>
      <c r="Z37" s="23" t="s">
        <v>580</v>
      </c>
    </row>
    <row r="38" spans="1:26" ht="40.200000000000003" hidden="1" customHeight="1">
      <c r="A38" s="9">
        <f t="shared" si="0"/>
        <v>35</v>
      </c>
      <c r="B38" s="9" t="s">
        <v>540</v>
      </c>
      <c r="C38" s="10" t="s">
        <v>94</v>
      </c>
      <c r="D38" s="27" t="s">
        <v>95</v>
      </c>
      <c r="E38" s="12" t="s">
        <v>541</v>
      </c>
      <c r="F38" s="13" t="s">
        <v>74</v>
      </c>
      <c r="G38" s="14" t="s">
        <v>32</v>
      </c>
      <c r="H38" s="12" t="s">
        <v>454</v>
      </c>
      <c r="I38" s="19">
        <v>4727082.66</v>
      </c>
      <c r="J38" s="19">
        <v>896881.70933333342</v>
      </c>
      <c r="K38" s="19"/>
      <c r="L38" s="39">
        <f t="shared" si="12"/>
        <v>0</v>
      </c>
      <c r="M38" s="19">
        <v>1000000</v>
      </c>
      <c r="N38" s="19">
        <f t="shared" si="7"/>
        <v>1000000</v>
      </c>
      <c r="O38" s="39">
        <f t="shared" si="13"/>
        <v>1.1149742375093323</v>
      </c>
      <c r="P38" s="39">
        <f t="shared" si="14"/>
        <v>1.1149742375093323</v>
      </c>
      <c r="Q38" s="38"/>
      <c r="R38" s="19">
        <f t="shared" si="15"/>
        <v>1000000</v>
      </c>
      <c r="S38" s="12"/>
      <c r="T38" s="16">
        <v>45442</v>
      </c>
      <c r="U38" s="9">
        <v>3</v>
      </c>
      <c r="V38" s="16">
        <f>T38-U38</f>
        <v>45439</v>
      </c>
      <c r="W38" s="12" t="s">
        <v>549</v>
      </c>
      <c r="X38" s="36"/>
      <c r="Y38" s="9" t="s">
        <v>414</v>
      </c>
      <c r="Z38" s="23" t="s">
        <v>547</v>
      </c>
    </row>
    <row r="39" spans="1:26" ht="40.200000000000003" hidden="1" customHeight="1">
      <c r="A39" s="9">
        <f t="shared" si="0"/>
        <v>36</v>
      </c>
      <c r="B39" s="9" t="s">
        <v>540</v>
      </c>
      <c r="C39" s="10" t="s">
        <v>142</v>
      </c>
      <c r="D39" s="27" t="s">
        <v>143</v>
      </c>
      <c r="E39" s="12" t="s">
        <v>541</v>
      </c>
      <c r="F39" s="13" t="s">
        <v>40</v>
      </c>
      <c r="G39" s="14" t="s">
        <v>32</v>
      </c>
      <c r="H39" s="12" t="s">
        <v>454</v>
      </c>
      <c r="I39" s="19">
        <v>728642.2</v>
      </c>
      <c r="J39" s="19">
        <v>358004.84266666666</v>
      </c>
      <c r="K39" s="19"/>
      <c r="L39" s="39">
        <f t="shared" si="12"/>
        <v>0</v>
      </c>
      <c r="M39" s="19">
        <v>350000</v>
      </c>
      <c r="N39" s="19">
        <f t="shared" si="7"/>
        <v>350000</v>
      </c>
      <c r="O39" s="39">
        <f t="shared" si="13"/>
        <v>0.97764040674131369</v>
      </c>
      <c r="P39" s="39">
        <f t="shared" si="14"/>
        <v>0.97764040674131369</v>
      </c>
      <c r="Q39" s="38"/>
      <c r="R39" s="19">
        <f t="shared" si="15"/>
        <v>350000</v>
      </c>
      <c r="S39" s="12"/>
      <c r="T39" s="16">
        <v>45442</v>
      </c>
      <c r="U39" s="9">
        <v>3</v>
      </c>
      <c r="V39" s="16">
        <f>T39-U39</f>
        <v>45439</v>
      </c>
      <c r="W39" s="12" t="s">
        <v>35</v>
      </c>
      <c r="X39" s="36"/>
      <c r="Y39" s="9" t="s">
        <v>414</v>
      </c>
      <c r="Z39" s="23"/>
    </row>
    <row r="40" spans="1:26" ht="40.200000000000003" customHeight="1">
      <c r="A40" s="9">
        <f t="shared" si="0"/>
        <v>37</v>
      </c>
      <c r="B40" s="9" t="s">
        <v>540</v>
      </c>
      <c r="C40" s="10" t="s">
        <v>123</v>
      </c>
      <c r="D40" s="109" t="s">
        <v>124</v>
      </c>
      <c r="E40" s="12" t="s">
        <v>541</v>
      </c>
      <c r="F40" s="13" t="s">
        <v>31</v>
      </c>
      <c r="G40" s="14" t="s">
        <v>32</v>
      </c>
      <c r="H40" s="12" t="s">
        <v>454</v>
      </c>
      <c r="I40" s="19">
        <v>237504.16999999998</v>
      </c>
      <c r="J40" s="19">
        <v>68516.675999999992</v>
      </c>
      <c r="K40" s="19"/>
      <c r="L40" s="39">
        <f t="shared" si="12"/>
        <v>0</v>
      </c>
      <c r="M40" s="19">
        <v>230000</v>
      </c>
      <c r="N40" s="19">
        <f t="shared" si="7"/>
        <v>230000</v>
      </c>
      <c r="O40" s="39">
        <f t="shared" si="13"/>
        <v>3.3568470250950297</v>
      </c>
      <c r="P40" s="39">
        <f t="shared" si="14"/>
        <v>3.3568470250950297</v>
      </c>
      <c r="Q40" s="38"/>
      <c r="R40" s="19">
        <f t="shared" si="15"/>
        <v>230000</v>
      </c>
      <c r="S40" s="12"/>
      <c r="T40" s="16">
        <v>45442</v>
      </c>
      <c r="U40" s="9">
        <v>3</v>
      </c>
      <c r="V40" s="16">
        <f t="shared" ref="V40:V96" si="16">T40-U40</f>
        <v>45439</v>
      </c>
      <c r="W40" s="12" t="s">
        <v>35</v>
      </c>
      <c r="X40" s="36"/>
      <c r="Y40" s="9" t="s">
        <v>125</v>
      </c>
      <c r="Z40" s="23"/>
    </row>
    <row r="41" spans="1:26" ht="40.200000000000003" customHeight="1">
      <c r="A41" s="9">
        <f t="shared" si="0"/>
        <v>38</v>
      </c>
      <c r="B41" s="9" t="s">
        <v>540</v>
      </c>
      <c r="C41" s="10" t="s">
        <v>252</v>
      </c>
      <c r="D41" s="109" t="s">
        <v>253</v>
      </c>
      <c r="E41" s="12" t="s">
        <v>541</v>
      </c>
      <c r="F41" s="13" t="s">
        <v>31</v>
      </c>
      <c r="G41" s="14" t="s">
        <v>32</v>
      </c>
      <c r="H41" s="12" t="s">
        <v>454</v>
      </c>
      <c r="I41" s="19">
        <v>1868241.73</v>
      </c>
      <c r="J41" s="19">
        <v>379892.55866666668</v>
      </c>
      <c r="K41" s="19"/>
      <c r="L41" s="39">
        <f t="shared" si="12"/>
        <v>0</v>
      </c>
      <c r="M41" s="19">
        <v>400000</v>
      </c>
      <c r="N41" s="19">
        <f t="shared" si="7"/>
        <v>400000</v>
      </c>
      <c r="O41" s="39">
        <f t="shared" si="13"/>
        <v>1.0529292845427289</v>
      </c>
      <c r="P41" s="39">
        <f t="shared" si="14"/>
        <v>1.0529292845427289</v>
      </c>
      <c r="Q41" s="38"/>
      <c r="R41" s="19">
        <f t="shared" si="15"/>
        <v>400000</v>
      </c>
      <c r="S41" s="12"/>
      <c r="T41" s="16">
        <v>45442</v>
      </c>
      <c r="U41" s="9">
        <v>3</v>
      </c>
      <c r="V41" s="16">
        <f t="shared" si="16"/>
        <v>45439</v>
      </c>
      <c r="W41" s="12" t="s">
        <v>70</v>
      </c>
      <c r="X41" s="36"/>
      <c r="Y41" s="9" t="s">
        <v>125</v>
      </c>
      <c r="Z41" s="23"/>
    </row>
    <row r="42" spans="1:26" ht="40.200000000000003" hidden="1" customHeight="1">
      <c r="A42" s="9">
        <f t="shared" si="0"/>
        <v>39</v>
      </c>
      <c r="B42" s="9" t="s">
        <v>540</v>
      </c>
      <c r="C42" s="10" t="s">
        <v>164</v>
      </c>
      <c r="D42" s="27" t="s">
        <v>165</v>
      </c>
      <c r="E42" s="12" t="s">
        <v>541</v>
      </c>
      <c r="F42" s="13" t="s">
        <v>40</v>
      </c>
      <c r="G42" s="14" t="s">
        <v>32</v>
      </c>
      <c r="H42" s="12" t="s">
        <v>454</v>
      </c>
      <c r="I42" s="19">
        <v>2892878.9299999997</v>
      </c>
      <c r="J42" s="19">
        <v>356366.37866666669</v>
      </c>
      <c r="K42" s="19"/>
      <c r="L42" s="39">
        <f t="shared" si="12"/>
        <v>0</v>
      </c>
      <c r="M42" s="19">
        <v>350000</v>
      </c>
      <c r="N42" s="19">
        <f t="shared" si="7"/>
        <v>350000</v>
      </c>
      <c r="O42" s="39">
        <f t="shared" si="13"/>
        <v>0.98213529937788668</v>
      </c>
      <c r="P42" s="39">
        <f t="shared" si="14"/>
        <v>0.98213529937788668</v>
      </c>
      <c r="Q42" s="38">
        <v>0.02</v>
      </c>
      <c r="R42" s="19">
        <f t="shared" si="15"/>
        <v>343000</v>
      </c>
      <c r="S42" s="12"/>
      <c r="T42" s="16">
        <v>45442</v>
      </c>
      <c r="U42" s="9">
        <v>3</v>
      </c>
      <c r="V42" s="16">
        <f t="shared" si="16"/>
        <v>45439</v>
      </c>
      <c r="W42" s="12" t="s">
        <v>70</v>
      </c>
      <c r="X42" s="36"/>
      <c r="Y42" s="9" t="s">
        <v>125</v>
      </c>
      <c r="Z42" s="23"/>
    </row>
    <row r="43" spans="1:26" ht="40.200000000000003" hidden="1" customHeight="1">
      <c r="A43" s="9">
        <f t="shared" si="0"/>
        <v>40</v>
      </c>
      <c r="B43" s="9" t="s">
        <v>540</v>
      </c>
      <c r="C43" s="10" t="s">
        <v>247</v>
      </c>
      <c r="D43" s="27" t="s">
        <v>248</v>
      </c>
      <c r="E43" s="12" t="s">
        <v>541</v>
      </c>
      <c r="F43" s="13" t="s">
        <v>562</v>
      </c>
      <c r="G43" s="14" t="s">
        <v>32</v>
      </c>
      <c r="H43" s="12" t="s">
        <v>454</v>
      </c>
      <c r="I43" s="19">
        <v>7230577.7299999995</v>
      </c>
      <c r="J43" s="19">
        <v>261800.78533333336</v>
      </c>
      <c r="K43" s="19"/>
      <c r="L43" s="39">
        <f t="shared" si="12"/>
        <v>0</v>
      </c>
      <c r="M43" s="19">
        <v>250000</v>
      </c>
      <c r="N43" s="19">
        <f t="shared" si="7"/>
        <v>250000</v>
      </c>
      <c r="O43" s="39">
        <f t="shared" si="13"/>
        <v>0.95492456098514678</v>
      </c>
      <c r="P43" s="39">
        <f t="shared" si="14"/>
        <v>0.95492456098514678</v>
      </c>
      <c r="Q43" s="38">
        <v>0.03</v>
      </c>
      <c r="R43" s="19">
        <f t="shared" si="15"/>
        <v>242500</v>
      </c>
      <c r="S43" s="12"/>
      <c r="T43" s="16">
        <v>45442</v>
      </c>
      <c r="U43" s="9">
        <v>3</v>
      </c>
      <c r="V43" s="16">
        <f t="shared" si="16"/>
        <v>45439</v>
      </c>
      <c r="W43" s="12" t="s">
        <v>70</v>
      </c>
      <c r="X43" s="36"/>
      <c r="Y43" s="9" t="s">
        <v>125</v>
      </c>
      <c r="Z43" s="23"/>
    </row>
    <row r="44" spans="1:26" ht="40.200000000000003" hidden="1" customHeight="1">
      <c r="A44" s="9">
        <f t="shared" si="0"/>
        <v>41</v>
      </c>
      <c r="B44" s="9" t="s">
        <v>540</v>
      </c>
      <c r="C44" s="10" t="s">
        <v>218</v>
      </c>
      <c r="D44" s="27" t="s">
        <v>219</v>
      </c>
      <c r="E44" s="12" t="s">
        <v>541</v>
      </c>
      <c r="F44" s="13" t="s">
        <v>562</v>
      </c>
      <c r="G44" s="14" t="s">
        <v>32</v>
      </c>
      <c r="H44" s="12" t="s">
        <v>454</v>
      </c>
      <c r="I44" s="19">
        <v>142708.84</v>
      </c>
      <c r="J44" s="19">
        <v>9513.9226666666673</v>
      </c>
      <c r="K44" s="19"/>
      <c r="L44" s="39">
        <f t="shared" si="12"/>
        <v>0</v>
      </c>
      <c r="M44" s="19">
        <v>140000</v>
      </c>
      <c r="N44" s="19">
        <f t="shared" si="7"/>
        <v>140000</v>
      </c>
      <c r="O44" s="39">
        <f t="shared" si="13"/>
        <v>14.715276222552156</v>
      </c>
      <c r="P44" s="39">
        <f>L44+O44</f>
        <v>14.715276222552156</v>
      </c>
      <c r="Q44" s="38">
        <v>0</v>
      </c>
      <c r="R44" s="19">
        <f t="shared" si="15"/>
        <v>140000</v>
      </c>
      <c r="S44" s="12"/>
      <c r="T44" s="16">
        <v>45442</v>
      </c>
      <c r="U44" s="9">
        <v>3</v>
      </c>
      <c r="V44" s="16">
        <f t="shared" si="16"/>
        <v>45439</v>
      </c>
      <c r="W44" s="12" t="s">
        <v>70</v>
      </c>
      <c r="X44" s="36"/>
      <c r="Y44" s="9" t="s">
        <v>125</v>
      </c>
      <c r="Z44" s="23"/>
    </row>
    <row r="45" spans="1:26" ht="40.200000000000003" customHeight="1">
      <c r="A45" s="9">
        <f t="shared" si="0"/>
        <v>42</v>
      </c>
      <c r="B45" s="9" t="s">
        <v>453</v>
      </c>
      <c r="C45" s="10" t="s">
        <v>72</v>
      </c>
      <c r="D45" s="109" t="s">
        <v>73</v>
      </c>
      <c r="E45" s="12" t="s">
        <v>30</v>
      </c>
      <c r="F45" s="13" t="s">
        <v>40</v>
      </c>
      <c r="G45" s="14" t="s">
        <v>32</v>
      </c>
      <c r="H45" s="12" t="s">
        <v>454</v>
      </c>
      <c r="I45" s="19">
        <v>1016896.01</v>
      </c>
      <c r="J45" s="19">
        <v>179793.81866666666</v>
      </c>
      <c r="K45" s="19"/>
      <c r="L45" s="39">
        <f t="shared" si="12"/>
        <v>0</v>
      </c>
      <c r="M45" s="19">
        <v>350000</v>
      </c>
      <c r="N45" s="19">
        <f t="shared" si="7"/>
        <v>350000</v>
      </c>
      <c r="O45" s="39">
        <f t="shared" si="13"/>
        <v>1.9466742660874867</v>
      </c>
      <c r="P45" s="39">
        <f t="shared" si="14"/>
        <v>1.9466742660874867</v>
      </c>
      <c r="Q45" s="38">
        <v>0.03</v>
      </c>
      <c r="R45" s="19">
        <f t="shared" si="15"/>
        <v>339500</v>
      </c>
      <c r="S45" s="12"/>
      <c r="T45" s="16">
        <v>45442</v>
      </c>
      <c r="U45" s="9">
        <v>3</v>
      </c>
      <c r="V45" s="16">
        <f t="shared" si="16"/>
        <v>45439</v>
      </c>
      <c r="W45" s="12" t="s">
        <v>35</v>
      </c>
      <c r="X45" s="36"/>
      <c r="Y45" s="9" t="s">
        <v>65</v>
      </c>
      <c r="Z45" s="23" t="s">
        <v>553</v>
      </c>
    </row>
    <row r="46" spans="1:26" ht="40.200000000000003" customHeight="1">
      <c r="A46" s="9">
        <f t="shared" si="0"/>
        <v>43</v>
      </c>
      <c r="B46" s="9" t="s">
        <v>540</v>
      </c>
      <c r="C46" s="10" t="s">
        <v>146</v>
      </c>
      <c r="D46" s="109" t="s">
        <v>147</v>
      </c>
      <c r="E46" s="12" t="s">
        <v>30</v>
      </c>
      <c r="F46" s="13" t="s">
        <v>40</v>
      </c>
      <c r="G46" s="14" t="s">
        <v>32</v>
      </c>
      <c r="H46" s="12" t="s">
        <v>454</v>
      </c>
      <c r="I46" s="19">
        <v>2886378.84</v>
      </c>
      <c r="J46" s="19">
        <v>184260.17333333334</v>
      </c>
      <c r="K46" s="19"/>
      <c r="L46" s="39">
        <f t="shared" si="12"/>
        <v>0</v>
      </c>
      <c r="M46" s="19">
        <v>200000</v>
      </c>
      <c r="N46" s="19">
        <f t="shared" si="7"/>
        <v>200000</v>
      </c>
      <c r="O46" s="39">
        <f t="shared" si="13"/>
        <v>1.0854217511138056</v>
      </c>
      <c r="P46" s="39">
        <f t="shared" si="14"/>
        <v>1.0854217511138056</v>
      </c>
      <c r="Q46" s="38">
        <v>0.02</v>
      </c>
      <c r="R46" s="19">
        <f t="shared" si="15"/>
        <v>196000</v>
      </c>
      <c r="S46" s="12"/>
      <c r="T46" s="16">
        <v>45442</v>
      </c>
      <c r="U46" s="9">
        <v>3</v>
      </c>
      <c r="V46" s="16">
        <f t="shared" si="16"/>
        <v>45439</v>
      </c>
      <c r="W46" s="12" t="s">
        <v>377</v>
      </c>
      <c r="X46" s="36"/>
      <c r="Y46" s="9" t="s">
        <v>36</v>
      </c>
      <c r="Z46" s="23"/>
    </row>
    <row r="47" spans="1:26" ht="40.200000000000003" customHeight="1">
      <c r="A47" s="9">
        <f t="shared" si="0"/>
        <v>44</v>
      </c>
      <c r="B47" s="9" t="s">
        <v>546</v>
      </c>
      <c r="C47" s="10" t="s">
        <v>166</v>
      </c>
      <c r="D47" s="109" t="s">
        <v>167</v>
      </c>
      <c r="E47" s="12" t="s">
        <v>30</v>
      </c>
      <c r="F47" s="13" t="s">
        <v>40</v>
      </c>
      <c r="G47" s="14" t="s">
        <v>32</v>
      </c>
      <c r="H47" s="12" t="s">
        <v>454</v>
      </c>
      <c r="I47" s="19">
        <v>806167.35999999975</v>
      </c>
      <c r="J47" s="19">
        <v>107930.62400000001</v>
      </c>
      <c r="K47" s="19"/>
      <c r="L47" s="39">
        <f t="shared" si="12"/>
        <v>0</v>
      </c>
      <c r="M47" s="19">
        <v>250000</v>
      </c>
      <c r="N47" s="19">
        <f t="shared" si="7"/>
        <v>250000</v>
      </c>
      <c r="O47" s="39">
        <f t="shared" si="13"/>
        <v>2.3163027390631967</v>
      </c>
      <c r="P47" s="39">
        <f t="shared" si="14"/>
        <v>2.3163027390631967</v>
      </c>
      <c r="Q47" s="38">
        <v>0.03</v>
      </c>
      <c r="R47" s="19">
        <f t="shared" si="15"/>
        <v>242500</v>
      </c>
      <c r="S47" s="12"/>
      <c r="T47" s="16">
        <v>45442</v>
      </c>
      <c r="U47" s="9">
        <v>3</v>
      </c>
      <c r="V47" s="16">
        <f t="shared" si="16"/>
        <v>45439</v>
      </c>
      <c r="W47" s="12" t="s">
        <v>70</v>
      </c>
      <c r="X47" s="36"/>
      <c r="Y47" s="9" t="s">
        <v>43</v>
      </c>
      <c r="Z47" s="23" t="s">
        <v>554</v>
      </c>
    </row>
    <row r="48" spans="1:26" ht="40.200000000000003" customHeight="1">
      <c r="A48" s="9">
        <f t="shared" si="0"/>
        <v>45</v>
      </c>
      <c r="B48" s="9" t="s">
        <v>540</v>
      </c>
      <c r="C48" s="10" t="s">
        <v>159</v>
      </c>
      <c r="D48" s="109" t="s">
        <v>160</v>
      </c>
      <c r="E48" s="12" t="s">
        <v>30</v>
      </c>
      <c r="F48" s="13" t="s">
        <v>40</v>
      </c>
      <c r="G48" s="14" t="s">
        <v>32</v>
      </c>
      <c r="H48" s="12" t="s">
        <v>454</v>
      </c>
      <c r="I48" s="19">
        <v>2340890.79</v>
      </c>
      <c r="J48" s="19">
        <v>120830.64400000003</v>
      </c>
      <c r="K48" s="19"/>
      <c r="L48" s="39">
        <f t="shared" si="12"/>
        <v>0</v>
      </c>
      <c r="M48" s="19">
        <v>120000</v>
      </c>
      <c r="N48" s="19">
        <f t="shared" si="7"/>
        <v>120000</v>
      </c>
      <c r="O48" s="39">
        <f t="shared" si="13"/>
        <v>0.99312555182607465</v>
      </c>
      <c r="P48" s="39">
        <f t="shared" si="14"/>
        <v>0.99312555182607465</v>
      </c>
      <c r="Q48" s="38">
        <v>0.03</v>
      </c>
      <c r="R48" s="19">
        <f t="shared" si="15"/>
        <v>116400</v>
      </c>
      <c r="S48" s="12"/>
      <c r="T48" s="16">
        <v>45442</v>
      </c>
      <c r="U48" s="9">
        <v>3</v>
      </c>
      <c r="V48" s="16">
        <f t="shared" si="16"/>
        <v>45439</v>
      </c>
      <c r="W48" s="12" t="s">
        <v>70</v>
      </c>
      <c r="X48" s="36"/>
      <c r="Y48" s="9" t="s">
        <v>65</v>
      </c>
      <c r="Z48" s="23" t="s">
        <v>569</v>
      </c>
    </row>
    <row r="49" spans="1:26" ht="40.200000000000003" hidden="1" customHeight="1">
      <c r="A49" s="9">
        <f t="shared" si="0"/>
        <v>46</v>
      </c>
      <c r="B49" s="9" t="s">
        <v>540</v>
      </c>
      <c r="C49" s="10" t="s">
        <v>455</v>
      </c>
      <c r="D49" s="27" t="s">
        <v>456</v>
      </c>
      <c r="E49" s="12" t="s">
        <v>30</v>
      </c>
      <c r="F49" s="13" t="s">
        <v>40</v>
      </c>
      <c r="G49" s="14" t="s">
        <v>32</v>
      </c>
      <c r="H49" s="12" t="s">
        <v>454</v>
      </c>
      <c r="I49" s="19">
        <v>243822.61000000002</v>
      </c>
      <c r="J49" s="19">
        <v>30093.461333333336</v>
      </c>
      <c r="K49" s="19"/>
      <c r="L49" s="39">
        <f t="shared" si="12"/>
        <v>0</v>
      </c>
      <c r="M49" s="19">
        <v>70000</v>
      </c>
      <c r="N49" s="19">
        <f t="shared" si="7"/>
        <v>70000</v>
      </c>
      <c r="O49" s="39">
        <f t="shared" si="13"/>
        <v>2.326086694535991</v>
      </c>
      <c r="P49" s="39">
        <f t="shared" si="14"/>
        <v>2.326086694535991</v>
      </c>
      <c r="Q49" s="38">
        <v>0</v>
      </c>
      <c r="R49" s="19">
        <f t="shared" si="15"/>
        <v>70000</v>
      </c>
      <c r="S49" s="12"/>
      <c r="T49" s="16">
        <v>45427</v>
      </c>
      <c r="U49" s="9">
        <v>3</v>
      </c>
      <c r="V49" s="16">
        <f>T49-U49</f>
        <v>45424</v>
      </c>
      <c r="W49" s="12" t="s">
        <v>70</v>
      </c>
      <c r="X49" s="36"/>
      <c r="Y49" s="9" t="s">
        <v>412</v>
      </c>
      <c r="Z49" s="23"/>
    </row>
    <row r="50" spans="1:26" ht="40.200000000000003" customHeight="1">
      <c r="A50" s="9">
        <f t="shared" si="0"/>
        <v>47</v>
      </c>
      <c r="B50" s="9" t="s">
        <v>546</v>
      </c>
      <c r="C50" s="10" t="s">
        <v>99</v>
      </c>
      <c r="D50" s="109" t="s">
        <v>100</v>
      </c>
      <c r="E50" s="12" t="s">
        <v>30</v>
      </c>
      <c r="F50" s="13" t="s">
        <v>40</v>
      </c>
      <c r="G50" s="14" t="s">
        <v>32</v>
      </c>
      <c r="H50" s="12" t="s">
        <v>454</v>
      </c>
      <c r="I50" s="19">
        <v>3201340.91</v>
      </c>
      <c r="J50" s="19">
        <v>761992.4040000001</v>
      </c>
      <c r="K50" s="19"/>
      <c r="L50" s="39">
        <f t="shared" si="12"/>
        <v>0</v>
      </c>
      <c r="M50" s="19">
        <v>500000</v>
      </c>
      <c r="N50" s="19">
        <f t="shared" si="7"/>
        <v>500000</v>
      </c>
      <c r="O50" s="39">
        <f t="shared" si="13"/>
        <v>0.65617452008091137</v>
      </c>
      <c r="P50" s="39">
        <f t="shared" si="14"/>
        <v>0.65617452008091137</v>
      </c>
      <c r="Q50" s="38">
        <v>0</v>
      </c>
      <c r="R50" s="19">
        <f t="shared" si="15"/>
        <v>500000</v>
      </c>
      <c r="S50" s="12"/>
      <c r="T50" s="16">
        <v>45442</v>
      </c>
      <c r="U50" s="9">
        <v>3</v>
      </c>
      <c r="V50" s="16">
        <f t="shared" si="16"/>
        <v>45439</v>
      </c>
      <c r="W50" s="12" t="s">
        <v>35</v>
      </c>
      <c r="X50" s="36"/>
      <c r="Y50" s="9" t="s">
        <v>43</v>
      </c>
      <c r="Z50" s="23" t="s">
        <v>581</v>
      </c>
    </row>
    <row r="51" spans="1:26" ht="40.200000000000003" hidden="1" customHeight="1">
      <c r="A51" s="9">
        <f t="shared" si="0"/>
        <v>48</v>
      </c>
      <c r="B51" s="9" t="s">
        <v>546</v>
      </c>
      <c r="C51" s="10" t="s">
        <v>224</v>
      </c>
      <c r="D51" s="27" t="s">
        <v>225</v>
      </c>
      <c r="E51" s="12" t="s">
        <v>30</v>
      </c>
      <c r="F51" s="13" t="s">
        <v>40</v>
      </c>
      <c r="G51" s="14" t="s">
        <v>32</v>
      </c>
      <c r="H51" s="12" t="s">
        <v>454</v>
      </c>
      <c r="I51" s="19">
        <v>635808.38</v>
      </c>
      <c r="J51" s="19">
        <v>97680.816000000006</v>
      </c>
      <c r="K51" s="19"/>
      <c r="L51" s="39">
        <f t="shared" si="12"/>
        <v>0</v>
      </c>
      <c r="M51" s="19">
        <v>50000</v>
      </c>
      <c r="N51" s="19">
        <f t="shared" si="7"/>
        <v>50000</v>
      </c>
      <c r="O51" s="39">
        <f t="shared" si="13"/>
        <v>0.51187123580130611</v>
      </c>
      <c r="P51" s="39">
        <f t="shared" si="14"/>
        <v>0.51187123580130611</v>
      </c>
      <c r="Q51" s="38">
        <v>0</v>
      </c>
      <c r="R51" s="19">
        <f t="shared" si="15"/>
        <v>50000</v>
      </c>
      <c r="S51" s="12"/>
      <c r="T51" s="16">
        <v>45442</v>
      </c>
      <c r="U51" s="9">
        <v>3</v>
      </c>
      <c r="V51" s="16">
        <f t="shared" si="16"/>
        <v>45439</v>
      </c>
      <c r="W51" s="12" t="s">
        <v>70</v>
      </c>
      <c r="X51" s="36"/>
      <c r="Y51" s="9" t="s">
        <v>125</v>
      </c>
      <c r="Z51" s="23"/>
    </row>
    <row r="52" spans="1:26" ht="40.200000000000003" customHeight="1">
      <c r="A52" s="9">
        <f t="shared" si="0"/>
        <v>49</v>
      </c>
      <c r="B52" s="9" t="s">
        <v>540</v>
      </c>
      <c r="C52" s="10" t="s">
        <v>228</v>
      </c>
      <c r="D52" s="109" t="s">
        <v>229</v>
      </c>
      <c r="E52" s="12" t="s">
        <v>30</v>
      </c>
      <c r="F52" s="13" t="s">
        <v>40</v>
      </c>
      <c r="G52" s="14" t="s">
        <v>32</v>
      </c>
      <c r="H52" s="12" t="s">
        <v>454</v>
      </c>
      <c r="I52" s="19">
        <v>671484.10000000009</v>
      </c>
      <c r="J52" s="19">
        <v>114844.768</v>
      </c>
      <c r="K52" s="19"/>
      <c r="L52" s="39">
        <f t="shared" si="12"/>
        <v>0</v>
      </c>
      <c r="M52" s="19">
        <v>540000</v>
      </c>
      <c r="N52" s="19">
        <f t="shared" si="7"/>
        <v>540000</v>
      </c>
      <c r="O52" s="39">
        <f t="shared" si="13"/>
        <v>4.7019991367826179</v>
      </c>
      <c r="P52" s="39">
        <f t="shared" si="14"/>
        <v>4.7019991367826179</v>
      </c>
      <c r="Q52" s="38">
        <v>0.02</v>
      </c>
      <c r="R52" s="19">
        <f t="shared" si="15"/>
        <v>529200</v>
      </c>
      <c r="S52" s="12"/>
      <c r="T52" s="16">
        <v>45442</v>
      </c>
      <c r="U52" s="9">
        <v>3</v>
      </c>
      <c r="V52" s="16">
        <f t="shared" si="16"/>
        <v>45439</v>
      </c>
      <c r="W52" s="12" t="s">
        <v>70</v>
      </c>
      <c r="X52" s="36"/>
      <c r="Y52" s="9" t="s">
        <v>125</v>
      </c>
      <c r="Z52" s="23" t="s">
        <v>555</v>
      </c>
    </row>
    <row r="53" spans="1:26" ht="40.200000000000003" customHeight="1">
      <c r="A53" s="9">
        <f t="shared" si="0"/>
        <v>50</v>
      </c>
      <c r="B53" s="9" t="s">
        <v>540</v>
      </c>
      <c r="C53" s="10" t="s">
        <v>257</v>
      </c>
      <c r="D53" s="109" t="s">
        <v>258</v>
      </c>
      <c r="E53" s="12" t="s">
        <v>30</v>
      </c>
      <c r="F53" s="13" t="s">
        <v>40</v>
      </c>
      <c r="G53" s="14" t="s">
        <v>32</v>
      </c>
      <c r="H53" s="12" t="s">
        <v>454</v>
      </c>
      <c r="I53" s="19">
        <v>1743173.6100000003</v>
      </c>
      <c r="J53" s="19">
        <v>247257.0106666667</v>
      </c>
      <c r="K53" s="19"/>
      <c r="L53" s="39">
        <f t="shared" si="12"/>
        <v>0</v>
      </c>
      <c r="M53" s="19">
        <v>240000</v>
      </c>
      <c r="N53" s="19">
        <f t="shared" si="7"/>
        <v>240000</v>
      </c>
      <c r="O53" s="39">
        <f t="shared" si="13"/>
        <v>0.97064992961332019</v>
      </c>
      <c r="P53" s="39">
        <f t="shared" si="14"/>
        <v>0.97064992961332019</v>
      </c>
      <c r="Q53" s="38">
        <v>0.03</v>
      </c>
      <c r="R53" s="19">
        <f t="shared" si="15"/>
        <v>232800</v>
      </c>
      <c r="S53" s="12"/>
      <c r="T53" s="16">
        <v>45442</v>
      </c>
      <c r="U53" s="9">
        <v>3</v>
      </c>
      <c r="V53" s="16">
        <f t="shared" si="16"/>
        <v>45439</v>
      </c>
      <c r="W53" s="12" t="s">
        <v>35</v>
      </c>
      <c r="X53" s="36"/>
      <c r="Y53" s="9" t="s">
        <v>65</v>
      </c>
      <c r="Z53" s="23"/>
    </row>
    <row r="54" spans="1:26" ht="40.200000000000003" customHeight="1">
      <c r="A54" s="9">
        <f t="shared" si="0"/>
        <v>51</v>
      </c>
      <c r="B54" s="9" t="s">
        <v>540</v>
      </c>
      <c r="C54" s="10" t="s">
        <v>67</v>
      </c>
      <c r="D54" s="109" t="s">
        <v>68</v>
      </c>
      <c r="E54" s="12" t="s">
        <v>30</v>
      </c>
      <c r="F54" s="13" t="s">
        <v>40</v>
      </c>
      <c r="G54" s="14" t="s">
        <v>32</v>
      </c>
      <c r="H54" s="12" t="s">
        <v>454</v>
      </c>
      <c r="I54" s="19">
        <v>1124569.23</v>
      </c>
      <c r="J54" s="19">
        <v>98751.605333333326</v>
      </c>
      <c r="K54" s="19"/>
      <c r="L54" s="39">
        <f t="shared" si="12"/>
        <v>0</v>
      </c>
      <c r="M54" s="19">
        <v>200000</v>
      </c>
      <c r="N54" s="19">
        <f t="shared" si="7"/>
        <v>200000</v>
      </c>
      <c r="O54" s="39">
        <f t="shared" si="13"/>
        <v>2.0252835315932889</v>
      </c>
      <c r="P54" s="39">
        <f t="shared" si="14"/>
        <v>2.0252835315932889</v>
      </c>
      <c r="Q54" s="38">
        <v>0.03</v>
      </c>
      <c r="R54" s="19">
        <f t="shared" si="15"/>
        <v>194000</v>
      </c>
      <c r="S54" s="12"/>
      <c r="T54" s="16">
        <v>45442</v>
      </c>
      <c r="U54" s="9">
        <v>3</v>
      </c>
      <c r="V54" s="16">
        <f t="shared" si="16"/>
        <v>45439</v>
      </c>
      <c r="W54" s="12" t="s">
        <v>70</v>
      </c>
      <c r="X54" s="36"/>
      <c r="Y54" s="9" t="s">
        <v>153</v>
      </c>
      <c r="Z54" s="23"/>
    </row>
    <row r="55" spans="1:26" ht="40.200000000000003" customHeight="1">
      <c r="A55" s="9">
        <f t="shared" si="0"/>
        <v>52</v>
      </c>
      <c r="B55" s="9" t="s">
        <v>546</v>
      </c>
      <c r="C55" s="10" t="s">
        <v>148</v>
      </c>
      <c r="D55" s="109" t="s">
        <v>149</v>
      </c>
      <c r="E55" s="12" t="s">
        <v>30</v>
      </c>
      <c r="F55" s="13" t="s">
        <v>40</v>
      </c>
      <c r="G55" s="14" t="s">
        <v>32</v>
      </c>
      <c r="H55" s="12" t="s">
        <v>454</v>
      </c>
      <c r="I55" s="19">
        <v>1202416.78</v>
      </c>
      <c r="J55" s="19">
        <v>131531.47999999998</v>
      </c>
      <c r="K55" s="19"/>
      <c r="L55" s="39">
        <f t="shared" si="12"/>
        <v>0</v>
      </c>
      <c r="M55" s="19">
        <v>130000</v>
      </c>
      <c r="N55" s="19">
        <f t="shared" si="7"/>
        <v>130000</v>
      </c>
      <c r="O55" s="39">
        <f t="shared" si="13"/>
        <v>0.98835655160270397</v>
      </c>
      <c r="P55" s="39">
        <f t="shared" si="14"/>
        <v>0.98835655160270397</v>
      </c>
      <c r="Q55" s="38">
        <v>0.03</v>
      </c>
      <c r="R55" s="19">
        <f t="shared" si="15"/>
        <v>126100</v>
      </c>
      <c r="S55" s="12"/>
      <c r="T55" s="16">
        <v>45442</v>
      </c>
      <c r="U55" s="9">
        <v>3</v>
      </c>
      <c r="V55" s="16">
        <f t="shared" si="16"/>
        <v>45439</v>
      </c>
      <c r="W55" s="12" t="s">
        <v>70</v>
      </c>
      <c r="X55" s="36"/>
      <c r="Y55" s="9" t="s">
        <v>43</v>
      </c>
      <c r="Z55" s="23" t="s">
        <v>582</v>
      </c>
    </row>
    <row r="56" spans="1:26" ht="40.200000000000003" customHeight="1">
      <c r="A56" s="9">
        <f t="shared" si="0"/>
        <v>53</v>
      </c>
      <c r="B56" s="9" t="s">
        <v>546</v>
      </c>
      <c r="C56" s="10" t="s">
        <v>115</v>
      </c>
      <c r="D56" s="109" t="s">
        <v>116</v>
      </c>
      <c r="E56" s="12" t="s">
        <v>30</v>
      </c>
      <c r="F56" s="13" t="s">
        <v>40</v>
      </c>
      <c r="G56" s="14" t="s">
        <v>32</v>
      </c>
      <c r="H56" s="12" t="s">
        <v>454</v>
      </c>
      <c r="I56" s="19">
        <v>427618.47</v>
      </c>
      <c r="J56" s="19">
        <v>127331.605</v>
      </c>
      <c r="K56" s="19"/>
      <c r="L56" s="39">
        <f t="shared" si="12"/>
        <v>0</v>
      </c>
      <c r="M56" s="19">
        <v>127000</v>
      </c>
      <c r="N56" s="19">
        <f t="shared" si="7"/>
        <v>127000</v>
      </c>
      <c r="O56" s="39">
        <f t="shared" si="13"/>
        <v>0.99739573690286876</v>
      </c>
      <c r="P56" s="39">
        <f t="shared" si="14"/>
        <v>0.99739573690286876</v>
      </c>
      <c r="Q56" s="38">
        <v>0.03</v>
      </c>
      <c r="R56" s="19">
        <f t="shared" si="15"/>
        <v>123190</v>
      </c>
      <c r="S56" s="12"/>
      <c r="T56" s="16">
        <v>45442</v>
      </c>
      <c r="U56" s="9">
        <v>3</v>
      </c>
      <c r="V56" s="16">
        <f t="shared" si="16"/>
        <v>45439</v>
      </c>
      <c r="W56" s="12" t="s">
        <v>35</v>
      </c>
      <c r="X56" s="36"/>
      <c r="Y56" s="9" t="s">
        <v>43</v>
      </c>
      <c r="Z56" s="23" t="s">
        <v>556</v>
      </c>
    </row>
    <row r="57" spans="1:26" ht="40.200000000000003" customHeight="1">
      <c r="A57" s="9">
        <f t="shared" si="0"/>
        <v>54</v>
      </c>
      <c r="B57" s="9" t="s">
        <v>453</v>
      </c>
      <c r="C57" s="10" t="s">
        <v>91</v>
      </c>
      <c r="D57" s="109" t="s">
        <v>92</v>
      </c>
      <c r="E57" s="12" t="s">
        <v>30</v>
      </c>
      <c r="F57" s="13" t="s">
        <v>40</v>
      </c>
      <c r="G57" s="14" t="s">
        <v>32</v>
      </c>
      <c r="H57" s="12" t="s">
        <v>454</v>
      </c>
      <c r="I57" s="19">
        <v>270870.27999999997</v>
      </c>
      <c r="J57" s="19">
        <v>73813.664000000004</v>
      </c>
      <c r="K57" s="19"/>
      <c r="L57" s="39">
        <f t="shared" si="12"/>
        <v>0</v>
      </c>
      <c r="M57" s="19">
        <v>70000</v>
      </c>
      <c r="N57" s="19">
        <f t="shared" si="7"/>
        <v>70000</v>
      </c>
      <c r="O57" s="39">
        <f t="shared" si="13"/>
        <v>0.94833390197240441</v>
      </c>
      <c r="P57" s="39">
        <f t="shared" si="14"/>
        <v>0.94833390197240441</v>
      </c>
      <c r="Q57" s="38">
        <v>0</v>
      </c>
      <c r="R57" s="19">
        <f t="shared" si="15"/>
        <v>70000</v>
      </c>
      <c r="S57" s="12"/>
      <c r="T57" s="16">
        <v>45442</v>
      </c>
      <c r="U57" s="9">
        <v>3</v>
      </c>
      <c r="V57" s="16">
        <f t="shared" si="16"/>
        <v>45439</v>
      </c>
      <c r="W57" s="12" t="s">
        <v>35</v>
      </c>
      <c r="X57" s="36"/>
      <c r="Y57" s="9" t="s">
        <v>36</v>
      </c>
      <c r="Z57" s="23"/>
    </row>
    <row r="58" spans="1:26" ht="40.200000000000003" hidden="1" customHeight="1">
      <c r="A58" s="9">
        <f t="shared" si="0"/>
        <v>55</v>
      </c>
      <c r="B58" s="9" t="s">
        <v>453</v>
      </c>
      <c r="C58" s="10" t="s">
        <v>534</v>
      </c>
      <c r="D58" s="27" t="s">
        <v>535</v>
      </c>
      <c r="E58" s="12" t="s">
        <v>541</v>
      </c>
      <c r="F58" s="13" t="s">
        <v>40</v>
      </c>
      <c r="G58" s="14" t="s">
        <v>32</v>
      </c>
      <c r="H58" s="12" t="s">
        <v>454</v>
      </c>
      <c r="I58" s="19">
        <v>992.72000000000844</v>
      </c>
      <c r="J58" s="19">
        <v>14607.806666666669</v>
      </c>
      <c r="K58" s="19"/>
      <c r="L58" s="39">
        <f t="shared" si="12"/>
        <v>0</v>
      </c>
      <c r="M58" s="19">
        <v>14607.806666666669</v>
      </c>
      <c r="N58" s="19">
        <f t="shared" si="7"/>
        <v>14607.806666666669</v>
      </c>
      <c r="O58" s="39">
        <f t="shared" si="13"/>
        <v>1</v>
      </c>
      <c r="P58" s="39">
        <f t="shared" si="14"/>
        <v>1</v>
      </c>
      <c r="Q58" s="38">
        <v>0</v>
      </c>
      <c r="R58" s="19">
        <f t="shared" si="15"/>
        <v>14607.806666666669</v>
      </c>
      <c r="S58" s="12"/>
      <c r="T58" s="16">
        <v>45442</v>
      </c>
      <c r="U58" s="9">
        <v>3</v>
      </c>
      <c r="V58" s="16">
        <f t="shared" si="16"/>
        <v>45439</v>
      </c>
      <c r="W58" s="12" t="s">
        <v>35</v>
      </c>
      <c r="X58" s="36"/>
      <c r="Y58" s="9" t="s">
        <v>43</v>
      </c>
      <c r="Z58" s="23"/>
    </row>
    <row r="59" spans="1:26" ht="40.200000000000003" hidden="1" customHeight="1">
      <c r="A59" s="9">
        <f t="shared" si="0"/>
        <v>56</v>
      </c>
      <c r="B59" s="9" t="s">
        <v>540</v>
      </c>
      <c r="C59" s="10" t="s">
        <v>536</v>
      </c>
      <c r="D59" s="27" t="s">
        <v>537</v>
      </c>
      <c r="E59" s="12" t="s">
        <v>541</v>
      </c>
      <c r="F59" s="13" t="s">
        <v>40</v>
      </c>
      <c r="G59" s="14" t="s">
        <v>32</v>
      </c>
      <c r="H59" s="12" t="s">
        <v>454</v>
      </c>
      <c r="I59" s="19">
        <v>175947.79</v>
      </c>
      <c r="J59" s="19">
        <v>16288.272000000001</v>
      </c>
      <c r="K59" s="19"/>
      <c r="L59" s="39">
        <f t="shared" si="12"/>
        <v>0</v>
      </c>
      <c r="M59" s="19">
        <v>15000</v>
      </c>
      <c r="N59" s="19">
        <f t="shared" si="7"/>
        <v>15000</v>
      </c>
      <c r="O59" s="39">
        <f t="shared" si="13"/>
        <v>0.92090800055401822</v>
      </c>
      <c r="P59" s="39">
        <f t="shared" si="14"/>
        <v>0.92090800055401822</v>
      </c>
      <c r="Q59" s="38">
        <v>0</v>
      </c>
      <c r="R59" s="19">
        <f t="shared" si="15"/>
        <v>15000</v>
      </c>
      <c r="S59" s="12"/>
      <c r="T59" s="16">
        <v>45442</v>
      </c>
      <c r="U59" s="9">
        <v>3</v>
      </c>
      <c r="V59" s="16">
        <f t="shared" si="16"/>
        <v>45439</v>
      </c>
      <c r="W59" s="12" t="s">
        <v>35</v>
      </c>
      <c r="X59" s="36"/>
      <c r="Y59" s="9" t="s">
        <v>65</v>
      </c>
      <c r="Z59" s="23"/>
    </row>
    <row r="60" spans="1:26" ht="40.200000000000003" hidden="1" customHeight="1">
      <c r="A60" s="9">
        <f t="shared" si="0"/>
        <v>57</v>
      </c>
      <c r="B60" s="9" t="s">
        <v>453</v>
      </c>
      <c r="C60" s="10" t="s">
        <v>215</v>
      </c>
      <c r="D60" s="27" t="s">
        <v>216</v>
      </c>
      <c r="E60" s="12" t="s">
        <v>541</v>
      </c>
      <c r="F60" s="13" t="s">
        <v>40</v>
      </c>
      <c r="G60" s="14" t="s">
        <v>32</v>
      </c>
      <c r="H60" s="12" t="s">
        <v>454</v>
      </c>
      <c r="I60" s="19">
        <v>287445.04000000004</v>
      </c>
      <c r="J60" s="19">
        <v>63350.877333333337</v>
      </c>
      <c r="K60" s="19"/>
      <c r="L60" s="39">
        <f t="shared" si="12"/>
        <v>0</v>
      </c>
      <c r="M60" s="19">
        <v>50000</v>
      </c>
      <c r="N60" s="19">
        <f t="shared" si="7"/>
        <v>50000</v>
      </c>
      <c r="O60" s="39">
        <f t="shared" si="13"/>
        <v>0.78925505225310422</v>
      </c>
      <c r="P60" s="39">
        <f t="shared" si="14"/>
        <v>0.78925505225310422</v>
      </c>
      <c r="Q60" s="38">
        <v>0.03</v>
      </c>
      <c r="R60" s="19">
        <f t="shared" si="15"/>
        <v>48500</v>
      </c>
      <c r="S60" s="12"/>
      <c r="T60" s="16">
        <v>45442</v>
      </c>
      <c r="U60" s="9">
        <v>3</v>
      </c>
      <c r="V60" s="16">
        <f t="shared" si="16"/>
        <v>45439</v>
      </c>
      <c r="W60" s="12" t="s">
        <v>35</v>
      </c>
      <c r="X60" s="36"/>
      <c r="Y60" s="9" t="s">
        <v>43</v>
      </c>
      <c r="Z60" s="23"/>
    </row>
    <row r="61" spans="1:26" ht="40.200000000000003" customHeight="1">
      <c r="A61" s="9">
        <f t="shared" si="0"/>
        <v>58</v>
      </c>
      <c r="B61" s="9" t="s">
        <v>546</v>
      </c>
      <c r="C61" s="10" t="s">
        <v>106</v>
      </c>
      <c r="D61" s="109" t="s">
        <v>107</v>
      </c>
      <c r="E61" s="12" t="s">
        <v>30</v>
      </c>
      <c r="F61" s="13" t="s">
        <v>40</v>
      </c>
      <c r="G61" s="14" t="s">
        <v>32</v>
      </c>
      <c r="H61" s="12" t="s">
        <v>454</v>
      </c>
      <c r="I61" s="19">
        <v>283466.93000000005</v>
      </c>
      <c r="J61" s="19">
        <v>32449.632000000001</v>
      </c>
      <c r="K61" s="19"/>
      <c r="L61" s="39">
        <f t="shared" si="12"/>
        <v>0</v>
      </c>
      <c r="M61" s="19">
        <v>25000</v>
      </c>
      <c r="N61" s="19">
        <f t="shared" si="7"/>
        <v>25000</v>
      </c>
      <c r="O61" s="39">
        <f t="shared" si="13"/>
        <v>0.77042476167372254</v>
      </c>
      <c r="P61" s="39">
        <f t="shared" si="14"/>
        <v>0.77042476167372254</v>
      </c>
      <c r="Q61" s="38">
        <v>0.03</v>
      </c>
      <c r="R61" s="19">
        <f t="shared" si="15"/>
        <v>24250</v>
      </c>
      <c r="S61" s="12"/>
      <c r="T61" s="16">
        <v>45442</v>
      </c>
      <c r="U61" s="9">
        <v>3</v>
      </c>
      <c r="V61" s="16">
        <f t="shared" si="16"/>
        <v>45439</v>
      </c>
      <c r="W61" s="12" t="s">
        <v>35</v>
      </c>
      <c r="X61" s="36"/>
      <c r="Y61" s="9" t="s">
        <v>65</v>
      </c>
      <c r="Z61" s="23"/>
    </row>
    <row r="62" spans="1:26" ht="40.200000000000003" hidden="1" customHeight="1">
      <c r="A62" s="9">
        <f t="shared" si="0"/>
        <v>59</v>
      </c>
      <c r="B62" s="9" t="s">
        <v>540</v>
      </c>
      <c r="C62" s="10" t="s">
        <v>104</v>
      </c>
      <c r="D62" s="27" t="s">
        <v>105</v>
      </c>
      <c r="E62" s="12" t="s">
        <v>541</v>
      </c>
      <c r="F62" s="13" t="s">
        <v>40</v>
      </c>
      <c r="G62" s="14" t="s">
        <v>32</v>
      </c>
      <c r="H62" s="12" t="s">
        <v>454</v>
      </c>
      <c r="I62" s="19">
        <v>322121.32999999996</v>
      </c>
      <c r="J62" s="19">
        <v>2278.378666666667</v>
      </c>
      <c r="K62" s="19"/>
      <c r="L62" s="39">
        <f t="shared" si="12"/>
        <v>0</v>
      </c>
      <c r="M62" s="19">
        <v>50000</v>
      </c>
      <c r="N62" s="19">
        <f t="shared" si="7"/>
        <v>50000</v>
      </c>
      <c r="O62" s="39">
        <f t="shared" si="13"/>
        <v>21.945430200657306</v>
      </c>
      <c r="P62" s="39">
        <f t="shared" si="14"/>
        <v>21.945430200657306</v>
      </c>
      <c r="Q62" s="38">
        <v>0.03</v>
      </c>
      <c r="R62" s="19">
        <f t="shared" si="15"/>
        <v>48500</v>
      </c>
      <c r="S62" s="12" t="s">
        <v>584</v>
      </c>
      <c r="T62" s="16">
        <v>45442</v>
      </c>
      <c r="U62" s="9">
        <v>3</v>
      </c>
      <c r="V62" s="16">
        <f t="shared" si="16"/>
        <v>45439</v>
      </c>
      <c r="W62" s="12" t="s">
        <v>35</v>
      </c>
      <c r="X62" s="36"/>
      <c r="Y62" s="9" t="s">
        <v>36</v>
      </c>
      <c r="Z62" s="23" t="s">
        <v>557</v>
      </c>
    </row>
    <row r="63" spans="1:26" ht="40.200000000000003" customHeight="1">
      <c r="A63" s="9">
        <f t="shared" si="0"/>
        <v>60</v>
      </c>
      <c r="B63" s="9" t="s">
        <v>488</v>
      </c>
      <c r="C63" s="10" t="s">
        <v>326</v>
      </c>
      <c r="D63" s="109" t="s">
        <v>327</v>
      </c>
      <c r="E63" s="12" t="s">
        <v>30</v>
      </c>
      <c r="F63" s="13" t="s">
        <v>40</v>
      </c>
      <c r="G63" s="14" t="s">
        <v>32</v>
      </c>
      <c r="H63" s="12" t="s">
        <v>454</v>
      </c>
      <c r="I63" s="19">
        <v>40239.08</v>
      </c>
      <c r="J63" s="19">
        <v>5365.2106666666668</v>
      </c>
      <c r="K63" s="19"/>
      <c r="L63" s="39">
        <f t="shared" si="12"/>
        <v>0</v>
      </c>
      <c r="M63" s="19">
        <v>10000</v>
      </c>
      <c r="N63" s="19">
        <f t="shared" si="7"/>
        <v>10000</v>
      </c>
      <c r="O63" s="39">
        <f t="shared" si="13"/>
        <v>1.8638597105102801</v>
      </c>
      <c r="P63" s="39">
        <f t="shared" si="14"/>
        <v>1.8638597105102801</v>
      </c>
      <c r="Q63" s="38">
        <v>0</v>
      </c>
      <c r="R63" s="19">
        <f t="shared" si="15"/>
        <v>10000</v>
      </c>
      <c r="S63" s="12"/>
      <c r="T63" s="16">
        <v>45442</v>
      </c>
      <c r="U63" s="9">
        <v>3</v>
      </c>
      <c r="V63" s="16">
        <f t="shared" si="16"/>
        <v>45439</v>
      </c>
      <c r="W63" s="12" t="s">
        <v>70</v>
      </c>
      <c r="X63" s="36"/>
      <c r="Y63" s="9" t="s">
        <v>36</v>
      </c>
      <c r="Z63" s="68" t="s">
        <v>591</v>
      </c>
    </row>
    <row r="64" spans="1:26" ht="40.200000000000003" customHeight="1">
      <c r="A64" s="9">
        <f t="shared" si="0"/>
        <v>61</v>
      </c>
      <c r="B64" s="9" t="s">
        <v>488</v>
      </c>
      <c r="C64" s="10" t="s">
        <v>310</v>
      </c>
      <c r="D64" s="109" t="s">
        <v>311</v>
      </c>
      <c r="E64" s="12" t="s">
        <v>30</v>
      </c>
      <c r="F64" s="13" t="s">
        <v>542</v>
      </c>
      <c r="G64" s="14" t="s">
        <v>32</v>
      </c>
      <c r="H64" s="12" t="s">
        <v>454</v>
      </c>
      <c r="I64" s="19">
        <v>49282.46</v>
      </c>
      <c r="J64" s="19">
        <v>8452.3426666666674</v>
      </c>
      <c r="K64" s="19"/>
      <c r="L64" s="39">
        <f t="shared" si="12"/>
        <v>0</v>
      </c>
      <c r="M64" s="19">
        <v>30000</v>
      </c>
      <c r="N64" s="19">
        <f>M64</f>
        <v>30000</v>
      </c>
      <c r="O64" s="39">
        <f t="shared" si="13"/>
        <v>3.5493118515308653</v>
      </c>
      <c r="P64" s="39">
        <f t="shared" si="14"/>
        <v>3.5493118515308653</v>
      </c>
      <c r="Q64" s="38">
        <v>0</v>
      </c>
      <c r="R64" s="19">
        <f t="shared" si="15"/>
        <v>30000</v>
      </c>
      <c r="S64" s="12"/>
      <c r="T64" s="16">
        <v>45442</v>
      </c>
      <c r="U64" s="9">
        <v>3</v>
      </c>
      <c r="V64" s="16">
        <f t="shared" si="16"/>
        <v>45439</v>
      </c>
      <c r="W64" s="12" t="s">
        <v>35</v>
      </c>
      <c r="X64" s="36"/>
      <c r="Y64" s="9" t="s">
        <v>412</v>
      </c>
      <c r="Z64" s="23" t="s">
        <v>590</v>
      </c>
    </row>
    <row r="65" spans="1:26" ht="40.200000000000003" customHeight="1">
      <c r="A65" s="9">
        <f t="shared" si="0"/>
        <v>62</v>
      </c>
      <c r="B65" s="9" t="s">
        <v>540</v>
      </c>
      <c r="C65" s="10" t="s">
        <v>201</v>
      </c>
      <c r="D65" s="109" t="s">
        <v>202</v>
      </c>
      <c r="E65" s="12" t="s">
        <v>543</v>
      </c>
      <c r="F65" s="12" t="s">
        <v>31</v>
      </c>
      <c r="G65" s="14" t="s">
        <v>32</v>
      </c>
      <c r="H65" s="12" t="s">
        <v>454</v>
      </c>
      <c r="I65" s="19">
        <v>1447082.58</v>
      </c>
      <c r="J65" s="19">
        <v>80867.990666666679</v>
      </c>
      <c r="K65" s="19"/>
      <c r="L65" s="39">
        <f t="shared" si="12"/>
        <v>0</v>
      </c>
      <c r="M65" s="19">
        <v>200000</v>
      </c>
      <c r="N65" s="19">
        <f>M65</f>
        <v>200000</v>
      </c>
      <c r="O65" s="39">
        <f t="shared" si="13"/>
        <v>2.4731664327408454</v>
      </c>
      <c r="P65" s="39">
        <f t="shared" si="14"/>
        <v>2.4731664327408454</v>
      </c>
      <c r="Q65" s="38">
        <v>0.03</v>
      </c>
      <c r="R65" s="19">
        <f t="shared" si="15"/>
        <v>194000</v>
      </c>
      <c r="S65" s="12" t="s">
        <v>495</v>
      </c>
      <c r="T65" s="16">
        <v>45436</v>
      </c>
      <c r="U65" s="9">
        <v>3</v>
      </c>
      <c r="V65" s="16">
        <f t="shared" si="16"/>
        <v>45433</v>
      </c>
      <c r="W65" s="12" t="s">
        <v>35</v>
      </c>
      <c r="X65" s="36"/>
      <c r="Y65" s="9" t="s">
        <v>412</v>
      </c>
      <c r="Z65" s="23" t="s">
        <v>583</v>
      </c>
    </row>
    <row r="66" spans="1:26" ht="40.200000000000003" hidden="1" customHeight="1">
      <c r="A66" s="9">
        <f t="shared" si="0"/>
        <v>63</v>
      </c>
      <c r="B66" s="9" t="s">
        <v>540</v>
      </c>
      <c r="C66" s="10" t="s">
        <v>191</v>
      </c>
      <c r="D66" s="27" t="s">
        <v>192</v>
      </c>
      <c r="E66" s="12" t="s">
        <v>543</v>
      </c>
      <c r="F66" s="12" t="s">
        <v>31</v>
      </c>
      <c r="G66" s="14" t="s">
        <v>32</v>
      </c>
      <c r="H66" s="12" t="s">
        <v>454</v>
      </c>
      <c r="I66" s="19">
        <v>1129522.9099999999</v>
      </c>
      <c r="J66" s="19">
        <v>72924.82666666666</v>
      </c>
      <c r="K66" s="19"/>
      <c r="L66" s="39">
        <f t="shared" si="12"/>
        <v>0</v>
      </c>
      <c r="M66" s="19">
        <v>100000</v>
      </c>
      <c r="N66" s="19">
        <f>M66</f>
        <v>100000</v>
      </c>
      <c r="O66" s="39">
        <f t="shared" si="13"/>
        <v>1.3712751139895294</v>
      </c>
      <c r="P66" s="39">
        <f t="shared" si="14"/>
        <v>1.3712751139895294</v>
      </c>
      <c r="Q66" s="38">
        <v>0</v>
      </c>
      <c r="R66" s="19">
        <f t="shared" si="15"/>
        <v>100000</v>
      </c>
      <c r="S66" s="12"/>
      <c r="T66" s="16">
        <v>45442</v>
      </c>
      <c r="U66" s="9">
        <v>3</v>
      </c>
      <c r="V66" s="16">
        <f t="shared" si="16"/>
        <v>45439</v>
      </c>
      <c r="W66" s="12" t="s">
        <v>35</v>
      </c>
      <c r="X66" s="36"/>
      <c r="Y66" s="9" t="s">
        <v>412</v>
      </c>
      <c r="Z66" s="23"/>
    </row>
    <row r="67" spans="1:26" ht="40.200000000000003" hidden="1" customHeight="1">
      <c r="A67" s="9">
        <f t="shared" si="0"/>
        <v>64</v>
      </c>
      <c r="B67" s="9" t="s">
        <v>540</v>
      </c>
      <c r="C67" s="10" t="s">
        <v>187</v>
      </c>
      <c r="D67" s="27" t="s">
        <v>188</v>
      </c>
      <c r="E67" s="12" t="s">
        <v>543</v>
      </c>
      <c r="F67" s="12" t="s">
        <v>31</v>
      </c>
      <c r="G67" s="14" t="s">
        <v>32</v>
      </c>
      <c r="H67" s="12" t="s">
        <v>454</v>
      </c>
      <c r="I67" s="19">
        <v>1637523.15</v>
      </c>
      <c r="J67" s="19">
        <v>237497.2546666667</v>
      </c>
      <c r="K67" s="19"/>
      <c r="L67" s="39">
        <f t="shared" si="12"/>
        <v>0</v>
      </c>
      <c r="M67" s="19">
        <v>230000</v>
      </c>
      <c r="N67" s="19">
        <f>M67</f>
        <v>230000</v>
      </c>
      <c r="O67" s="39">
        <f t="shared" si="13"/>
        <v>0.96843224702875286</v>
      </c>
      <c r="P67" s="39">
        <f t="shared" si="14"/>
        <v>0.96843224702875286</v>
      </c>
      <c r="Q67" s="38">
        <v>0</v>
      </c>
      <c r="R67" s="19">
        <f t="shared" si="15"/>
        <v>230000</v>
      </c>
      <c r="S67" s="12"/>
      <c r="T67" s="16">
        <v>45442</v>
      </c>
      <c r="U67" s="9">
        <v>3</v>
      </c>
      <c r="V67" s="16">
        <f t="shared" si="16"/>
        <v>45439</v>
      </c>
      <c r="W67" s="12" t="s">
        <v>35</v>
      </c>
      <c r="X67" s="36"/>
      <c r="Y67" s="9" t="s">
        <v>412</v>
      </c>
      <c r="Z67" s="23"/>
    </row>
    <row r="68" spans="1:26" ht="40.200000000000003" hidden="1" customHeight="1">
      <c r="A68" s="9">
        <f t="shared" si="0"/>
        <v>65</v>
      </c>
      <c r="B68" s="9" t="s">
        <v>540</v>
      </c>
      <c r="C68" s="10" t="s">
        <v>544</v>
      </c>
      <c r="D68" s="27" t="s">
        <v>545</v>
      </c>
      <c r="E68" s="12" t="s">
        <v>543</v>
      </c>
      <c r="F68" s="12" t="s">
        <v>31</v>
      </c>
      <c r="G68" s="14" t="s">
        <v>32</v>
      </c>
      <c r="H68" s="12" t="s">
        <v>454</v>
      </c>
      <c r="I68" s="19">
        <v>5100</v>
      </c>
      <c r="J68" s="19">
        <v>5100</v>
      </c>
      <c r="K68" s="19"/>
      <c r="L68" s="39">
        <f t="shared" si="12"/>
        <v>0</v>
      </c>
      <c r="M68" s="19">
        <v>5100</v>
      </c>
      <c r="N68" s="19">
        <f>M68</f>
        <v>5100</v>
      </c>
      <c r="O68" s="39">
        <f t="shared" si="13"/>
        <v>1</v>
      </c>
      <c r="P68" s="39">
        <f t="shared" si="14"/>
        <v>1</v>
      </c>
      <c r="Q68" s="38">
        <v>0</v>
      </c>
      <c r="R68" s="19">
        <f t="shared" si="15"/>
        <v>5100</v>
      </c>
      <c r="S68" s="12"/>
      <c r="T68" s="16">
        <v>45442</v>
      </c>
      <c r="U68" s="9">
        <v>3</v>
      </c>
      <c r="V68" s="16">
        <f t="shared" si="16"/>
        <v>45439</v>
      </c>
      <c r="W68" s="12" t="s">
        <v>35</v>
      </c>
      <c r="X68" s="36"/>
      <c r="Y68" s="9" t="s">
        <v>36</v>
      </c>
      <c r="Z68" s="23"/>
    </row>
    <row r="69" spans="1:26" ht="40.200000000000003" hidden="1" customHeight="1">
      <c r="A69" s="9">
        <f t="shared" si="0"/>
        <v>66</v>
      </c>
      <c r="B69" s="9" t="s">
        <v>540</v>
      </c>
      <c r="C69" s="10" t="s">
        <v>539</v>
      </c>
      <c r="D69" s="27" t="s">
        <v>559</v>
      </c>
      <c r="E69" s="12" t="s">
        <v>541</v>
      </c>
      <c r="F69" s="13" t="s">
        <v>40</v>
      </c>
      <c r="G69" s="14" t="s">
        <v>32</v>
      </c>
      <c r="H69" s="12" t="s">
        <v>454</v>
      </c>
      <c r="I69" s="19">
        <v>106230.66</v>
      </c>
      <c r="J69" s="19">
        <v>4177.7906666666668</v>
      </c>
      <c r="K69" s="19"/>
      <c r="L69" s="39">
        <f>K69/J69</f>
        <v>0</v>
      </c>
      <c r="M69" s="19">
        <v>20000</v>
      </c>
      <c r="N69" s="19">
        <f t="shared" ref="N69:N95" si="17">M69</f>
        <v>20000</v>
      </c>
      <c r="O69" s="39">
        <f t="shared" ref="O69:O95" si="18">M69/J69</f>
        <v>4.7872192734724539</v>
      </c>
      <c r="P69" s="39">
        <f t="shared" ref="P69:P95" si="19">L69+O69</f>
        <v>4.7872192734724539</v>
      </c>
      <c r="Q69" s="38">
        <v>0</v>
      </c>
      <c r="R69" s="19">
        <f t="shared" ref="R69:R96" si="20">N69*(1-Q69)</f>
        <v>20000</v>
      </c>
      <c r="S69" s="12"/>
      <c r="T69" s="16">
        <v>45442</v>
      </c>
      <c r="U69" s="9">
        <v>3</v>
      </c>
      <c r="V69" s="16">
        <f t="shared" ref="V69:V95" si="21">T69-U69</f>
        <v>45439</v>
      </c>
      <c r="W69" s="12" t="s">
        <v>35</v>
      </c>
      <c r="X69" s="36"/>
      <c r="Y69" s="9" t="s">
        <v>36</v>
      </c>
      <c r="Z69" s="23" t="s">
        <v>558</v>
      </c>
    </row>
    <row r="70" spans="1:26" ht="40.200000000000003" hidden="1" customHeight="1">
      <c r="A70" s="9">
        <f t="shared" ref="A70:A96" si="22">ROW()-3</f>
        <v>67</v>
      </c>
      <c r="B70" s="9" t="s">
        <v>546</v>
      </c>
      <c r="C70" s="10" t="s">
        <v>401</v>
      </c>
      <c r="D70" s="27" t="s">
        <v>321</v>
      </c>
      <c r="E70" s="12" t="s">
        <v>541</v>
      </c>
      <c r="F70" s="13" t="s">
        <v>40</v>
      </c>
      <c r="G70" s="14" t="s">
        <v>32</v>
      </c>
      <c r="H70" s="12" t="s">
        <v>454</v>
      </c>
      <c r="I70" s="19">
        <v>40334.490000000005</v>
      </c>
      <c r="J70" s="19">
        <v>15459.490666666668</v>
      </c>
      <c r="K70" s="19"/>
      <c r="L70" s="39">
        <f t="shared" ref="L70:L89" si="23">K70/J70</f>
        <v>0</v>
      </c>
      <c r="M70" s="19">
        <v>40000</v>
      </c>
      <c r="N70" s="19">
        <f t="shared" si="17"/>
        <v>40000</v>
      </c>
      <c r="O70" s="39">
        <f t="shared" si="18"/>
        <v>2.5874073643478375</v>
      </c>
      <c r="P70" s="39">
        <f t="shared" si="19"/>
        <v>2.5874073643478375</v>
      </c>
      <c r="Q70" s="38">
        <v>0</v>
      </c>
      <c r="R70" s="19">
        <f t="shared" si="20"/>
        <v>40000</v>
      </c>
      <c r="S70" s="12"/>
      <c r="T70" s="16">
        <v>45453</v>
      </c>
      <c r="U70" s="9">
        <v>30</v>
      </c>
      <c r="V70" s="16">
        <f t="shared" si="21"/>
        <v>45423</v>
      </c>
      <c r="W70" s="12" t="s">
        <v>35</v>
      </c>
      <c r="X70" s="36"/>
      <c r="Y70" s="9" t="s">
        <v>414</v>
      </c>
      <c r="Z70" s="23"/>
    </row>
    <row r="71" spans="1:26" ht="40.200000000000003" hidden="1" customHeight="1">
      <c r="A71" s="9">
        <f t="shared" si="22"/>
        <v>68</v>
      </c>
      <c r="B71" s="9" t="s">
        <v>540</v>
      </c>
      <c r="C71" s="10" t="s">
        <v>402</v>
      </c>
      <c r="D71" s="27" t="s">
        <v>322</v>
      </c>
      <c r="E71" s="12" t="s">
        <v>541</v>
      </c>
      <c r="F71" s="13" t="s">
        <v>40</v>
      </c>
      <c r="G71" s="14" t="s">
        <v>32</v>
      </c>
      <c r="H71" s="12" t="s">
        <v>454</v>
      </c>
      <c r="I71" s="19">
        <v>339822.23</v>
      </c>
      <c r="J71" s="19">
        <v>232970.44400000002</v>
      </c>
      <c r="K71" s="19"/>
      <c r="L71" s="39">
        <f t="shared" si="23"/>
        <v>0</v>
      </c>
      <c r="M71" s="19">
        <v>230000</v>
      </c>
      <c r="N71" s="19">
        <f t="shared" si="17"/>
        <v>230000</v>
      </c>
      <c r="O71" s="39">
        <f t="shared" si="18"/>
        <v>0.98724969593138601</v>
      </c>
      <c r="P71" s="39">
        <f t="shared" si="19"/>
        <v>0.98724969593138601</v>
      </c>
      <c r="Q71" s="38">
        <v>0</v>
      </c>
      <c r="R71" s="19">
        <f t="shared" si="20"/>
        <v>230000</v>
      </c>
      <c r="S71" s="12"/>
      <c r="T71" s="16">
        <v>45442</v>
      </c>
      <c r="U71" s="9">
        <v>7</v>
      </c>
      <c r="V71" s="16">
        <f t="shared" si="21"/>
        <v>45435</v>
      </c>
      <c r="W71" s="12" t="s">
        <v>35</v>
      </c>
      <c r="X71" s="36"/>
      <c r="Y71" s="9" t="s">
        <v>414</v>
      </c>
      <c r="Z71" s="23"/>
    </row>
    <row r="72" spans="1:26" ht="40.200000000000003" hidden="1" customHeight="1">
      <c r="A72" s="9">
        <f t="shared" si="22"/>
        <v>69</v>
      </c>
      <c r="B72" s="9" t="s">
        <v>540</v>
      </c>
      <c r="C72" s="10" t="s">
        <v>250</v>
      </c>
      <c r="D72" s="27" t="s">
        <v>251</v>
      </c>
      <c r="E72" s="12" t="s">
        <v>541</v>
      </c>
      <c r="F72" s="13" t="s">
        <v>31</v>
      </c>
      <c r="G72" s="14" t="s">
        <v>32</v>
      </c>
      <c r="H72" s="12" t="s">
        <v>454</v>
      </c>
      <c r="I72" s="19">
        <v>135519.07</v>
      </c>
      <c r="J72" s="19">
        <v>10024.650666666668</v>
      </c>
      <c r="K72" s="19"/>
      <c r="L72" s="39">
        <f t="shared" si="23"/>
        <v>0</v>
      </c>
      <c r="M72" s="19">
        <v>30000</v>
      </c>
      <c r="N72" s="19">
        <f t="shared" si="17"/>
        <v>30000</v>
      </c>
      <c r="O72" s="39">
        <f t="shared" si="18"/>
        <v>2.9926229848341843</v>
      </c>
      <c r="P72" s="39">
        <f t="shared" si="19"/>
        <v>2.9926229848341843</v>
      </c>
      <c r="Q72" s="38">
        <v>0</v>
      </c>
      <c r="R72" s="19">
        <f t="shared" si="20"/>
        <v>30000</v>
      </c>
      <c r="S72" s="12"/>
      <c r="T72" s="16">
        <v>45442</v>
      </c>
      <c r="U72" s="9">
        <v>15</v>
      </c>
      <c r="V72" s="16">
        <f t="shared" si="21"/>
        <v>45427</v>
      </c>
      <c r="W72" s="12" t="s">
        <v>35</v>
      </c>
      <c r="X72" s="36"/>
      <c r="Y72" s="9" t="s">
        <v>427</v>
      </c>
      <c r="Z72" s="23"/>
    </row>
    <row r="73" spans="1:26" ht="40.200000000000003" hidden="1" customHeight="1">
      <c r="A73" s="9">
        <f t="shared" si="22"/>
        <v>70</v>
      </c>
      <c r="B73" s="9" t="s">
        <v>546</v>
      </c>
      <c r="C73" s="10" t="s">
        <v>308</v>
      </c>
      <c r="D73" s="27" t="s">
        <v>309</v>
      </c>
      <c r="E73" s="12" t="s">
        <v>541</v>
      </c>
      <c r="F73" s="13" t="s">
        <v>31</v>
      </c>
      <c r="G73" s="14" t="s">
        <v>32</v>
      </c>
      <c r="H73" s="12" t="s">
        <v>454</v>
      </c>
      <c r="I73" s="19">
        <v>10230.409999999998</v>
      </c>
      <c r="J73" s="19">
        <v>4109.3239999999996</v>
      </c>
      <c r="K73" s="19"/>
      <c r="L73" s="39">
        <f t="shared" si="23"/>
        <v>0</v>
      </c>
      <c r="M73" s="19">
        <v>10000</v>
      </c>
      <c r="N73" s="19">
        <f t="shared" si="17"/>
        <v>10000</v>
      </c>
      <c r="O73" s="39">
        <f t="shared" si="18"/>
        <v>2.4334902772329468</v>
      </c>
      <c r="P73" s="39">
        <f t="shared" si="19"/>
        <v>2.4334902772329468</v>
      </c>
      <c r="Q73" s="38">
        <v>0</v>
      </c>
      <c r="R73" s="19">
        <f t="shared" si="20"/>
        <v>10000</v>
      </c>
      <c r="S73" s="12"/>
      <c r="T73" s="16">
        <v>45442</v>
      </c>
      <c r="U73" s="9">
        <v>3</v>
      </c>
      <c r="V73" s="16">
        <f t="shared" si="21"/>
        <v>45439</v>
      </c>
      <c r="W73" s="12" t="s">
        <v>35</v>
      </c>
      <c r="X73" s="36"/>
      <c r="Y73" s="9" t="s">
        <v>412</v>
      </c>
      <c r="Z73" s="23"/>
    </row>
    <row r="74" spans="1:26" ht="40.200000000000003" customHeight="1">
      <c r="A74" s="9">
        <f t="shared" si="22"/>
        <v>71</v>
      </c>
      <c r="B74" s="9" t="s">
        <v>540</v>
      </c>
      <c r="C74" s="10" t="s">
        <v>134</v>
      </c>
      <c r="D74" s="109" t="s">
        <v>452</v>
      </c>
      <c r="E74" s="12" t="s">
        <v>30</v>
      </c>
      <c r="F74" s="13" t="s">
        <v>31</v>
      </c>
      <c r="G74" s="14" t="s">
        <v>32</v>
      </c>
      <c r="H74" s="12" t="s">
        <v>454</v>
      </c>
      <c r="I74" s="19">
        <v>1500191.12</v>
      </c>
      <c r="J74" s="19">
        <v>26931.968000000001</v>
      </c>
      <c r="K74" s="19"/>
      <c r="L74" s="39">
        <f t="shared" si="23"/>
        <v>0</v>
      </c>
      <c r="M74" s="19">
        <v>800000</v>
      </c>
      <c r="N74" s="19">
        <f t="shared" si="17"/>
        <v>800000</v>
      </c>
      <c r="O74" s="39">
        <f t="shared" si="18"/>
        <v>29.704476108095776</v>
      </c>
      <c r="P74" s="39">
        <f t="shared" si="19"/>
        <v>29.704476108095776</v>
      </c>
      <c r="Q74" s="38">
        <v>0</v>
      </c>
      <c r="R74" s="19">
        <f t="shared" si="20"/>
        <v>800000</v>
      </c>
      <c r="S74" s="12"/>
      <c r="T74" s="16">
        <v>45458</v>
      </c>
      <c r="U74" s="9">
        <v>3</v>
      </c>
      <c r="V74" s="16">
        <f t="shared" si="21"/>
        <v>45455</v>
      </c>
      <c r="W74" s="12" t="s">
        <v>35</v>
      </c>
      <c r="X74" s="36"/>
      <c r="Y74" s="9" t="s">
        <v>412</v>
      </c>
      <c r="Z74" s="23"/>
    </row>
    <row r="75" spans="1:26" ht="40.200000000000003" customHeight="1">
      <c r="A75" s="9">
        <f t="shared" si="22"/>
        <v>72</v>
      </c>
      <c r="B75" s="9" t="s">
        <v>540</v>
      </c>
      <c r="C75" s="10" t="s">
        <v>58</v>
      </c>
      <c r="D75" s="109" t="s">
        <v>59</v>
      </c>
      <c r="E75" s="12" t="s">
        <v>30</v>
      </c>
      <c r="F75" s="13" t="s">
        <v>31</v>
      </c>
      <c r="G75" s="14" t="s">
        <v>32</v>
      </c>
      <c r="H75" s="12" t="s">
        <v>454</v>
      </c>
      <c r="I75" s="19">
        <v>1458346.2199999997</v>
      </c>
      <c r="J75" s="19">
        <v>178340.76000000004</v>
      </c>
      <c r="K75" s="19"/>
      <c r="L75" s="39">
        <f t="shared" si="23"/>
        <v>0</v>
      </c>
      <c r="M75" s="19">
        <v>500000</v>
      </c>
      <c r="N75" s="19">
        <f t="shared" si="17"/>
        <v>500000</v>
      </c>
      <c r="O75" s="39">
        <f t="shared" si="18"/>
        <v>2.8036215613301181</v>
      </c>
      <c r="P75" s="39">
        <f t="shared" si="19"/>
        <v>2.8036215613301181</v>
      </c>
      <c r="Q75" s="38">
        <v>0</v>
      </c>
      <c r="R75" s="19">
        <f t="shared" si="20"/>
        <v>500000</v>
      </c>
      <c r="S75" s="12"/>
      <c r="T75" s="16">
        <v>45442</v>
      </c>
      <c r="U75" s="9">
        <v>3</v>
      </c>
      <c r="V75" s="16">
        <f t="shared" si="21"/>
        <v>45439</v>
      </c>
      <c r="W75" s="12" t="s">
        <v>35</v>
      </c>
      <c r="X75" s="36"/>
      <c r="Y75" s="9" t="s">
        <v>412</v>
      </c>
      <c r="Z75" s="23"/>
    </row>
    <row r="76" spans="1:26" ht="40.200000000000003" hidden="1" customHeight="1">
      <c r="A76" s="9">
        <f t="shared" si="22"/>
        <v>73</v>
      </c>
      <c r="B76" s="9" t="s">
        <v>453</v>
      </c>
      <c r="C76" s="10" t="s">
        <v>199</v>
      </c>
      <c r="D76" s="27" t="s">
        <v>200</v>
      </c>
      <c r="E76" s="12" t="s">
        <v>570</v>
      </c>
      <c r="F76" s="13" t="s">
        <v>31</v>
      </c>
      <c r="G76" s="14" t="s">
        <v>32</v>
      </c>
      <c r="H76" s="12" t="s">
        <v>454</v>
      </c>
      <c r="I76" s="19">
        <v>155223.44999999998</v>
      </c>
      <c r="J76" s="19">
        <v>21389.173333333332</v>
      </c>
      <c r="K76" s="19"/>
      <c r="L76" s="39">
        <f t="shared" si="23"/>
        <v>0</v>
      </c>
      <c r="M76" s="19">
        <v>20000</v>
      </c>
      <c r="N76" s="19">
        <f t="shared" si="17"/>
        <v>20000</v>
      </c>
      <c r="O76" s="39">
        <f t="shared" si="18"/>
        <v>0.93505250008103791</v>
      </c>
      <c r="P76" s="39">
        <f t="shared" si="19"/>
        <v>0.93505250008103791</v>
      </c>
      <c r="Q76" s="38">
        <v>0</v>
      </c>
      <c r="R76" s="19">
        <f t="shared" si="20"/>
        <v>20000</v>
      </c>
      <c r="S76" s="12"/>
      <c r="T76" s="16">
        <v>45442</v>
      </c>
      <c r="U76" s="9">
        <v>3</v>
      </c>
      <c r="V76" s="16">
        <f t="shared" si="21"/>
        <v>45439</v>
      </c>
      <c r="W76" s="12" t="s">
        <v>35</v>
      </c>
      <c r="X76" s="36"/>
      <c r="Y76" s="9" t="s">
        <v>412</v>
      </c>
      <c r="Z76" s="23"/>
    </row>
    <row r="77" spans="1:26" ht="40.200000000000003" hidden="1" customHeight="1">
      <c r="A77" s="9">
        <f t="shared" si="22"/>
        <v>74</v>
      </c>
      <c r="B77" s="9" t="s">
        <v>540</v>
      </c>
      <c r="C77" s="10" t="s">
        <v>241</v>
      </c>
      <c r="D77" s="27" t="s">
        <v>242</v>
      </c>
      <c r="E77" s="12" t="s">
        <v>570</v>
      </c>
      <c r="F77" s="13" t="s">
        <v>31</v>
      </c>
      <c r="G77" s="14" t="s">
        <v>32</v>
      </c>
      <c r="H77" s="12" t="s">
        <v>454</v>
      </c>
      <c r="I77" s="19">
        <v>169859</v>
      </c>
      <c r="J77" s="19">
        <v>28042.170666666669</v>
      </c>
      <c r="K77" s="19"/>
      <c r="L77" s="39">
        <f t="shared" si="23"/>
        <v>0</v>
      </c>
      <c r="M77" s="19">
        <v>20000</v>
      </c>
      <c r="N77" s="19">
        <f t="shared" si="17"/>
        <v>20000</v>
      </c>
      <c r="O77" s="39">
        <f t="shared" si="18"/>
        <v>0.71321154976685586</v>
      </c>
      <c r="P77" s="39">
        <f t="shared" si="19"/>
        <v>0.71321154976685586</v>
      </c>
      <c r="Q77" s="38">
        <v>1</v>
      </c>
      <c r="R77" s="19">
        <f t="shared" si="20"/>
        <v>0</v>
      </c>
      <c r="S77" s="12"/>
      <c r="T77" s="16">
        <v>45442</v>
      </c>
      <c r="U77" s="9">
        <v>7</v>
      </c>
      <c r="V77" s="16">
        <f t="shared" si="21"/>
        <v>45435</v>
      </c>
      <c r="W77" s="12" t="s">
        <v>35</v>
      </c>
      <c r="X77" s="36"/>
      <c r="Y77" s="9" t="s">
        <v>427</v>
      </c>
      <c r="Z77" s="23"/>
    </row>
    <row r="78" spans="1:26" ht="40.200000000000003" hidden="1" customHeight="1">
      <c r="A78" s="9">
        <f t="shared" si="22"/>
        <v>75</v>
      </c>
      <c r="B78" s="9" t="s">
        <v>453</v>
      </c>
      <c r="C78" s="10" t="s">
        <v>239</v>
      </c>
      <c r="D78" s="27" t="s">
        <v>240</v>
      </c>
      <c r="E78" s="12" t="s">
        <v>570</v>
      </c>
      <c r="F78" s="13" t="s">
        <v>31</v>
      </c>
      <c r="G78" s="14" t="s">
        <v>32</v>
      </c>
      <c r="H78" s="12" t="s">
        <v>454</v>
      </c>
      <c r="I78" s="19">
        <v>12530.25</v>
      </c>
      <c r="J78" s="19">
        <v>1670.7</v>
      </c>
      <c r="K78" s="19"/>
      <c r="L78" s="39">
        <f t="shared" si="23"/>
        <v>0</v>
      </c>
      <c r="M78" s="19">
        <v>12530.25</v>
      </c>
      <c r="N78" s="19">
        <f t="shared" si="17"/>
        <v>12530.25</v>
      </c>
      <c r="O78" s="39">
        <f t="shared" si="18"/>
        <v>7.5</v>
      </c>
      <c r="P78" s="39">
        <f t="shared" si="19"/>
        <v>7.5</v>
      </c>
      <c r="Q78" s="38">
        <v>1</v>
      </c>
      <c r="R78" s="19">
        <f t="shared" si="20"/>
        <v>0</v>
      </c>
      <c r="S78" s="12"/>
      <c r="T78" s="16">
        <v>45442</v>
      </c>
      <c r="U78" s="9">
        <v>7</v>
      </c>
      <c r="V78" s="16">
        <f t="shared" si="21"/>
        <v>45435</v>
      </c>
      <c r="W78" s="12" t="s">
        <v>35</v>
      </c>
      <c r="X78" s="36"/>
      <c r="Y78" s="9" t="s">
        <v>427</v>
      </c>
      <c r="Z78" s="23" t="s">
        <v>566</v>
      </c>
    </row>
    <row r="79" spans="1:26" ht="40.200000000000003" customHeight="1">
      <c r="A79" s="9">
        <f t="shared" si="22"/>
        <v>76</v>
      </c>
      <c r="B79" s="9" t="s">
        <v>540</v>
      </c>
      <c r="C79" s="10" t="s">
        <v>87</v>
      </c>
      <c r="D79" s="109" t="s">
        <v>88</v>
      </c>
      <c r="E79" s="12" t="s">
        <v>30</v>
      </c>
      <c r="F79" s="13" t="s">
        <v>40</v>
      </c>
      <c r="G79" s="14" t="s">
        <v>32</v>
      </c>
      <c r="H79" s="12" t="s">
        <v>454</v>
      </c>
      <c r="I79" s="19">
        <v>41176.659999999996</v>
      </c>
      <c r="J79" s="19">
        <v>5490.221333333333</v>
      </c>
      <c r="K79" s="19"/>
      <c r="L79" s="39">
        <f t="shared" si="23"/>
        <v>0</v>
      </c>
      <c r="M79" s="19">
        <v>40000</v>
      </c>
      <c r="N79" s="19">
        <f t="shared" si="17"/>
        <v>40000</v>
      </c>
      <c r="O79" s="39">
        <f t="shared" si="18"/>
        <v>7.2856807715827365</v>
      </c>
      <c r="P79" s="39">
        <f t="shared" si="19"/>
        <v>7.2856807715827365</v>
      </c>
      <c r="Q79" s="38">
        <v>1</v>
      </c>
      <c r="R79" s="19">
        <f t="shared" si="20"/>
        <v>0</v>
      </c>
      <c r="S79" s="12"/>
      <c r="T79" s="16">
        <v>45442</v>
      </c>
      <c r="U79" s="9">
        <v>7</v>
      </c>
      <c r="V79" s="16">
        <f t="shared" si="21"/>
        <v>45435</v>
      </c>
      <c r="W79" s="12" t="s">
        <v>35</v>
      </c>
      <c r="X79" s="36"/>
      <c r="Y79" s="9" t="s">
        <v>414</v>
      </c>
      <c r="Z79" s="23"/>
    </row>
    <row r="80" spans="1:26" ht="40.200000000000003" customHeight="1">
      <c r="A80" s="9">
        <f t="shared" si="22"/>
        <v>77</v>
      </c>
      <c r="B80" s="9" t="s">
        <v>540</v>
      </c>
      <c r="C80" s="10" t="s">
        <v>489</v>
      </c>
      <c r="D80" s="109" t="s">
        <v>490</v>
      </c>
      <c r="E80" s="12" t="s">
        <v>30</v>
      </c>
      <c r="F80" s="13" t="s">
        <v>31</v>
      </c>
      <c r="G80" s="14" t="s">
        <v>32</v>
      </c>
      <c r="H80" s="12" t="s">
        <v>454</v>
      </c>
      <c r="I80" s="19">
        <v>732193.11999999988</v>
      </c>
      <c r="J80" s="19">
        <v>149666.87466666664</v>
      </c>
      <c r="K80" s="19"/>
      <c r="L80" s="39">
        <f t="shared" si="23"/>
        <v>0</v>
      </c>
      <c r="M80" s="19">
        <v>230000</v>
      </c>
      <c r="N80" s="19">
        <f t="shared" si="17"/>
        <v>230000</v>
      </c>
      <c r="O80" s="39">
        <f t="shared" si="18"/>
        <v>1.5367461939206573</v>
      </c>
      <c r="P80" s="39">
        <f t="shared" si="19"/>
        <v>1.5367461939206573</v>
      </c>
      <c r="Q80" s="38">
        <v>1</v>
      </c>
      <c r="R80" s="19">
        <f>N80*(1-Q80)</f>
        <v>0</v>
      </c>
      <c r="S80" s="12"/>
      <c r="T80" s="16">
        <v>45442</v>
      </c>
      <c r="U80" s="9">
        <v>7</v>
      </c>
      <c r="V80" s="16">
        <f>T80-U80</f>
        <v>45435</v>
      </c>
      <c r="W80" s="12" t="s">
        <v>35</v>
      </c>
      <c r="X80" s="36"/>
      <c r="Y80" s="9" t="s">
        <v>413</v>
      </c>
      <c r="Z80" s="23" t="s">
        <v>574</v>
      </c>
    </row>
    <row r="81" spans="1:26" ht="40.200000000000003" hidden="1" customHeight="1">
      <c r="A81" s="9">
        <f t="shared" si="0"/>
        <v>78</v>
      </c>
      <c r="B81" s="9" t="s">
        <v>488</v>
      </c>
      <c r="C81" s="10" t="s">
        <v>532</v>
      </c>
      <c r="D81" s="27" t="s">
        <v>533</v>
      </c>
      <c r="E81" s="12" t="s">
        <v>541</v>
      </c>
      <c r="F81" s="13" t="s">
        <v>40</v>
      </c>
      <c r="G81" s="14" t="s">
        <v>32</v>
      </c>
      <c r="H81" s="12" t="s">
        <v>454</v>
      </c>
      <c r="I81" s="19">
        <v>236103.89</v>
      </c>
      <c r="J81" s="19">
        <v>0</v>
      </c>
      <c r="K81" s="19"/>
      <c r="L81" s="39" t="e">
        <f>K81/J81</f>
        <v>#DIV/0!</v>
      </c>
      <c r="M81" s="19">
        <v>10000</v>
      </c>
      <c r="N81" s="19">
        <f>M81</f>
        <v>10000</v>
      </c>
      <c r="O81" s="39" t="e">
        <f>M81/J81</f>
        <v>#DIV/0!</v>
      </c>
      <c r="P81" s="39" t="e">
        <f>L81+O81</f>
        <v>#DIV/0!</v>
      </c>
      <c r="Q81" s="38">
        <v>0.03</v>
      </c>
      <c r="R81" s="19">
        <f>N81*(1-Q81)</f>
        <v>9700</v>
      </c>
      <c r="S81" s="12"/>
      <c r="T81" s="16">
        <v>45442</v>
      </c>
      <c r="U81" s="9">
        <v>3</v>
      </c>
      <c r="V81" s="16">
        <f>T81-U81</f>
        <v>45439</v>
      </c>
      <c r="W81" s="12" t="s">
        <v>70</v>
      </c>
      <c r="X81" s="36"/>
      <c r="Y81" s="9" t="s">
        <v>43</v>
      </c>
      <c r="Z81" s="23"/>
    </row>
    <row r="82" spans="1:26" ht="40.200000000000003" hidden="1" customHeight="1">
      <c r="A82" s="9">
        <f t="shared" si="22"/>
        <v>79</v>
      </c>
      <c r="B82" s="9" t="s">
        <v>540</v>
      </c>
      <c r="C82" s="10" t="s">
        <v>226</v>
      </c>
      <c r="D82" s="27" t="s">
        <v>227</v>
      </c>
      <c r="E82" s="12" t="s">
        <v>570</v>
      </c>
      <c r="F82" s="13" t="s">
        <v>31</v>
      </c>
      <c r="G82" s="14" t="s">
        <v>32</v>
      </c>
      <c r="H82" s="12" t="s">
        <v>454</v>
      </c>
      <c r="I82" s="19">
        <v>21121.07</v>
      </c>
      <c r="J82" s="19">
        <v>2816.1426666666666</v>
      </c>
      <c r="K82" s="19"/>
      <c r="L82" s="39">
        <f t="shared" si="23"/>
        <v>0</v>
      </c>
      <c r="M82" s="19">
        <v>20000</v>
      </c>
      <c r="N82" s="19">
        <f t="shared" si="17"/>
        <v>20000</v>
      </c>
      <c r="O82" s="39">
        <f t="shared" si="18"/>
        <v>7.1019129239191008</v>
      </c>
      <c r="P82" s="39">
        <f t="shared" si="19"/>
        <v>7.1019129239191008</v>
      </c>
      <c r="Q82" s="38">
        <v>0</v>
      </c>
      <c r="R82" s="19">
        <f t="shared" si="20"/>
        <v>20000</v>
      </c>
      <c r="S82" s="12"/>
      <c r="T82" s="16">
        <v>45442</v>
      </c>
      <c r="U82" s="9">
        <v>7</v>
      </c>
      <c r="V82" s="16">
        <f t="shared" si="21"/>
        <v>45435</v>
      </c>
      <c r="W82" s="12" t="s">
        <v>35</v>
      </c>
      <c r="X82" s="36"/>
      <c r="Y82" s="9" t="s">
        <v>427</v>
      </c>
      <c r="Z82" s="23"/>
    </row>
    <row r="83" spans="1:26" ht="40.200000000000003" hidden="1" customHeight="1">
      <c r="A83" s="9">
        <f t="shared" si="22"/>
        <v>80</v>
      </c>
      <c r="B83" s="9" t="s">
        <v>540</v>
      </c>
      <c r="C83" s="10" t="s">
        <v>586</v>
      </c>
      <c r="D83" s="27" t="s">
        <v>585</v>
      </c>
      <c r="E83" s="12" t="s">
        <v>30</v>
      </c>
      <c r="F83" s="13" t="s">
        <v>31</v>
      </c>
      <c r="G83" s="14" t="s">
        <v>32</v>
      </c>
      <c r="H83" s="12" t="s">
        <v>454</v>
      </c>
      <c r="I83" s="19">
        <f>(4300+2000)*0.092*1.13</f>
        <v>654.94799999999998</v>
      </c>
      <c r="J83" s="19">
        <f>(4300+2000)*0.092*1.13</f>
        <v>654.94799999999998</v>
      </c>
      <c r="K83" s="19"/>
      <c r="L83" s="39">
        <f t="shared" si="23"/>
        <v>0</v>
      </c>
      <c r="M83" s="19">
        <f>4300*0.092*1.13</f>
        <v>447.02799999999991</v>
      </c>
      <c r="N83" s="19">
        <f>4300*0.092*1.13</f>
        <v>447.02799999999991</v>
      </c>
      <c r="O83" s="39"/>
      <c r="P83" s="39">
        <f>L83+O83</f>
        <v>0</v>
      </c>
      <c r="Q83" s="38">
        <v>0</v>
      </c>
      <c r="R83" s="19">
        <f>N83*(1-Q83)</f>
        <v>447.02799999999991</v>
      </c>
      <c r="S83" s="12"/>
      <c r="T83" s="16">
        <v>45443</v>
      </c>
      <c r="U83" s="9">
        <v>7</v>
      </c>
      <c r="V83" s="16">
        <f>T83-U83</f>
        <v>45436</v>
      </c>
      <c r="W83" s="12" t="s">
        <v>35</v>
      </c>
      <c r="X83" s="36"/>
      <c r="Y83" s="9" t="s">
        <v>413</v>
      </c>
      <c r="Z83" s="23" t="s">
        <v>587</v>
      </c>
    </row>
    <row r="84" spans="1:26" ht="40.200000000000003" hidden="1" customHeight="1">
      <c r="A84" s="9">
        <f t="shared" si="22"/>
        <v>81</v>
      </c>
      <c r="B84" s="9" t="s">
        <v>540</v>
      </c>
      <c r="C84" s="10" t="s">
        <v>592</v>
      </c>
      <c r="D84" s="27" t="s">
        <v>593</v>
      </c>
      <c r="E84" s="12" t="s">
        <v>30</v>
      </c>
      <c r="F84" s="13" t="s">
        <v>493</v>
      </c>
      <c r="G84" s="14" t="s">
        <v>32</v>
      </c>
      <c r="H84" s="12" t="s">
        <v>454</v>
      </c>
      <c r="I84" s="19">
        <v>63602.760000000009</v>
      </c>
      <c r="J84" s="19">
        <v>42558.526666666672</v>
      </c>
      <c r="K84" s="19"/>
      <c r="L84" s="39">
        <f t="shared" si="23"/>
        <v>0</v>
      </c>
      <c r="M84" s="19">
        <v>63602.760000000009</v>
      </c>
      <c r="N84" s="19">
        <f>4300*0.092*1.13</f>
        <v>447.02799999999991</v>
      </c>
      <c r="O84" s="39"/>
      <c r="P84" s="39">
        <f>L84+O84</f>
        <v>0</v>
      </c>
      <c r="Q84" s="38">
        <v>0</v>
      </c>
      <c r="R84" s="19">
        <f>N84*(1-Q84)</f>
        <v>447.02799999999991</v>
      </c>
      <c r="S84" s="12"/>
      <c r="T84" s="16">
        <v>45443</v>
      </c>
      <c r="U84" s="9">
        <v>7</v>
      </c>
      <c r="V84" s="16">
        <f>T84-U84</f>
        <v>45436</v>
      </c>
      <c r="W84" s="12" t="s">
        <v>35</v>
      </c>
      <c r="X84" s="36"/>
      <c r="Y84" s="9" t="s">
        <v>594</v>
      </c>
      <c r="Z84" s="23" t="s">
        <v>595</v>
      </c>
    </row>
    <row r="85" spans="1:26" ht="40.200000000000003" hidden="1" customHeight="1">
      <c r="A85" s="9">
        <f t="shared" si="22"/>
        <v>82</v>
      </c>
      <c r="B85" s="9" t="s">
        <v>540</v>
      </c>
      <c r="C85" s="10" t="s">
        <v>551</v>
      </c>
      <c r="D85" s="104" t="s">
        <v>552</v>
      </c>
      <c r="E85" s="12" t="s">
        <v>30</v>
      </c>
      <c r="F85" s="13" t="s">
        <v>31</v>
      </c>
      <c r="G85" s="14" t="s">
        <v>32</v>
      </c>
      <c r="H85" s="12" t="s">
        <v>454</v>
      </c>
      <c r="I85" s="19">
        <v>60107.89</v>
      </c>
      <c r="J85" s="19">
        <v>60107.89</v>
      </c>
      <c r="K85" s="19"/>
      <c r="L85" s="39">
        <f t="shared" si="23"/>
        <v>0</v>
      </c>
      <c r="M85" s="19">
        <v>60107.89</v>
      </c>
      <c r="N85" s="19">
        <f t="shared" si="17"/>
        <v>60107.89</v>
      </c>
      <c r="O85" s="39">
        <f t="shared" si="18"/>
        <v>1</v>
      </c>
      <c r="P85" s="39">
        <f t="shared" si="19"/>
        <v>1</v>
      </c>
      <c r="Q85" s="38">
        <v>1</v>
      </c>
      <c r="R85" s="19">
        <f t="shared" si="20"/>
        <v>0</v>
      </c>
      <c r="S85" s="12"/>
      <c r="T85" s="16">
        <v>45442</v>
      </c>
      <c r="U85" s="9">
        <v>7</v>
      </c>
      <c r="V85" s="16">
        <f t="shared" si="21"/>
        <v>45435</v>
      </c>
      <c r="W85" s="12" t="s">
        <v>35</v>
      </c>
      <c r="X85" s="36"/>
      <c r="Y85" s="9" t="s">
        <v>412</v>
      </c>
      <c r="Z85" s="23" t="s">
        <v>568</v>
      </c>
    </row>
    <row r="86" spans="1:26" ht="40.200000000000003" hidden="1" customHeight="1">
      <c r="A86" s="9">
        <f t="shared" si="22"/>
        <v>83</v>
      </c>
      <c r="B86" s="9" t="s">
        <v>540</v>
      </c>
      <c r="C86" s="10" t="s">
        <v>284</v>
      </c>
      <c r="D86" s="104" t="s">
        <v>285</v>
      </c>
      <c r="E86" s="12" t="s">
        <v>280</v>
      </c>
      <c r="F86" s="13" t="s">
        <v>31</v>
      </c>
      <c r="G86" s="112" t="s">
        <v>180</v>
      </c>
      <c r="H86" s="12" t="s">
        <v>454</v>
      </c>
      <c r="I86" s="19">
        <v>416900</v>
      </c>
      <c r="J86" s="19">
        <v>416900</v>
      </c>
      <c r="K86" s="19"/>
      <c r="L86" s="39">
        <f>K86/J86</f>
        <v>0</v>
      </c>
      <c r="M86" s="19">
        <v>416900</v>
      </c>
      <c r="N86" s="19">
        <f t="shared" si="17"/>
        <v>416900</v>
      </c>
      <c r="O86" s="39">
        <f t="shared" si="18"/>
        <v>1</v>
      </c>
      <c r="P86" s="39">
        <f t="shared" si="19"/>
        <v>1</v>
      </c>
      <c r="Q86" s="38">
        <v>0</v>
      </c>
      <c r="R86" s="19">
        <f t="shared" si="20"/>
        <v>416900</v>
      </c>
      <c r="S86" s="12"/>
      <c r="T86" s="16">
        <v>45442</v>
      </c>
      <c r="U86" s="9">
        <v>3</v>
      </c>
      <c r="V86" s="16">
        <f t="shared" si="21"/>
        <v>45439</v>
      </c>
      <c r="W86" s="12" t="s">
        <v>35</v>
      </c>
      <c r="X86" s="36"/>
      <c r="Y86" s="9" t="s">
        <v>564</v>
      </c>
      <c r="Z86" s="23" t="s">
        <v>565</v>
      </c>
    </row>
    <row r="87" spans="1:26" ht="40.200000000000003" hidden="1" customHeight="1">
      <c r="A87" s="9">
        <f t="shared" si="22"/>
        <v>84</v>
      </c>
      <c r="B87" s="9" t="s">
        <v>540</v>
      </c>
      <c r="C87" s="10" t="s">
        <v>184</v>
      </c>
      <c r="D87" s="104" t="s">
        <v>185</v>
      </c>
      <c r="E87" s="12" t="s">
        <v>548</v>
      </c>
      <c r="F87" s="13" t="s">
        <v>40</v>
      </c>
      <c r="G87" s="112" t="s">
        <v>180</v>
      </c>
      <c r="H87" s="12" t="s">
        <v>454</v>
      </c>
      <c r="I87" s="19">
        <v>40459.990000000005</v>
      </c>
      <c r="J87" s="19">
        <v>40459.990000000005</v>
      </c>
      <c r="K87" s="19"/>
      <c r="L87" s="39">
        <f>K87/J87</f>
        <v>0</v>
      </c>
      <c r="M87" s="19">
        <v>40459.990000000005</v>
      </c>
      <c r="N87" s="19">
        <f t="shared" si="17"/>
        <v>40459.990000000005</v>
      </c>
      <c r="O87" s="39">
        <f t="shared" si="18"/>
        <v>1</v>
      </c>
      <c r="P87" s="39">
        <f t="shared" si="19"/>
        <v>1</v>
      </c>
      <c r="Q87" s="38">
        <v>0</v>
      </c>
      <c r="R87" s="19">
        <f t="shared" si="20"/>
        <v>40459.990000000005</v>
      </c>
      <c r="S87" s="12"/>
      <c r="T87" s="16">
        <v>45442</v>
      </c>
      <c r="U87" s="9">
        <v>3</v>
      </c>
      <c r="V87" s="16">
        <f t="shared" si="21"/>
        <v>45439</v>
      </c>
      <c r="W87" s="12" t="s">
        <v>35</v>
      </c>
      <c r="X87" s="36"/>
      <c r="Y87" s="9" t="s">
        <v>564</v>
      </c>
      <c r="Z87" s="23"/>
    </row>
    <row r="88" spans="1:26" ht="40.200000000000003" hidden="1" customHeight="1">
      <c r="A88" s="9">
        <f t="shared" si="22"/>
        <v>85</v>
      </c>
      <c r="B88" s="9" t="s">
        <v>540</v>
      </c>
      <c r="C88" s="10" t="s">
        <v>290</v>
      </c>
      <c r="D88" s="104" t="s">
        <v>291</v>
      </c>
      <c r="E88" s="12" t="s">
        <v>548</v>
      </c>
      <c r="F88" s="13" t="s">
        <v>31</v>
      </c>
      <c r="G88" s="14" t="s">
        <v>32</v>
      </c>
      <c r="H88" s="12" t="s">
        <v>454</v>
      </c>
      <c r="I88" s="19">
        <v>151605.35</v>
      </c>
      <c r="J88" s="19">
        <v>151605.35</v>
      </c>
      <c r="K88" s="19"/>
      <c r="L88" s="39">
        <f>K88/J88</f>
        <v>0</v>
      </c>
      <c r="M88" s="19">
        <v>50000</v>
      </c>
      <c r="N88" s="19">
        <f t="shared" si="17"/>
        <v>50000</v>
      </c>
      <c r="O88" s="39">
        <f t="shared" si="18"/>
        <v>0.32980366458043858</v>
      </c>
      <c r="P88" s="39">
        <f t="shared" si="19"/>
        <v>0.32980366458043858</v>
      </c>
      <c r="Q88" s="38">
        <v>0</v>
      </c>
      <c r="R88" s="19">
        <f t="shared" si="20"/>
        <v>50000</v>
      </c>
      <c r="S88" s="12"/>
      <c r="T88" s="16">
        <v>45442</v>
      </c>
      <c r="U88" s="9">
        <v>3</v>
      </c>
      <c r="V88" s="16">
        <f t="shared" si="21"/>
        <v>45439</v>
      </c>
      <c r="W88" s="12" t="s">
        <v>35</v>
      </c>
      <c r="X88" s="36"/>
      <c r="Y88" s="9" t="s">
        <v>412</v>
      </c>
      <c r="Z88" s="23" t="s">
        <v>567</v>
      </c>
    </row>
    <row r="89" spans="1:26" ht="40.200000000000003" hidden="1" customHeight="1">
      <c r="A89" s="9">
        <f t="shared" si="22"/>
        <v>86</v>
      </c>
      <c r="B89" s="9" t="s">
        <v>540</v>
      </c>
      <c r="C89" s="10" t="s">
        <v>288</v>
      </c>
      <c r="D89" s="104" t="s">
        <v>289</v>
      </c>
      <c r="E89" s="12" t="s">
        <v>280</v>
      </c>
      <c r="F89" s="13" t="s">
        <v>31</v>
      </c>
      <c r="G89" s="14" t="s">
        <v>32</v>
      </c>
      <c r="H89" s="12" t="s">
        <v>454</v>
      </c>
      <c r="I89" s="19">
        <v>508630.26</v>
      </c>
      <c r="J89" s="19">
        <v>49814.016000000003</v>
      </c>
      <c r="K89" s="19"/>
      <c r="L89" s="39">
        <f t="shared" si="23"/>
        <v>0</v>
      </c>
      <c r="M89" s="19">
        <v>100000</v>
      </c>
      <c r="N89" s="19">
        <f t="shared" si="17"/>
        <v>100000</v>
      </c>
      <c r="O89" s="39">
        <f t="shared" si="18"/>
        <v>2.0074671353540334</v>
      </c>
      <c r="P89" s="39">
        <f t="shared" si="19"/>
        <v>2.0074671353540334</v>
      </c>
      <c r="Q89" s="38">
        <v>1</v>
      </c>
      <c r="R89" s="19">
        <f t="shared" si="20"/>
        <v>0</v>
      </c>
      <c r="S89" s="12"/>
      <c r="T89" s="16">
        <v>45442</v>
      </c>
      <c r="U89" s="9">
        <v>7</v>
      </c>
      <c r="V89" s="16">
        <f t="shared" si="21"/>
        <v>45435</v>
      </c>
      <c r="W89" s="12" t="s">
        <v>35</v>
      </c>
      <c r="X89" s="36"/>
      <c r="Y89" s="9" t="s">
        <v>412</v>
      </c>
      <c r="Z89" s="23"/>
    </row>
    <row r="90" spans="1:26" ht="40.200000000000003" hidden="1" customHeight="1">
      <c r="A90" s="9">
        <f t="shared" si="22"/>
        <v>87</v>
      </c>
      <c r="B90" s="9" t="s">
        <v>540</v>
      </c>
      <c r="C90" s="10" t="s">
        <v>538</v>
      </c>
      <c r="D90" s="104" t="s">
        <v>563</v>
      </c>
      <c r="E90" s="12" t="s">
        <v>548</v>
      </c>
      <c r="F90" s="13" t="s">
        <v>40</v>
      </c>
      <c r="G90" s="14" t="s">
        <v>32</v>
      </c>
      <c r="H90" s="12" t="s">
        <v>454</v>
      </c>
      <c r="I90" s="19">
        <v>856630.84</v>
      </c>
      <c r="J90" s="19">
        <v>856630.84</v>
      </c>
      <c r="K90" s="19"/>
      <c r="L90" s="39">
        <f t="shared" ref="L90:L95" si="24">K90/J90</f>
        <v>0</v>
      </c>
      <c r="M90" s="19">
        <v>50000</v>
      </c>
      <c r="N90" s="19">
        <f t="shared" si="17"/>
        <v>50000</v>
      </c>
      <c r="O90" s="39">
        <f t="shared" si="18"/>
        <v>5.8368199772027819E-2</v>
      </c>
      <c r="P90" s="39">
        <f t="shared" si="19"/>
        <v>5.8368199772027819E-2</v>
      </c>
      <c r="Q90" s="38">
        <v>0</v>
      </c>
      <c r="R90" s="19">
        <f t="shared" si="20"/>
        <v>50000</v>
      </c>
      <c r="S90" s="12"/>
      <c r="T90" s="16">
        <v>45442</v>
      </c>
      <c r="U90" s="9">
        <v>3</v>
      </c>
      <c r="V90" s="16">
        <f t="shared" si="21"/>
        <v>45439</v>
      </c>
      <c r="W90" s="12" t="s">
        <v>35</v>
      </c>
      <c r="X90" s="36"/>
      <c r="Y90" s="9" t="s">
        <v>181</v>
      </c>
      <c r="Z90" s="23"/>
    </row>
    <row r="91" spans="1:26" ht="40.200000000000003" hidden="1" customHeight="1">
      <c r="A91" s="9">
        <f t="shared" si="22"/>
        <v>88</v>
      </c>
      <c r="B91" s="9" t="s">
        <v>540</v>
      </c>
      <c r="C91" s="10" t="s">
        <v>560</v>
      </c>
      <c r="D91" s="104" t="s">
        <v>561</v>
      </c>
      <c r="E91" s="12" t="s">
        <v>548</v>
      </c>
      <c r="F91" s="13" t="s">
        <v>562</v>
      </c>
      <c r="G91" s="14" t="s">
        <v>32</v>
      </c>
      <c r="H91" s="12" t="s">
        <v>454</v>
      </c>
      <c r="I91" s="19">
        <v>81145.88</v>
      </c>
      <c r="J91" s="19">
        <v>9988.2213333333348</v>
      </c>
      <c r="K91" s="19"/>
      <c r="L91" s="39">
        <f t="shared" si="24"/>
        <v>0</v>
      </c>
      <c r="M91" s="19">
        <v>50000</v>
      </c>
      <c r="N91" s="19">
        <f t="shared" si="17"/>
        <v>50000</v>
      </c>
      <c r="O91" s="39">
        <f t="shared" si="18"/>
        <v>5.0058962783630738</v>
      </c>
      <c r="P91" s="39">
        <f t="shared" si="19"/>
        <v>5.0058962783630738</v>
      </c>
      <c r="Q91" s="38">
        <v>1</v>
      </c>
      <c r="R91" s="19">
        <f t="shared" si="20"/>
        <v>0</v>
      </c>
      <c r="S91" s="12"/>
      <c r="T91" s="16">
        <v>45442</v>
      </c>
      <c r="U91" s="9">
        <v>3</v>
      </c>
      <c r="V91" s="16">
        <f t="shared" si="21"/>
        <v>45439</v>
      </c>
      <c r="W91" s="12" t="s">
        <v>35</v>
      </c>
      <c r="X91" s="36"/>
      <c r="Y91" s="9" t="s">
        <v>412</v>
      </c>
      <c r="Z91" s="23"/>
    </row>
    <row r="92" spans="1:26" ht="40.200000000000003" hidden="1" customHeight="1">
      <c r="A92" s="9">
        <f t="shared" si="22"/>
        <v>89</v>
      </c>
      <c r="B92" s="9" t="s">
        <v>540</v>
      </c>
      <c r="C92" s="10" t="s">
        <v>282</v>
      </c>
      <c r="D92" s="104" t="s">
        <v>283</v>
      </c>
      <c r="E92" s="12" t="s">
        <v>548</v>
      </c>
      <c r="F92" s="13" t="s">
        <v>40</v>
      </c>
      <c r="G92" s="14" t="s">
        <v>32</v>
      </c>
      <c r="H92" s="12" t="s">
        <v>454</v>
      </c>
      <c r="I92" s="19">
        <v>249669.96000000002</v>
      </c>
      <c r="J92" s="19">
        <v>249669.96000000002</v>
      </c>
      <c r="K92" s="19"/>
      <c r="L92" s="39">
        <f t="shared" si="24"/>
        <v>0</v>
      </c>
      <c r="M92" s="19">
        <v>50000</v>
      </c>
      <c r="N92" s="19">
        <f t="shared" si="17"/>
        <v>50000</v>
      </c>
      <c r="O92" s="39">
        <f t="shared" si="18"/>
        <v>0.20026438102525429</v>
      </c>
      <c r="P92" s="39">
        <f t="shared" si="19"/>
        <v>0.20026438102525429</v>
      </c>
      <c r="Q92" s="38">
        <v>0</v>
      </c>
      <c r="R92" s="19">
        <f t="shared" si="20"/>
        <v>50000</v>
      </c>
      <c r="S92" s="12"/>
      <c r="T92" s="16">
        <v>45442</v>
      </c>
      <c r="U92" s="9">
        <v>3</v>
      </c>
      <c r="V92" s="16">
        <f t="shared" si="21"/>
        <v>45439</v>
      </c>
      <c r="W92" s="12" t="s">
        <v>35</v>
      </c>
      <c r="X92" s="36"/>
      <c r="Y92" s="9" t="s">
        <v>181</v>
      </c>
      <c r="Z92" s="23"/>
    </row>
    <row r="93" spans="1:26" ht="40.200000000000003" hidden="1" customHeight="1">
      <c r="A93" s="9">
        <f t="shared" si="22"/>
        <v>90</v>
      </c>
      <c r="B93" s="9" t="s">
        <v>540</v>
      </c>
      <c r="C93" s="10" t="s">
        <v>328</v>
      </c>
      <c r="D93" s="104" t="s">
        <v>329</v>
      </c>
      <c r="E93" s="12" t="s">
        <v>548</v>
      </c>
      <c r="F93" s="13" t="s">
        <v>40</v>
      </c>
      <c r="G93" s="14" t="s">
        <v>32</v>
      </c>
      <c r="H93" s="12" t="s">
        <v>454</v>
      </c>
      <c r="I93" s="19">
        <v>619964</v>
      </c>
      <c r="J93" s="19">
        <v>31525.800000000003</v>
      </c>
      <c r="K93" s="19"/>
      <c r="L93" s="39">
        <f t="shared" si="24"/>
        <v>0</v>
      </c>
      <c r="M93" s="19">
        <v>50000</v>
      </c>
      <c r="N93" s="19">
        <f t="shared" si="17"/>
        <v>50000</v>
      </c>
      <c r="O93" s="39">
        <f t="shared" si="18"/>
        <v>1.5860025756681828</v>
      </c>
      <c r="P93" s="39">
        <f t="shared" si="19"/>
        <v>1.5860025756681828</v>
      </c>
      <c r="Q93" s="38">
        <v>0</v>
      </c>
      <c r="R93" s="19">
        <f t="shared" si="20"/>
        <v>50000</v>
      </c>
      <c r="S93" s="12"/>
      <c r="T93" s="16">
        <v>45442</v>
      </c>
      <c r="U93" s="9">
        <v>3</v>
      </c>
      <c r="V93" s="16">
        <f t="shared" si="21"/>
        <v>45439</v>
      </c>
      <c r="W93" s="12" t="s">
        <v>35</v>
      </c>
      <c r="X93" s="36"/>
      <c r="Y93" s="9" t="s">
        <v>550</v>
      </c>
      <c r="Z93" s="23"/>
    </row>
    <row r="94" spans="1:26" ht="40.200000000000003" hidden="1" customHeight="1">
      <c r="A94" s="9">
        <f t="shared" si="22"/>
        <v>91</v>
      </c>
      <c r="B94" s="9" t="s">
        <v>540</v>
      </c>
      <c r="C94" s="10" t="s">
        <v>286</v>
      </c>
      <c r="D94" s="104" t="s">
        <v>287</v>
      </c>
      <c r="E94" s="12" t="s">
        <v>548</v>
      </c>
      <c r="F94" s="13" t="s">
        <v>40</v>
      </c>
      <c r="G94" s="14" t="s">
        <v>32</v>
      </c>
      <c r="H94" s="12" t="s">
        <v>454</v>
      </c>
      <c r="I94" s="19">
        <v>294000</v>
      </c>
      <c r="J94" s="19">
        <v>294000</v>
      </c>
      <c r="K94" s="19"/>
      <c r="L94" s="39">
        <f t="shared" si="24"/>
        <v>0</v>
      </c>
      <c r="M94" s="19">
        <v>50000</v>
      </c>
      <c r="N94" s="19">
        <f t="shared" si="17"/>
        <v>50000</v>
      </c>
      <c r="O94" s="39">
        <f t="shared" si="18"/>
        <v>0.17006802721088435</v>
      </c>
      <c r="P94" s="39">
        <f t="shared" si="19"/>
        <v>0.17006802721088435</v>
      </c>
      <c r="Q94" s="38">
        <v>0</v>
      </c>
      <c r="R94" s="19">
        <f t="shared" si="20"/>
        <v>50000</v>
      </c>
      <c r="S94" s="12"/>
      <c r="T94" s="16">
        <v>45442</v>
      </c>
      <c r="U94" s="9">
        <v>3</v>
      </c>
      <c r="V94" s="16">
        <f t="shared" si="21"/>
        <v>45439</v>
      </c>
      <c r="W94" s="12" t="s">
        <v>35</v>
      </c>
      <c r="X94" s="36"/>
      <c r="Y94" s="9" t="s">
        <v>181</v>
      </c>
      <c r="Z94" s="23"/>
    </row>
    <row r="95" spans="1:26" ht="40.200000000000003" hidden="1" customHeight="1">
      <c r="A95" s="9">
        <f t="shared" si="22"/>
        <v>92</v>
      </c>
      <c r="B95" s="9" t="s">
        <v>540</v>
      </c>
      <c r="C95" s="10" t="s">
        <v>292</v>
      </c>
      <c r="D95" s="104" t="s">
        <v>293</v>
      </c>
      <c r="E95" s="12" t="s">
        <v>548</v>
      </c>
      <c r="F95" s="13" t="s">
        <v>40</v>
      </c>
      <c r="G95" s="14" t="s">
        <v>32</v>
      </c>
      <c r="H95" s="12" t="s">
        <v>454</v>
      </c>
      <c r="I95" s="19">
        <v>42807.899999999994</v>
      </c>
      <c r="J95" s="19">
        <v>5707.7199999999993</v>
      </c>
      <c r="K95" s="19"/>
      <c r="L95" s="39">
        <f t="shared" si="24"/>
        <v>0</v>
      </c>
      <c r="M95" s="19">
        <v>42807.899999999994</v>
      </c>
      <c r="N95" s="19">
        <f t="shared" si="17"/>
        <v>42807.899999999994</v>
      </c>
      <c r="O95" s="39">
        <f t="shared" si="18"/>
        <v>7.5</v>
      </c>
      <c r="P95" s="39">
        <f t="shared" si="19"/>
        <v>7.5</v>
      </c>
      <c r="Q95" s="38">
        <v>0</v>
      </c>
      <c r="R95" s="19">
        <f t="shared" si="20"/>
        <v>42807.899999999994</v>
      </c>
      <c r="S95" s="12"/>
      <c r="T95" s="16">
        <v>45442</v>
      </c>
      <c r="U95" s="9">
        <v>3</v>
      </c>
      <c r="V95" s="16">
        <f t="shared" si="21"/>
        <v>45439</v>
      </c>
      <c r="W95" s="12" t="s">
        <v>35</v>
      </c>
      <c r="X95" s="36"/>
      <c r="Y95" s="9" t="s">
        <v>125</v>
      </c>
      <c r="Z95" s="23"/>
    </row>
    <row r="96" spans="1:26" ht="40.200000000000003" hidden="1" customHeight="1">
      <c r="A96" s="9">
        <f t="shared" si="22"/>
        <v>93</v>
      </c>
      <c r="B96" s="9" t="s">
        <v>260</v>
      </c>
      <c r="C96" s="10" t="s">
        <v>278</v>
      </c>
      <c r="D96" s="104" t="s">
        <v>279</v>
      </c>
      <c r="E96" s="12" t="s">
        <v>548</v>
      </c>
      <c r="F96" s="12" t="s">
        <v>467</v>
      </c>
      <c r="G96" s="14" t="s">
        <v>32</v>
      </c>
      <c r="H96" s="12" t="s">
        <v>454</v>
      </c>
      <c r="I96" s="19">
        <v>4117298.5799999996</v>
      </c>
      <c r="J96" s="19">
        <v>143186.51200000002</v>
      </c>
      <c r="K96" s="19"/>
      <c r="L96" s="39">
        <f t="shared" si="12"/>
        <v>0</v>
      </c>
      <c r="M96" s="19">
        <v>500000</v>
      </c>
      <c r="N96" s="19">
        <f>M96</f>
        <v>500000</v>
      </c>
      <c r="O96" s="39">
        <f>M96/J96</f>
        <v>3.4919490182147879</v>
      </c>
      <c r="P96" s="39">
        <f>L96+O96</f>
        <v>3.4919490182147879</v>
      </c>
      <c r="Q96" s="38">
        <v>0.03</v>
      </c>
      <c r="R96" s="19">
        <f t="shared" si="20"/>
        <v>485000</v>
      </c>
      <c r="S96" s="12"/>
      <c r="T96" s="16">
        <v>45442</v>
      </c>
      <c r="U96" s="9">
        <v>3</v>
      </c>
      <c r="V96" s="16">
        <f t="shared" si="16"/>
        <v>45439</v>
      </c>
      <c r="W96" s="12" t="s">
        <v>35</v>
      </c>
      <c r="X96" s="36"/>
      <c r="Y96" s="9" t="s">
        <v>413</v>
      </c>
      <c r="Z96" s="23"/>
    </row>
    <row r="97" spans="1:26" ht="42.6" hidden="1" customHeight="1">
      <c r="A97" s="2"/>
      <c r="B97" s="2"/>
      <c r="C97" s="3" t="s">
        <v>294</v>
      </c>
      <c r="D97" s="2"/>
      <c r="E97" s="15"/>
      <c r="F97" s="2"/>
      <c r="G97" s="2"/>
      <c r="H97" s="3"/>
      <c r="I97" s="3" t="s">
        <v>295</v>
      </c>
      <c r="J97" s="20"/>
      <c r="K97" s="20"/>
      <c r="L97" s="20"/>
      <c r="M97" s="4"/>
      <c r="N97" s="20"/>
      <c r="O97" s="20"/>
      <c r="P97" s="20"/>
      <c r="Q97" s="15"/>
      <c r="R97" s="21"/>
      <c r="S97" s="21"/>
      <c r="T97" s="15"/>
      <c r="U97" s="2"/>
      <c r="V97" s="2"/>
      <c r="W97" s="15"/>
      <c r="X97" s="3" t="s">
        <v>296</v>
      </c>
      <c r="Y97" s="2"/>
      <c r="Z97" s="25"/>
    </row>
    <row r="99" spans="1:26">
      <c r="P99" s="111"/>
    </row>
    <row r="100" spans="1:26">
      <c r="P100" s="111"/>
    </row>
  </sheetData>
  <autoFilter ref="A3:Z97" xr:uid="{00000000-0009-0000-0000-000002000000}">
    <filterColumn colId="3">
      <colorFilter dxfId="308"/>
    </filterColumn>
    <filterColumn colId="6">
      <filters>
        <filter val="零部件"/>
      </filters>
    </filterColumn>
    <sortState xmlns:xlrd2="http://schemas.microsoft.com/office/spreadsheetml/2017/richdata2" ref="A12:Z97">
      <sortCondition descending="1" ref="N3:N96"/>
    </sortState>
  </autoFilter>
  <mergeCells count="24">
    <mergeCell ref="O2:O3"/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V2:V3"/>
    <mergeCell ref="W2:W3"/>
    <mergeCell ref="Y2:Y3"/>
    <mergeCell ref="Z2:Z3"/>
    <mergeCell ref="P2:P3"/>
    <mergeCell ref="Q2:Q3"/>
    <mergeCell ref="R2:R3"/>
    <mergeCell ref="S2:S3"/>
    <mergeCell ref="T2:T3"/>
    <mergeCell ref="U2:U3"/>
  </mergeCells>
  <phoneticPr fontId="16" type="noConversion"/>
  <conditionalFormatting sqref="C97 C1:C3">
    <cfRule type="duplicateValues" dxfId="157" priority="56"/>
  </conditionalFormatting>
  <conditionalFormatting sqref="D1:D3">
    <cfRule type="duplicateValues" dxfId="156" priority="61"/>
    <cfRule type="duplicateValues" dxfId="155" priority="62"/>
    <cfRule type="duplicateValues" dxfId="154" priority="63"/>
  </conditionalFormatting>
  <conditionalFormatting sqref="D1:D1048576">
    <cfRule type="duplicateValues" dxfId="153" priority="1"/>
  </conditionalFormatting>
  <conditionalFormatting sqref="D2:D3">
    <cfRule type="duplicateValues" dxfId="152" priority="31"/>
    <cfRule type="duplicateValues" dxfId="151" priority="32"/>
    <cfRule type="duplicateValues" dxfId="150" priority="57"/>
    <cfRule type="duplicateValues" dxfId="149" priority="58"/>
    <cfRule type="duplicateValues" dxfId="148" priority="59"/>
    <cfRule type="duplicateValues" dxfId="147" priority="60"/>
  </conditionalFormatting>
  <conditionalFormatting sqref="D4:D6">
    <cfRule type="duplicateValues" dxfId="146" priority="2"/>
    <cfRule type="duplicateValues" dxfId="145" priority="3"/>
    <cfRule type="duplicateValues" dxfId="144" priority="4"/>
    <cfRule type="duplicateValues" dxfId="143" priority="5"/>
    <cfRule type="duplicateValues" dxfId="142" priority="8"/>
    <cfRule type="duplicateValues" dxfId="141" priority="9"/>
    <cfRule type="duplicateValues" dxfId="140" priority="10"/>
  </conditionalFormatting>
  <conditionalFormatting sqref="D25:D26 D1:D3 D11:D21 D28:D30">
    <cfRule type="duplicateValues" dxfId="139" priority="113"/>
  </conditionalFormatting>
  <conditionalFormatting sqref="D29:D30 D25 D1:D3 D11:D19">
    <cfRule type="duplicateValues" dxfId="138" priority="108"/>
    <cfRule type="duplicateValues" dxfId="137" priority="109"/>
    <cfRule type="duplicateValues" dxfId="136" priority="110"/>
    <cfRule type="duplicateValues" dxfId="135" priority="111"/>
    <cfRule type="duplicateValues" dxfId="134" priority="112"/>
  </conditionalFormatting>
  <conditionalFormatting sqref="D97 D1:D3 D11:D21 D23:D31 D33">
    <cfRule type="duplicateValues" dxfId="133" priority="142"/>
    <cfRule type="duplicateValues" dxfId="132" priority="143"/>
  </conditionalFormatting>
  <conditionalFormatting sqref="D97:D1048576 D1:D3 D11:D21 D23:D31 D33">
    <cfRule type="duplicateValues" dxfId="131" priority="144"/>
    <cfRule type="duplicateValues" dxfId="130" priority="145"/>
    <cfRule type="duplicateValues" dxfId="129" priority="146"/>
  </conditionalFormatting>
  <conditionalFormatting sqref="D97:D1048576 D1:D3 D11:D31 D33">
    <cfRule type="duplicateValues" dxfId="128" priority="147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38" orientation="landscape" r:id="rId1"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B01A-0761-47A5-8266-D07C79E78708}">
  <dimension ref="A1:AA113"/>
  <sheetViews>
    <sheetView view="pageBreakPreview" zoomScale="70" zoomScaleNormal="70" zoomScaleSheetLayoutView="70" workbookViewId="0">
      <pane xSplit="4" ySplit="3" topLeftCell="E4" activePane="bottomRight" state="frozen"/>
      <selection pane="topRight"/>
      <selection pane="bottomLeft"/>
      <selection pane="bottomRight" activeCell="M12" sqref="M12"/>
    </sheetView>
  </sheetViews>
  <sheetFormatPr defaultColWidth="9" defaultRowHeight="13.8"/>
  <cols>
    <col min="1" max="1" width="4.77734375" customWidth="1"/>
    <col min="2" max="2" width="6.21875" customWidth="1"/>
    <col min="3" max="3" width="10.77734375" customWidth="1"/>
    <col min="4" max="4" width="38.33203125" customWidth="1"/>
    <col min="5" max="5" width="9.88671875" customWidth="1"/>
    <col min="6" max="6" width="11.109375" customWidth="1"/>
    <col min="7" max="7" width="9.33203125" customWidth="1"/>
    <col min="8" max="8" width="11" customWidth="1"/>
    <col min="9" max="9" width="17.33203125" customWidth="1"/>
    <col min="10" max="11" width="16.6640625" customWidth="1"/>
    <col min="12" max="12" width="11.77734375" customWidth="1"/>
    <col min="13" max="13" width="16.6640625" customWidth="1"/>
    <col min="14" max="14" width="16.88671875" customWidth="1"/>
    <col min="15" max="15" width="12.33203125" customWidth="1"/>
    <col min="16" max="16" width="9.77734375" customWidth="1"/>
    <col min="17" max="17" width="7.44140625" customWidth="1"/>
    <col min="18" max="18" width="17.109375" customWidth="1"/>
    <col min="19" max="19" width="16.77734375" hidden="1" customWidth="1"/>
    <col min="20" max="20" width="11.6640625" customWidth="1"/>
    <col min="21" max="21" width="4.88671875" customWidth="1"/>
    <col min="22" max="22" width="12" customWidth="1"/>
    <col min="23" max="23" width="11.44140625" customWidth="1"/>
    <col min="24" max="24" width="21.44140625" customWidth="1"/>
    <col min="25" max="25" width="12.88671875" customWidth="1"/>
    <col min="26" max="26" width="41.44140625" customWidth="1"/>
    <col min="27" max="27" width="12.109375" customWidth="1"/>
  </cols>
  <sheetData>
    <row r="1" spans="1:27" ht="20.399999999999999">
      <c r="A1" s="140" t="s">
        <v>605</v>
      </c>
      <c r="B1" s="140"/>
      <c r="C1" s="140"/>
      <c r="D1" s="140"/>
      <c r="E1" s="140"/>
      <c r="F1" s="140"/>
      <c r="G1" s="140"/>
      <c r="H1" s="7"/>
      <c r="I1" s="7">
        <f>SUBTOTAL(9,I4:I108)</f>
        <v>137792615.06</v>
      </c>
      <c r="J1" s="7">
        <f>SUBTOTAL(9,J4:J108)</f>
        <v>20452688.729333326</v>
      </c>
      <c r="K1" s="7">
        <f>SUBTOTAL(9,K4:K108)</f>
        <v>1380000</v>
      </c>
      <c r="L1" s="7"/>
      <c r="M1" s="7">
        <f>SUBTOTAL(9,M4:M108)</f>
        <v>20389258.246666666</v>
      </c>
      <c r="N1" s="7">
        <f>SUBTOTAL(9,N4:N108)</f>
        <v>20326102.514666665</v>
      </c>
      <c r="O1" s="7"/>
      <c r="P1" s="7"/>
      <c r="Q1" s="7"/>
      <c r="R1" s="7">
        <f>SUBTOTAL(9,R4:R108)</f>
        <v>18530344.374666665</v>
      </c>
      <c r="S1" s="7"/>
      <c r="T1" s="16"/>
      <c r="U1" s="9"/>
      <c r="V1" s="16"/>
      <c r="W1" s="12"/>
      <c r="X1" s="12"/>
      <c r="Y1" s="22"/>
      <c r="Z1" s="23"/>
    </row>
    <row r="2" spans="1:27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460</v>
      </c>
      <c r="I2" s="8" t="s">
        <v>9</v>
      </c>
      <c r="J2" s="144" t="s">
        <v>10</v>
      </c>
      <c r="K2" s="144" t="s">
        <v>426</v>
      </c>
      <c r="L2" s="144" t="s">
        <v>430</v>
      </c>
      <c r="M2" s="8" t="s">
        <v>425</v>
      </c>
      <c r="N2" s="146" t="s">
        <v>13</v>
      </c>
      <c r="O2" s="144" t="s">
        <v>596</v>
      </c>
      <c r="P2" s="144" t="s">
        <v>429</v>
      </c>
      <c r="Q2" s="144" t="s">
        <v>14</v>
      </c>
      <c r="R2" s="144" t="s">
        <v>15</v>
      </c>
      <c r="S2" s="144" t="s">
        <v>494</v>
      </c>
      <c r="T2" s="147" t="s">
        <v>17</v>
      </c>
      <c r="U2" s="144" t="s">
        <v>18</v>
      </c>
      <c r="V2" s="147" t="s">
        <v>19</v>
      </c>
      <c r="W2" s="144" t="s">
        <v>20</v>
      </c>
      <c r="X2" s="8" t="s">
        <v>21</v>
      </c>
      <c r="Y2" s="141" t="s">
        <v>22</v>
      </c>
      <c r="Z2" s="146" t="s">
        <v>23</v>
      </c>
    </row>
    <row r="3" spans="1:27" ht="32.4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45"/>
      <c r="L3" s="145"/>
      <c r="M3" s="18" t="s">
        <v>25</v>
      </c>
      <c r="N3" s="141"/>
      <c r="O3" s="145"/>
      <c r="P3" s="145"/>
      <c r="Q3" s="145"/>
      <c r="R3" s="145"/>
      <c r="S3" s="145"/>
      <c r="T3" s="148"/>
      <c r="U3" s="145"/>
      <c r="V3" s="148"/>
      <c r="W3" s="145"/>
      <c r="X3" s="17" t="s">
        <v>26</v>
      </c>
      <c r="Y3" s="141"/>
      <c r="Z3" s="146"/>
    </row>
    <row r="4" spans="1:27" ht="40.200000000000003" customHeight="1">
      <c r="A4" s="9">
        <f t="shared" ref="A4:A83" si="0">ROW()-3</f>
        <v>1</v>
      </c>
      <c r="B4" s="9" t="s">
        <v>45</v>
      </c>
      <c r="C4" s="10" t="s">
        <v>209</v>
      </c>
      <c r="D4" s="113" t="s">
        <v>210</v>
      </c>
      <c r="E4" s="9" t="s">
        <v>30</v>
      </c>
      <c r="F4" s="13" t="s">
        <v>31</v>
      </c>
      <c r="G4" s="14" t="s">
        <v>54</v>
      </c>
      <c r="H4" s="12" t="s">
        <v>454</v>
      </c>
      <c r="I4" s="19">
        <v>1046641.1499999999</v>
      </c>
      <c r="J4" s="19">
        <v>122116.34133333334</v>
      </c>
      <c r="K4" s="19"/>
      <c r="L4" s="39">
        <f t="shared" ref="L4:L10" si="1">K4/J4</f>
        <v>0</v>
      </c>
      <c r="M4" s="19">
        <v>250000</v>
      </c>
      <c r="N4" s="19">
        <f t="shared" ref="N4:N10" si="2">M4</f>
        <v>250000</v>
      </c>
      <c r="O4" s="39">
        <f>M4/J4</f>
        <v>2.0472280553967024</v>
      </c>
      <c r="P4" s="39">
        <f t="shared" ref="P4:P10" si="3">L4+O4</f>
        <v>2.0472280553967024</v>
      </c>
      <c r="Q4" s="38"/>
      <c r="R4" s="19">
        <f t="shared" ref="R4:R10" si="4">N4*(1-Q4)</f>
        <v>250000</v>
      </c>
      <c r="S4" s="12"/>
      <c r="T4" s="16">
        <v>45439</v>
      </c>
      <c r="U4" s="9">
        <v>3</v>
      </c>
      <c r="V4" s="16">
        <f t="shared" ref="V4:V10" si="5">T4-U4</f>
        <v>45436</v>
      </c>
      <c r="W4" s="12" t="s">
        <v>549</v>
      </c>
      <c r="X4" s="19">
        <v>1001382.33</v>
      </c>
      <c r="Y4" s="9" t="s">
        <v>472</v>
      </c>
      <c r="Z4" s="23"/>
    </row>
    <row r="5" spans="1:27" ht="40.200000000000003" customHeight="1">
      <c r="A5" s="9">
        <f t="shared" si="0"/>
        <v>2</v>
      </c>
      <c r="B5" s="9" t="s">
        <v>45</v>
      </c>
      <c r="C5" s="10" t="s">
        <v>203</v>
      </c>
      <c r="D5" s="27" t="s">
        <v>204</v>
      </c>
      <c r="E5" s="9" t="s">
        <v>30</v>
      </c>
      <c r="F5" s="13" t="s">
        <v>31</v>
      </c>
      <c r="G5" s="62" t="s">
        <v>54</v>
      </c>
      <c r="H5" s="12" t="s">
        <v>454</v>
      </c>
      <c r="I5" s="19">
        <v>2810209.8200000003</v>
      </c>
      <c r="J5" s="19">
        <v>619014.64266666665</v>
      </c>
      <c r="K5" s="19"/>
      <c r="L5" s="39">
        <f t="shared" si="1"/>
        <v>0</v>
      </c>
      <c r="M5" s="19">
        <v>500000</v>
      </c>
      <c r="N5" s="19">
        <f t="shared" si="2"/>
        <v>500000</v>
      </c>
      <c r="O5" s="39"/>
      <c r="P5" s="39">
        <f t="shared" si="3"/>
        <v>0</v>
      </c>
      <c r="Q5" s="38"/>
      <c r="R5" s="19">
        <f t="shared" si="4"/>
        <v>500000</v>
      </c>
      <c r="S5" s="12"/>
      <c r="T5" s="16">
        <v>45448</v>
      </c>
      <c r="U5" s="9">
        <v>3</v>
      </c>
      <c r="V5" s="16">
        <f t="shared" si="5"/>
        <v>45445</v>
      </c>
      <c r="W5" s="12" t="s">
        <v>589</v>
      </c>
      <c r="X5" s="36"/>
      <c r="Y5" s="9" t="s">
        <v>472</v>
      </c>
      <c r="Z5" s="23"/>
    </row>
    <row r="6" spans="1:27" ht="40.200000000000003" customHeight="1">
      <c r="A6" s="9">
        <f t="shared" si="0"/>
        <v>3</v>
      </c>
      <c r="B6" s="9" t="s">
        <v>45</v>
      </c>
      <c r="C6" s="10" t="s">
        <v>207</v>
      </c>
      <c r="D6" s="27" t="s">
        <v>588</v>
      </c>
      <c r="E6" s="9" t="s">
        <v>30</v>
      </c>
      <c r="F6" s="13" t="s">
        <v>31</v>
      </c>
      <c r="G6" s="62" t="s">
        <v>54</v>
      </c>
      <c r="H6" s="12" t="s">
        <v>454</v>
      </c>
      <c r="I6" s="19">
        <v>1118177.05</v>
      </c>
      <c r="J6" s="19">
        <v>149090.27333333335</v>
      </c>
      <c r="K6" s="19"/>
      <c r="L6" s="39">
        <f t="shared" si="1"/>
        <v>0</v>
      </c>
      <c r="M6" s="19">
        <v>800000</v>
      </c>
      <c r="N6" s="19">
        <f t="shared" si="2"/>
        <v>800000</v>
      </c>
      <c r="O6" s="39"/>
      <c r="P6" s="39">
        <f t="shared" si="3"/>
        <v>0</v>
      </c>
      <c r="Q6" s="38"/>
      <c r="R6" s="19">
        <f t="shared" si="4"/>
        <v>800000</v>
      </c>
      <c r="S6" s="12"/>
      <c r="T6" s="16">
        <v>45448</v>
      </c>
      <c r="U6" s="9">
        <v>3</v>
      </c>
      <c r="V6" s="16">
        <f t="shared" si="5"/>
        <v>45445</v>
      </c>
      <c r="W6" s="12" t="s">
        <v>589</v>
      </c>
      <c r="X6" s="36"/>
      <c r="Y6" s="9" t="s">
        <v>472</v>
      </c>
      <c r="Z6" s="23"/>
    </row>
    <row r="7" spans="1:27" ht="40.200000000000003" customHeight="1">
      <c r="A7" s="9">
        <f t="shared" si="0"/>
        <v>4</v>
      </c>
      <c r="B7" s="9" t="s">
        <v>488</v>
      </c>
      <c r="C7" s="10" t="s">
        <v>136</v>
      </c>
      <c r="D7" s="113" t="s">
        <v>461</v>
      </c>
      <c r="E7" s="12" t="s">
        <v>30</v>
      </c>
      <c r="F7" s="13" t="s">
        <v>31</v>
      </c>
      <c r="G7" s="14" t="s">
        <v>54</v>
      </c>
      <c r="H7" s="12" t="s">
        <v>454</v>
      </c>
      <c r="I7" s="19">
        <v>523982.5</v>
      </c>
      <c r="J7" s="19">
        <v>69864.333333333343</v>
      </c>
      <c r="K7" s="19"/>
      <c r="L7" s="39">
        <f t="shared" si="1"/>
        <v>0</v>
      </c>
      <c r="M7" s="19">
        <v>500000</v>
      </c>
      <c r="N7" s="19">
        <f t="shared" si="2"/>
        <v>500000</v>
      </c>
      <c r="O7" s="39">
        <f>M7/J7</f>
        <v>7.1567275624663029</v>
      </c>
      <c r="P7" s="39">
        <f t="shared" si="3"/>
        <v>7.1567275624663029</v>
      </c>
      <c r="Q7" s="38"/>
      <c r="R7" s="19">
        <f t="shared" si="4"/>
        <v>500000</v>
      </c>
      <c r="S7" s="12"/>
      <c r="T7" s="16">
        <v>45442</v>
      </c>
      <c r="U7" s="9">
        <v>3</v>
      </c>
      <c r="V7" s="16">
        <f t="shared" si="5"/>
        <v>45439</v>
      </c>
      <c r="W7" s="12" t="s">
        <v>35</v>
      </c>
      <c r="X7" s="19">
        <v>32557.56</v>
      </c>
      <c r="Y7" s="9" t="s">
        <v>414</v>
      </c>
      <c r="Z7" s="23"/>
    </row>
    <row r="8" spans="1:27" ht="40.200000000000003" customHeight="1">
      <c r="A8" s="9">
        <f t="shared" si="0"/>
        <v>5</v>
      </c>
      <c r="B8" s="9" t="s">
        <v>488</v>
      </c>
      <c r="C8" s="10" t="s">
        <v>140</v>
      </c>
      <c r="D8" s="113" t="s">
        <v>141</v>
      </c>
      <c r="E8" s="12" t="s">
        <v>30</v>
      </c>
      <c r="F8" s="13" t="s">
        <v>31</v>
      </c>
      <c r="G8" s="14" t="s">
        <v>54</v>
      </c>
      <c r="H8" s="12" t="s">
        <v>454</v>
      </c>
      <c r="I8" s="19">
        <v>391746.47000000003</v>
      </c>
      <c r="J8" s="19">
        <v>52232.862666666675</v>
      </c>
      <c r="K8" s="19"/>
      <c r="L8" s="39">
        <f t="shared" si="1"/>
        <v>0</v>
      </c>
      <c r="M8" s="19">
        <v>300000</v>
      </c>
      <c r="N8" s="19">
        <f t="shared" si="2"/>
        <v>300000</v>
      </c>
      <c r="O8" s="39">
        <f>M8/J8</f>
        <v>5.7435105924502645</v>
      </c>
      <c r="P8" s="39">
        <f t="shared" si="3"/>
        <v>5.7435105924502645</v>
      </c>
      <c r="Q8" s="38"/>
      <c r="R8" s="19">
        <f t="shared" si="4"/>
        <v>300000</v>
      </c>
      <c r="S8" s="12"/>
      <c r="T8" s="16">
        <v>45442</v>
      </c>
      <c r="U8" s="9">
        <v>3</v>
      </c>
      <c r="V8" s="16">
        <f t="shared" si="5"/>
        <v>45439</v>
      </c>
      <c r="W8" s="12" t="s">
        <v>35</v>
      </c>
      <c r="X8" s="19">
        <v>1078555.24</v>
      </c>
      <c r="Y8" s="9" t="s">
        <v>414</v>
      </c>
      <c r="Z8" s="23"/>
    </row>
    <row r="9" spans="1:27" ht="40.200000000000003" customHeight="1">
      <c r="A9" s="9">
        <f t="shared" si="0"/>
        <v>6</v>
      </c>
      <c r="B9" s="9" t="s">
        <v>540</v>
      </c>
      <c r="C9" s="10" t="s">
        <v>138</v>
      </c>
      <c r="D9" s="27" t="s">
        <v>139</v>
      </c>
      <c r="E9" s="12" t="s">
        <v>30</v>
      </c>
      <c r="F9" s="13" t="s">
        <v>40</v>
      </c>
      <c r="G9" s="62" t="s">
        <v>54</v>
      </c>
      <c r="H9" s="12" t="s">
        <v>454</v>
      </c>
      <c r="I9" s="19">
        <v>757565.07999999984</v>
      </c>
      <c r="J9" s="19">
        <v>101008.67733333331</v>
      </c>
      <c r="K9" s="19"/>
      <c r="L9" s="39">
        <f t="shared" si="1"/>
        <v>0</v>
      </c>
      <c r="M9" s="19">
        <v>200000</v>
      </c>
      <c r="N9" s="19">
        <f t="shared" si="2"/>
        <v>200000</v>
      </c>
      <c r="O9" s="39">
        <f>M9/J9</f>
        <v>1.9800279073053371</v>
      </c>
      <c r="P9" s="39">
        <f t="shared" si="3"/>
        <v>1.9800279073053371</v>
      </c>
      <c r="Q9" s="38"/>
      <c r="R9" s="19">
        <f t="shared" si="4"/>
        <v>200000</v>
      </c>
      <c r="S9" s="12"/>
      <c r="T9" s="16">
        <v>45442</v>
      </c>
      <c r="U9" s="9">
        <v>3</v>
      </c>
      <c r="V9" s="16">
        <f t="shared" si="5"/>
        <v>45439</v>
      </c>
      <c r="W9" s="12" t="s">
        <v>70</v>
      </c>
      <c r="X9" s="36"/>
      <c r="Y9" s="9" t="s">
        <v>89</v>
      </c>
      <c r="Z9" s="23"/>
    </row>
    <row r="10" spans="1:27" ht="40.200000000000003" customHeight="1">
      <c r="A10" s="9">
        <f t="shared" si="0"/>
        <v>7</v>
      </c>
      <c r="B10" s="9" t="s">
        <v>540</v>
      </c>
      <c r="C10" s="10" t="s">
        <v>571</v>
      </c>
      <c r="D10" s="113" t="s">
        <v>572</v>
      </c>
      <c r="E10" s="12" t="s">
        <v>30</v>
      </c>
      <c r="F10" s="13" t="s">
        <v>40</v>
      </c>
      <c r="G10" s="14" t="s">
        <v>54</v>
      </c>
      <c r="H10" s="12" t="s">
        <v>454</v>
      </c>
      <c r="I10" s="19">
        <v>308957.65000000002</v>
      </c>
      <c r="J10" s="19">
        <v>41194.35333333334</v>
      </c>
      <c r="K10" s="19"/>
      <c r="L10" s="39">
        <f t="shared" si="1"/>
        <v>0</v>
      </c>
      <c r="M10" s="19">
        <v>308957.65000000002</v>
      </c>
      <c r="N10" s="19">
        <f t="shared" si="2"/>
        <v>308957.65000000002</v>
      </c>
      <c r="O10" s="39">
        <f>M10/J10</f>
        <v>7.4999999999999991</v>
      </c>
      <c r="P10" s="39">
        <f t="shared" si="3"/>
        <v>7.4999999999999991</v>
      </c>
      <c r="Q10" s="38"/>
      <c r="R10" s="19">
        <f t="shared" si="4"/>
        <v>308957.65000000002</v>
      </c>
      <c r="S10" s="12"/>
      <c r="T10" s="16">
        <v>45442</v>
      </c>
      <c r="U10" s="9">
        <v>7</v>
      </c>
      <c r="V10" s="16">
        <f t="shared" si="5"/>
        <v>45435</v>
      </c>
      <c r="W10" s="12" t="s">
        <v>70</v>
      </c>
      <c r="X10" s="19">
        <v>308957.65000000002</v>
      </c>
      <c r="Y10" s="9" t="s">
        <v>89</v>
      </c>
      <c r="Z10" s="23" t="s">
        <v>573</v>
      </c>
    </row>
    <row r="11" spans="1:27" s="26" customFormat="1" ht="40.200000000000003" customHeight="1">
      <c r="A11" s="9">
        <f t="shared" si="0"/>
        <v>8</v>
      </c>
      <c r="B11" s="9" t="s">
        <v>27</v>
      </c>
      <c r="C11" s="10" t="s">
        <v>81</v>
      </c>
      <c r="D11" s="27" t="s">
        <v>82</v>
      </c>
      <c r="E11" s="12" t="s">
        <v>30</v>
      </c>
      <c r="F11" s="13" t="s">
        <v>40</v>
      </c>
      <c r="G11" s="14" t="s">
        <v>32</v>
      </c>
      <c r="H11" s="12" t="s">
        <v>445</v>
      </c>
      <c r="I11" s="19">
        <v>6729901.7699999996</v>
      </c>
      <c r="J11" s="19">
        <v>1419635.8400000003</v>
      </c>
      <c r="K11" s="19">
        <v>120000</v>
      </c>
      <c r="L11" s="39">
        <f t="shared" ref="L11:L70" si="6">K11/J11</f>
        <v>8.4528719703216265E-2</v>
      </c>
      <c r="M11" s="19">
        <v>1000000</v>
      </c>
      <c r="N11" s="19">
        <f t="shared" ref="N11:N76" si="7">M11</f>
        <v>1000000</v>
      </c>
      <c r="O11" s="39">
        <f t="shared" ref="O11:O76" si="8">M11/J11</f>
        <v>0.70440599752680222</v>
      </c>
      <c r="P11" s="39">
        <f t="shared" ref="P11:P76" si="9">L11+O11</f>
        <v>0.78893471723001851</v>
      </c>
      <c r="Q11" s="38">
        <v>0.03</v>
      </c>
      <c r="R11" s="19">
        <f t="shared" ref="R11:R33" si="10">N11*(1-Q11)</f>
        <v>970000</v>
      </c>
      <c r="S11" s="12" t="s">
        <v>498</v>
      </c>
      <c r="T11" s="16">
        <v>45430</v>
      </c>
      <c r="U11" s="9">
        <v>2</v>
      </c>
      <c r="V11" s="16">
        <f t="shared" ref="V11:V76" si="11">T11-U11</f>
        <v>45428</v>
      </c>
      <c r="W11" s="12" t="s">
        <v>70</v>
      </c>
      <c r="X11" s="36" t="s">
        <v>371</v>
      </c>
      <c r="Y11" s="9" t="s">
        <v>43</v>
      </c>
      <c r="Z11" s="23" t="s">
        <v>435</v>
      </c>
      <c r="AA11"/>
    </row>
    <row r="12" spans="1:27" ht="40.200000000000003" customHeight="1">
      <c r="A12" s="9">
        <f t="shared" si="0"/>
        <v>9</v>
      </c>
      <c r="B12" s="9" t="s">
        <v>27</v>
      </c>
      <c r="C12" s="10" t="s">
        <v>84</v>
      </c>
      <c r="D12" s="27" t="s">
        <v>416</v>
      </c>
      <c r="E12" s="12" t="s">
        <v>30</v>
      </c>
      <c r="F12" s="13" t="s">
        <v>40</v>
      </c>
      <c r="G12" s="14" t="s">
        <v>32</v>
      </c>
      <c r="H12" s="12" t="s">
        <v>445</v>
      </c>
      <c r="I12" s="19">
        <v>8707779.6600000001</v>
      </c>
      <c r="J12" s="19">
        <v>1419543.4683333333</v>
      </c>
      <c r="K12" s="19">
        <v>120000</v>
      </c>
      <c r="L12" s="39">
        <f t="shared" si="6"/>
        <v>8.4534220104503302E-2</v>
      </c>
      <c r="M12" s="19">
        <v>1000000</v>
      </c>
      <c r="N12" s="19">
        <f t="shared" si="7"/>
        <v>1000000</v>
      </c>
      <c r="O12" s="39">
        <f t="shared" si="8"/>
        <v>0.70445183420419411</v>
      </c>
      <c r="P12" s="39">
        <f t="shared" si="9"/>
        <v>0.78898605430869739</v>
      </c>
      <c r="Q12" s="38">
        <v>0.03</v>
      </c>
      <c r="R12" s="19">
        <f t="shared" si="10"/>
        <v>970000</v>
      </c>
      <c r="S12" s="12" t="s">
        <v>498</v>
      </c>
      <c r="T12" s="16">
        <v>45430</v>
      </c>
      <c r="U12" s="9">
        <v>2</v>
      </c>
      <c r="V12" s="16">
        <f t="shared" si="11"/>
        <v>45428</v>
      </c>
      <c r="W12" s="12" t="s">
        <v>35</v>
      </c>
      <c r="X12" s="36" t="s">
        <v>372</v>
      </c>
      <c r="Y12" s="9" t="s">
        <v>86</v>
      </c>
      <c r="Z12" s="23" t="s">
        <v>436</v>
      </c>
    </row>
    <row r="13" spans="1:27" ht="40.200000000000003" customHeight="1">
      <c r="A13" s="9">
        <f t="shared" si="0"/>
        <v>10</v>
      </c>
      <c r="B13" s="9" t="s">
        <v>90</v>
      </c>
      <c r="C13" s="10" t="s">
        <v>150</v>
      </c>
      <c r="D13" s="11" t="s">
        <v>527</v>
      </c>
      <c r="E13" s="12" t="s">
        <v>30</v>
      </c>
      <c r="F13" s="13" t="s">
        <v>152</v>
      </c>
      <c r="G13" s="14" t="s">
        <v>32</v>
      </c>
      <c r="H13" s="12" t="s">
        <v>445</v>
      </c>
      <c r="I13" s="19">
        <v>6722093.4400000004</v>
      </c>
      <c r="J13" s="19">
        <v>815839.30800000031</v>
      </c>
      <c r="K13" s="19">
        <v>120000</v>
      </c>
      <c r="L13" s="39">
        <f t="shared" si="6"/>
        <v>0.14708778900856778</v>
      </c>
      <c r="M13" s="19">
        <v>500000</v>
      </c>
      <c r="N13" s="19">
        <f t="shared" si="7"/>
        <v>500000</v>
      </c>
      <c r="O13" s="39">
        <f t="shared" si="8"/>
        <v>0.61286578753569909</v>
      </c>
      <c r="P13" s="39">
        <f t="shared" si="9"/>
        <v>0.75995357654426687</v>
      </c>
      <c r="Q13" s="38">
        <v>0.03</v>
      </c>
      <c r="R13" s="19">
        <f t="shared" si="10"/>
        <v>485000</v>
      </c>
      <c r="S13" s="12" t="s">
        <v>496</v>
      </c>
      <c r="T13" s="16">
        <v>45432</v>
      </c>
      <c r="U13" s="9">
        <v>3</v>
      </c>
      <c r="V13" s="16">
        <f t="shared" si="11"/>
        <v>45429</v>
      </c>
      <c r="W13" s="12" t="s">
        <v>70</v>
      </c>
      <c r="X13" s="36" t="s">
        <v>374</v>
      </c>
      <c r="Y13" s="9" t="s">
        <v>153</v>
      </c>
      <c r="Z13" s="23" t="s">
        <v>575</v>
      </c>
    </row>
    <row r="14" spans="1:27" ht="40.200000000000003" customHeight="1">
      <c r="A14" s="9">
        <f t="shared" si="0"/>
        <v>11</v>
      </c>
      <c r="B14" s="9" t="s">
        <v>27</v>
      </c>
      <c r="C14" s="10" t="s">
        <v>305</v>
      </c>
      <c r="D14" s="11" t="s">
        <v>306</v>
      </c>
      <c r="E14" s="12" t="s">
        <v>30</v>
      </c>
      <c r="F14" s="13" t="s">
        <v>74</v>
      </c>
      <c r="G14" s="14" t="s">
        <v>32</v>
      </c>
      <c r="H14" s="12" t="s">
        <v>445</v>
      </c>
      <c r="I14" s="19">
        <v>12334885.85</v>
      </c>
      <c r="J14" s="19">
        <v>944171.43599999975</v>
      </c>
      <c r="K14" s="19">
        <v>120000</v>
      </c>
      <c r="L14" s="39">
        <f t="shared" si="6"/>
        <v>0.12709556275964276</v>
      </c>
      <c r="M14" s="19">
        <v>630000</v>
      </c>
      <c r="N14" s="19">
        <f t="shared" si="7"/>
        <v>630000</v>
      </c>
      <c r="O14" s="39">
        <f t="shared" si="8"/>
        <v>0.66725170448812454</v>
      </c>
      <c r="P14" s="39">
        <f t="shared" si="9"/>
        <v>0.79434726724776727</v>
      </c>
      <c r="Q14" s="38">
        <v>0.03</v>
      </c>
      <c r="R14" s="19">
        <f t="shared" si="10"/>
        <v>611100</v>
      </c>
      <c r="S14" s="12" t="s">
        <v>500</v>
      </c>
      <c r="T14" s="16">
        <v>45432</v>
      </c>
      <c r="U14" s="9">
        <v>3</v>
      </c>
      <c r="V14" s="16">
        <f t="shared" si="11"/>
        <v>45429</v>
      </c>
      <c r="W14" s="12" t="s">
        <v>70</v>
      </c>
      <c r="X14" s="36" t="s">
        <v>375</v>
      </c>
      <c r="Y14" s="9" t="s">
        <v>307</v>
      </c>
      <c r="Z14" s="23" t="s">
        <v>576</v>
      </c>
    </row>
    <row r="15" spans="1:27" ht="40.200000000000003" customHeight="1">
      <c r="A15" s="9">
        <f t="shared" si="0"/>
        <v>12</v>
      </c>
      <c r="B15" s="9" t="s">
        <v>27</v>
      </c>
      <c r="C15" s="10" t="s">
        <v>520</v>
      </c>
      <c r="D15" s="11" t="s">
        <v>521</v>
      </c>
      <c r="E15" s="12" t="s">
        <v>30</v>
      </c>
      <c r="F15" s="13" t="s">
        <v>31</v>
      </c>
      <c r="G15" s="14" t="s">
        <v>32</v>
      </c>
      <c r="H15" s="12" t="s">
        <v>445</v>
      </c>
      <c r="I15" s="19">
        <v>4427323.54</v>
      </c>
      <c r="J15" s="19">
        <v>331746.90666666673</v>
      </c>
      <c r="K15" s="19">
        <v>50000</v>
      </c>
      <c r="L15" s="39">
        <f t="shared" si="6"/>
        <v>0.15071730585943063</v>
      </c>
      <c r="M15" s="19">
        <v>210000</v>
      </c>
      <c r="N15" s="19">
        <f t="shared" si="7"/>
        <v>210000</v>
      </c>
      <c r="O15" s="39">
        <f t="shared" si="8"/>
        <v>0.63301268460960869</v>
      </c>
      <c r="P15" s="39">
        <f t="shared" si="9"/>
        <v>0.78372999046903935</v>
      </c>
      <c r="Q15" s="38">
        <v>0.03</v>
      </c>
      <c r="R15" s="19">
        <f t="shared" si="10"/>
        <v>203700</v>
      </c>
      <c r="S15" s="12" t="s">
        <v>500</v>
      </c>
      <c r="T15" s="16">
        <v>45432</v>
      </c>
      <c r="U15" s="9">
        <v>3</v>
      </c>
      <c r="V15" s="16">
        <f t="shared" si="11"/>
        <v>45429</v>
      </c>
      <c r="W15" s="12" t="s">
        <v>70</v>
      </c>
      <c r="X15" s="36"/>
      <c r="Y15" s="9" t="s">
        <v>412</v>
      </c>
      <c r="Z15" s="23"/>
    </row>
    <row r="16" spans="1:27" ht="40.200000000000003" customHeight="1">
      <c r="A16" s="9">
        <f t="shared" si="0"/>
        <v>13</v>
      </c>
      <c r="B16" s="9" t="s">
        <v>27</v>
      </c>
      <c r="C16" s="10" t="s">
        <v>312</v>
      </c>
      <c r="D16" s="11" t="s">
        <v>528</v>
      </c>
      <c r="E16" s="9" t="s">
        <v>30</v>
      </c>
      <c r="F16" s="13" t="s">
        <v>74</v>
      </c>
      <c r="G16" s="9" t="s">
        <v>32</v>
      </c>
      <c r="H16" s="12" t="s">
        <v>445</v>
      </c>
      <c r="I16" s="19">
        <v>2459727.06</v>
      </c>
      <c r="J16" s="19">
        <v>641528.78399999975</v>
      </c>
      <c r="K16" s="19">
        <v>100000</v>
      </c>
      <c r="L16" s="39">
        <f t="shared" si="6"/>
        <v>0.1558776511577383</v>
      </c>
      <c r="M16" s="19">
        <v>400000</v>
      </c>
      <c r="N16" s="19">
        <f t="shared" si="7"/>
        <v>400000</v>
      </c>
      <c r="O16" s="39">
        <f t="shared" si="8"/>
        <v>0.6235106046309532</v>
      </c>
      <c r="P16" s="39">
        <f t="shared" si="9"/>
        <v>0.77938825578869153</v>
      </c>
      <c r="Q16" s="38">
        <v>0.03</v>
      </c>
      <c r="R16" s="19">
        <f t="shared" si="10"/>
        <v>388000</v>
      </c>
      <c r="S16" s="19"/>
      <c r="T16" s="16">
        <v>45432</v>
      </c>
      <c r="U16" s="9">
        <v>3</v>
      </c>
      <c r="V16" s="16">
        <f t="shared" si="11"/>
        <v>45429</v>
      </c>
      <c r="W16" s="12" t="s">
        <v>35</v>
      </c>
      <c r="X16" s="36" t="s">
        <v>376</v>
      </c>
      <c r="Y16" s="9" t="s">
        <v>65</v>
      </c>
      <c r="Z16" s="23" t="s">
        <v>438</v>
      </c>
    </row>
    <row r="17" spans="1:27" ht="40.200000000000003" customHeight="1">
      <c r="A17" s="9">
        <f t="shared" si="0"/>
        <v>14</v>
      </c>
      <c r="B17" s="9" t="s">
        <v>27</v>
      </c>
      <c r="C17" s="10" t="s">
        <v>211</v>
      </c>
      <c r="D17" s="11" t="s">
        <v>418</v>
      </c>
      <c r="E17" s="9" t="s">
        <v>30</v>
      </c>
      <c r="F17" s="13" t="s">
        <v>40</v>
      </c>
      <c r="G17" s="9" t="s">
        <v>32</v>
      </c>
      <c r="H17" s="12" t="s">
        <v>445</v>
      </c>
      <c r="I17" s="7">
        <v>2147212.5900000003</v>
      </c>
      <c r="J17" s="19">
        <v>215246.47599999997</v>
      </c>
      <c r="K17" s="19">
        <v>60000</v>
      </c>
      <c r="L17" s="39">
        <f t="shared" si="6"/>
        <v>0.27875020820317636</v>
      </c>
      <c r="M17" s="52">
        <v>110000</v>
      </c>
      <c r="N17" s="19">
        <f t="shared" si="7"/>
        <v>110000</v>
      </c>
      <c r="O17" s="39">
        <f t="shared" si="8"/>
        <v>0.51104204837249001</v>
      </c>
      <c r="P17" s="39">
        <f t="shared" si="9"/>
        <v>0.78979225657566632</v>
      </c>
      <c r="Q17" s="38">
        <v>0.03</v>
      </c>
      <c r="R17" s="19">
        <f t="shared" si="10"/>
        <v>106700</v>
      </c>
      <c r="S17" s="12" t="s">
        <v>497</v>
      </c>
      <c r="T17" s="16">
        <v>45432</v>
      </c>
      <c r="U17" s="9">
        <v>2</v>
      </c>
      <c r="V17" s="16">
        <f t="shared" si="11"/>
        <v>45430</v>
      </c>
      <c r="W17" s="12" t="s">
        <v>35</v>
      </c>
      <c r="X17" s="36" t="s">
        <v>384</v>
      </c>
      <c r="Y17" s="14" t="s">
        <v>385</v>
      </c>
      <c r="Z17" s="23" t="s">
        <v>439</v>
      </c>
    </row>
    <row r="18" spans="1:27" s="26" customFormat="1" ht="40.200000000000003" customHeight="1">
      <c r="A18" s="9">
        <f t="shared" si="0"/>
        <v>15</v>
      </c>
      <c r="B18" s="9" t="s">
        <v>27</v>
      </c>
      <c r="C18" s="10" t="s">
        <v>79</v>
      </c>
      <c r="D18" s="11" t="s">
        <v>80</v>
      </c>
      <c r="E18" s="12" t="s">
        <v>30</v>
      </c>
      <c r="F18" s="13" t="s">
        <v>467</v>
      </c>
      <c r="G18" s="14" t="s">
        <v>32</v>
      </c>
      <c r="H18" s="12" t="s">
        <v>445</v>
      </c>
      <c r="I18" s="7">
        <v>1950333.4</v>
      </c>
      <c r="J18" s="19">
        <v>250125.21333333303</v>
      </c>
      <c r="K18" s="19">
        <v>50000</v>
      </c>
      <c r="L18" s="39">
        <f t="shared" si="6"/>
        <v>0.19989987947903023</v>
      </c>
      <c r="M18" s="19">
        <v>140000</v>
      </c>
      <c r="N18" s="19">
        <f t="shared" si="7"/>
        <v>140000</v>
      </c>
      <c r="O18" s="39">
        <f t="shared" si="8"/>
        <v>0.55971966254128469</v>
      </c>
      <c r="P18" s="39">
        <f t="shared" si="9"/>
        <v>0.7596195420203149</v>
      </c>
      <c r="Q18" s="53">
        <v>0.03</v>
      </c>
      <c r="R18" s="19">
        <f t="shared" si="10"/>
        <v>135800</v>
      </c>
      <c r="S18" s="12" t="s">
        <v>499</v>
      </c>
      <c r="T18" s="16">
        <v>45436</v>
      </c>
      <c r="U18" s="9">
        <v>2</v>
      </c>
      <c r="V18" s="16">
        <f t="shared" si="11"/>
        <v>45434</v>
      </c>
      <c r="W18" s="12" t="s">
        <v>35</v>
      </c>
      <c r="X18" s="36" t="s">
        <v>387</v>
      </c>
      <c r="Y18" s="9" t="s">
        <v>43</v>
      </c>
      <c r="Z18" s="23" t="s">
        <v>441</v>
      </c>
      <c r="AA18"/>
    </row>
    <row r="19" spans="1:27" ht="40.200000000000003" customHeight="1">
      <c r="A19" s="9">
        <f t="shared" si="0"/>
        <v>16</v>
      </c>
      <c r="B19" s="9" t="s">
        <v>27</v>
      </c>
      <c r="C19" s="49" t="s">
        <v>410</v>
      </c>
      <c r="D19" s="11" t="s">
        <v>411</v>
      </c>
      <c r="E19" s="12" t="s">
        <v>30</v>
      </c>
      <c r="F19" s="13" t="s">
        <v>31</v>
      </c>
      <c r="G19" s="14" t="s">
        <v>32</v>
      </c>
      <c r="H19" s="12" t="s">
        <v>445</v>
      </c>
      <c r="I19" s="7">
        <v>138595.35999999999</v>
      </c>
      <c r="J19" s="19">
        <v>65793.744000000006</v>
      </c>
      <c r="K19" s="19">
        <v>20000</v>
      </c>
      <c r="L19" s="39">
        <f t="shared" si="6"/>
        <v>0.30398026900551517</v>
      </c>
      <c r="M19" s="19">
        <v>30000</v>
      </c>
      <c r="N19" s="19">
        <f t="shared" si="7"/>
        <v>30000</v>
      </c>
      <c r="O19" s="39">
        <f t="shared" si="8"/>
        <v>0.45597040350827273</v>
      </c>
      <c r="P19" s="39">
        <f t="shared" si="9"/>
        <v>0.75995067251378789</v>
      </c>
      <c r="Q19" s="53">
        <v>0.03</v>
      </c>
      <c r="R19" s="19">
        <f t="shared" si="10"/>
        <v>29100</v>
      </c>
      <c r="S19" s="19"/>
      <c r="T19" s="16">
        <v>45437</v>
      </c>
      <c r="U19" s="9">
        <v>1</v>
      </c>
      <c r="V19" s="16">
        <f t="shared" si="11"/>
        <v>45436</v>
      </c>
      <c r="W19" s="12" t="s">
        <v>35</v>
      </c>
      <c r="X19" s="36"/>
      <c r="Y19" s="9" t="s">
        <v>412</v>
      </c>
      <c r="Z19" s="23" t="s">
        <v>442</v>
      </c>
    </row>
    <row r="20" spans="1:27" ht="40.200000000000003" customHeight="1">
      <c r="A20" s="9">
        <f t="shared" si="0"/>
        <v>17</v>
      </c>
      <c r="B20" s="9" t="s">
        <v>27</v>
      </c>
      <c r="C20" s="10" t="s">
        <v>52</v>
      </c>
      <c r="D20" s="11" t="s">
        <v>409</v>
      </c>
      <c r="E20" s="12" t="s">
        <v>30</v>
      </c>
      <c r="F20" s="13" t="s">
        <v>31</v>
      </c>
      <c r="G20" s="14" t="s">
        <v>32</v>
      </c>
      <c r="H20" s="12" t="s">
        <v>445</v>
      </c>
      <c r="I20" s="7">
        <v>2002126.41</v>
      </c>
      <c r="J20" s="19">
        <v>227142.39199999967</v>
      </c>
      <c r="K20" s="19">
        <v>30000</v>
      </c>
      <c r="L20" s="39">
        <f t="shared" si="6"/>
        <v>0.13207574216265205</v>
      </c>
      <c r="M20" s="19">
        <v>140000</v>
      </c>
      <c r="N20" s="19">
        <f t="shared" si="7"/>
        <v>140000</v>
      </c>
      <c r="O20" s="39">
        <f t="shared" si="8"/>
        <v>0.61635346342570962</v>
      </c>
      <c r="P20" s="39">
        <f t="shared" si="9"/>
        <v>0.74842920558836168</v>
      </c>
      <c r="Q20" s="38">
        <v>0.03</v>
      </c>
      <c r="R20" s="19">
        <f t="shared" si="10"/>
        <v>135800</v>
      </c>
      <c r="S20" s="19"/>
      <c r="T20" s="16">
        <v>45437</v>
      </c>
      <c r="U20" s="9">
        <v>3</v>
      </c>
      <c r="V20" s="16">
        <f t="shared" si="11"/>
        <v>45434</v>
      </c>
      <c r="W20" s="12" t="s">
        <v>35</v>
      </c>
      <c r="X20" s="36" t="s">
        <v>389</v>
      </c>
      <c r="Y20" s="9" t="s">
        <v>36</v>
      </c>
      <c r="Z20" s="23" t="s">
        <v>57</v>
      </c>
    </row>
    <row r="21" spans="1:27" ht="40.200000000000003" customHeight="1">
      <c r="A21" s="9">
        <f t="shared" si="0"/>
        <v>18</v>
      </c>
      <c r="B21" s="9" t="s">
        <v>27</v>
      </c>
      <c r="C21" s="10" t="s">
        <v>119</v>
      </c>
      <c r="D21" s="11" t="s">
        <v>517</v>
      </c>
      <c r="E21" s="12" t="s">
        <v>30</v>
      </c>
      <c r="F21" s="13" t="s">
        <v>40</v>
      </c>
      <c r="G21" s="14" t="s">
        <v>32</v>
      </c>
      <c r="H21" s="12" t="s">
        <v>445</v>
      </c>
      <c r="I21" s="19">
        <v>2786350.28</v>
      </c>
      <c r="J21" s="19">
        <v>181513.76</v>
      </c>
      <c r="K21" s="19">
        <v>50000</v>
      </c>
      <c r="L21" s="39">
        <f t="shared" si="6"/>
        <v>0.27546121021348463</v>
      </c>
      <c r="M21" s="19">
        <v>90000</v>
      </c>
      <c r="N21" s="19">
        <f t="shared" si="7"/>
        <v>90000</v>
      </c>
      <c r="O21" s="39">
        <f t="shared" si="8"/>
        <v>0.49583017838427235</v>
      </c>
      <c r="P21" s="39">
        <f t="shared" si="9"/>
        <v>0.77129138859775703</v>
      </c>
      <c r="Q21" s="38">
        <v>0.03</v>
      </c>
      <c r="R21" s="19">
        <f t="shared" si="10"/>
        <v>87300</v>
      </c>
      <c r="S21" s="19"/>
      <c r="T21" s="16">
        <v>45437</v>
      </c>
      <c r="U21" s="9">
        <v>3</v>
      </c>
      <c r="V21" s="16">
        <f t="shared" si="11"/>
        <v>45434</v>
      </c>
      <c r="W21" s="12" t="s">
        <v>35</v>
      </c>
      <c r="X21" s="36" t="s">
        <v>390</v>
      </c>
      <c r="Y21" s="9" t="s">
        <v>36</v>
      </c>
      <c r="Z21" s="23" t="s">
        <v>83</v>
      </c>
    </row>
    <row r="22" spans="1:27" ht="40.200000000000003" customHeight="1">
      <c r="A22" s="9">
        <f t="shared" si="0"/>
        <v>19</v>
      </c>
      <c r="B22" s="9" t="s">
        <v>27</v>
      </c>
      <c r="C22" s="10" t="s">
        <v>263</v>
      </c>
      <c r="D22" s="11" t="s">
        <v>529</v>
      </c>
      <c r="E22" s="12" t="s">
        <v>30</v>
      </c>
      <c r="F22" s="12" t="s">
        <v>463</v>
      </c>
      <c r="G22" s="13" t="s">
        <v>32</v>
      </c>
      <c r="H22" s="12" t="s">
        <v>445</v>
      </c>
      <c r="I22" s="7">
        <v>1551594.46</v>
      </c>
      <c r="J22" s="19">
        <v>65663.257333333298</v>
      </c>
      <c r="K22" s="19">
        <v>10000</v>
      </c>
      <c r="L22" s="39">
        <f t="shared" si="6"/>
        <v>0.15229217078336441</v>
      </c>
      <c r="M22" s="19">
        <v>40000</v>
      </c>
      <c r="N22" s="19">
        <f t="shared" si="7"/>
        <v>40000</v>
      </c>
      <c r="O22" s="39">
        <f t="shared" si="8"/>
        <v>0.60916868313345762</v>
      </c>
      <c r="P22" s="39">
        <f t="shared" si="9"/>
        <v>0.76146085391682206</v>
      </c>
      <c r="Q22" s="41">
        <v>0.03</v>
      </c>
      <c r="R22" s="19">
        <f t="shared" si="10"/>
        <v>38800</v>
      </c>
      <c r="S22" s="19"/>
      <c r="T22" s="16">
        <v>45437</v>
      </c>
      <c r="U22" s="9"/>
      <c r="V22" s="16">
        <f t="shared" si="11"/>
        <v>45437</v>
      </c>
      <c r="W22" s="12" t="s">
        <v>35</v>
      </c>
      <c r="X22" s="7"/>
      <c r="Y22" s="9" t="s">
        <v>65</v>
      </c>
      <c r="Z22" s="23"/>
    </row>
    <row r="23" spans="1:27" ht="40.200000000000003" customHeight="1">
      <c r="A23" s="9">
        <f t="shared" si="0"/>
        <v>20</v>
      </c>
      <c r="B23" s="9" t="s">
        <v>27</v>
      </c>
      <c r="C23" s="10" t="s">
        <v>261</v>
      </c>
      <c r="D23" s="11" t="s">
        <v>530</v>
      </c>
      <c r="E23" s="12" t="s">
        <v>30</v>
      </c>
      <c r="F23" s="12" t="s">
        <v>40</v>
      </c>
      <c r="G23" s="13" t="s">
        <v>32</v>
      </c>
      <c r="H23" s="12" t="s">
        <v>445</v>
      </c>
      <c r="I23" s="7">
        <v>490600.74</v>
      </c>
      <c r="J23" s="19">
        <v>168371.69733333332</v>
      </c>
      <c r="K23" s="19">
        <v>20000</v>
      </c>
      <c r="L23" s="39">
        <f t="shared" si="6"/>
        <v>0.11878480954198059</v>
      </c>
      <c r="M23" s="19">
        <v>110000</v>
      </c>
      <c r="N23" s="19">
        <f t="shared" si="7"/>
        <v>110000</v>
      </c>
      <c r="O23" s="39">
        <f t="shared" si="8"/>
        <v>0.65331645248089332</v>
      </c>
      <c r="P23" s="39">
        <f t="shared" si="9"/>
        <v>0.77210126202287388</v>
      </c>
      <c r="Q23" s="41">
        <v>0.03</v>
      </c>
      <c r="R23" s="19">
        <f t="shared" si="10"/>
        <v>106700</v>
      </c>
      <c r="S23" s="19"/>
      <c r="T23" s="16">
        <v>45432</v>
      </c>
      <c r="U23" s="9">
        <v>5</v>
      </c>
      <c r="V23" s="16">
        <f t="shared" si="11"/>
        <v>45427</v>
      </c>
      <c r="W23" s="12" t="s">
        <v>35</v>
      </c>
      <c r="X23" s="36" t="s">
        <v>397</v>
      </c>
      <c r="Y23" s="9" t="s">
        <v>65</v>
      </c>
      <c r="Z23" s="23"/>
    </row>
    <row r="24" spans="1:27" ht="40.200000000000003" customHeight="1">
      <c r="A24" s="9">
        <f t="shared" si="0"/>
        <v>21</v>
      </c>
      <c r="B24" s="9" t="s">
        <v>27</v>
      </c>
      <c r="C24" s="10" t="s">
        <v>156</v>
      </c>
      <c r="D24" s="11" t="s">
        <v>531</v>
      </c>
      <c r="E24" s="12" t="s">
        <v>30</v>
      </c>
      <c r="F24" s="13" t="s">
        <v>40</v>
      </c>
      <c r="G24" s="14" t="s">
        <v>32</v>
      </c>
      <c r="H24" s="12" t="s">
        <v>445</v>
      </c>
      <c r="I24" s="19">
        <v>1925793.4</v>
      </c>
      <c r="J24" s="19">
        <v>94915.190666666662</v>
      </c>
      <c r="K24" s="19">
        <v>20000</v>
      </c>
      <c r="L24" s="39">
        <f t="shared" si="6"/>
        <v>0.2107144268427816</v>
      </c>
      <c r="M24" s="19">
        <v>50000</v>
      </c>
      <c r="N24" s="19">
        <f t="shared" si="7"/>
        <v>50000</v>
      </c>
      <c r="O24" s="39">
        <f t="shared" si="8"/>
        <v>0.52678606710695397</v>
      </c>
      <c r="P24" s="39">
        <f t="shared" si="9"/>
        <v>0.7375004939497356</v>
      </c>
      <c r="Q24" s="38">
        <v>0.03</v>
      </c>
      <c r="R24" s="19">
        <f t="shared" si="10"/>
        <v>48500</v>
      </c>
      <c r="S24" s="19"/>
      <c r="T24" s="16">
        <v>45432</v>
      </c>
      <c r="U24" s="9">
        <v>3</v>
      </c>
      <c r="V24" s="16">
        <f t="shared" si="11"/>
        <v>45429</v>
      </c>
      <c r="W24" s="12" t="s">
        <v>70</v>
      </c>
      <c r="X24" s="36" t="s">
        <v>399</v>
      </c>
      <c r="Y24" s="9" t="s">
        <v>43</v>
      </c>
      <c r="Z24" s="23"/>
    </row>
    <row r="25" spans="1:27" ht="40.200000000000003" customHeight="1">
      <c r="A25" s="9">
        <f t="shared" si="0"/>
        <v>22</v>
      </c>
      <c r="B25" s="9" t="s">
        <v>45</v>
      </c>
      <c r="C25" s="10" t="s">
        <v>108</v>
      </c>
      <c r="D25" s="113" t="s">
        <v>515</v>
      </c>
      <c r="E25" s="12" t="s">
        <v>30</v>
      </c>
      <c r="F25" s="13" t="s">
        <v>74</v>
      </c>
      <c r="G25" s="14" t="s">
        <v>32</v>
      </c>
      <c r="H25" s="12" t="s">
        <v>445</v>
      </c>
      <c r="I25" s="19">
        <v>2656251.88</v>
      </c>
      <c r="J25" s="19">
        <v>550565.12533333362</v>
      </c>
      <c r="K25" s="19">
        <v>100000</v>
      </c>
      <c r="L25" s="39">
        <f t="shared" si="6"/>
        <v>0.1816315552850466</v>
      </c>
      <c r="M25" s="19">
        <v>300000</v>
      </c>
      <c r="N25" s="19">
        <f t="shared" si="7"/>
        <v>300000</v>
      </c>
      <c r="O25" s="39">
        <f t="shared" si="8"/>
        <v>0.54489466585513979</v>
      </c>
      <c r="P25" s="39">
        <f t="shared" si="9"/>
        <v>0.72652622114018639</v>
      </c>
      <c r="Q25" s="38">
        <v>0.03</v>
      </c>
      <c r="R25" s="19">
        <f t="shared" si="10"/>
        <v>291000</v>
      </c>
      <c r="S25" s="12" t="s">
        <v>503</v>
      </c>
      <c r="T25" s="16">
        <v>45432</v>
      </c>
      <c r="U25" s="9">
        <v>2</v>
      </c>
      <c r="V25" s="16">
        <f t="shared" si="11"/>
        <v>45430</v>
      </c>
      <c r="W25" s="12" t="s">
        <v>35</v>
      </c>
      <c r="X25" s="19">
        <v>3348826.28</v>
      </c>
      <c r="Y25" s="9" t="s">
        <v>110</v>
      </c>
      <c r="Z25" s="23" t="s">
        <v>447</v>
      </c>
    </row>
    <row r="26" spans="1:27" ht="55.2" customHeight="1">
      <c r="A26" s="9">
        <f t="shared" si="0"/>
        <v>23</v>
      </c>
      <c r="B26" s="9" t="s">
        <v>27</v>
      </c>
      <c r="C26" s="10" t="s">
        <v>392</v>
      </c>
      <c r="D26" s="11" t="s">
        <v>393</v>
      </c>
      <c r="E26" s="12" t="s">
        <v>30</v>
      </c>
      <c r="F26" s="13" t="s">
        <v>74</v>
      </c>
      <c r="G26" s="14" t="s">
        <v>32</v>
      </c>
      <c r="H26" s="12" t="s">
        <v>445</v>
      </c>
      <c r="I26" s="19">
        <v>1786303.3900000004</v>
      </c>
      <c r="J26" s="19">
        <v>134893.196</v>
      </c>
      <c r="K26" s="19">
        <v>50000</v>
      </c>
      <c r="L26" s="39">
        <f t="shared" si="6"/>
        <v>0.37066361745925275</v>
      </c>
      <c r="M26" s="19">
        <v>52000</v>
      </c>
      <c r="N26" s="19">
        <f t="shared" si="7"/>
        <v>52000</v>
      </c>
      <c r="O26" s="39">
        <f t="shared" si="8"/>
        <v>0.38549016215762283</v>
      </c>
      <c r="P26" s="39">
        <f t="shared" si="9"/>
        <v>0.75615377961687558</v>
      </c>
      <c r="Q26" s="38">
        <v>0.03</v>
      </c>
      <c r="R26" s="19">
        <f t="shared" si="10"/>
        <v>50440</v>
      </c>
      <c r="S26" s="12" t="s">
        <v>502</v>
      </c>
      <c r="T26" s="16">
        <v>45427</v>
      </c>
      <c r="U26" s="9">
        <v>3</v>
      </c>
      <c r="V26" s="16">
        <f t="shared" si="11"/>
        <v>45424</v>
      </c>
      <c r="W26" s="12" t="s">
        <v>70</v>
      </c>
      <c r="X26" s="36" t="s">
        <v>394</v>
      </c>
      <c r="Y26" s="9" t="s">
        <v>36</v>
      </c>
      <c r="Z26" s="23" t="s">
        <v>474</v>
      </c>
    </row>
    <row r="27" spans="1:27" ht="55.2" customHeight="1">
      <c r="A27" s="9">
        <f t="shared" si="0"/>
        <v>24</v>
      </c>
      <c r="B27" s="50" t="s">
        <v>27</v>
      </c>
      <c r="C27" s="10" t="s">
        <v>38</v>
      </c>
      <c r="D27" s="11" t="s">
        <v>514</v>
      </c>
      <c r="E27" s="12" t="s">
        <v>30</v>
      </c>
      <c r="F27" s="13" t="s">
        <v>40</v>
      </c>
      <c r="G27" s="14" t="s">
        <v>32</v>
      </c>
      <c r="H27" s="12" t="s">
        <v>445</v>
      </c>
      <c r="I27" s="7">
        <v>1078234.0999999999</v>
      </c>
      <c r="J27" s="19">
        <f>65904.1973333333+47669.489333333</f>
        <v>113573.6866666663</v>
      </c>
      <c r="K27" s="19">
        <v>40000</v>
      </c>
      <c r="L27" s="39">
        <f t="shared" si="6"/>
        <v>0.35219425532428311</v>
      </c>
      <c r="M27" s="19">
        <v>50000</v>
      </c>
      <c r="N27" s="19">
        <f t="shared" si="7"/>
        <v>50000</v>
      </c>
      <c r="O27" s="39">
        <f t="shared" si="8"/>
        <v>0.4402428191553539</v>
      </c>
      <c r="P27" s="39">
        <f t="shared" si="9"/>
        <v>0.79243707447963696</v>
      </c>
      <c r="Q27" s="38">
        <v>0.03</v>
      </c>
      <c r="R27" s="19">
        <f t="shared" si="10"/>
        <v>48500</v>
      </c>
      <c r="S27" s="12" t="s">
        <v>499</v>
      </c>
      <c r="T27" s="16">
        <v>45427</v>
      </c>
      <c r="U27" s="9">
        <v>3</v>
      </c>
      <c r="V27" s="16">
        <f t="shared" si="11"/>
        <v>45424</v>
      </c>
      <c r="W27" s="12" t="s">
        <v>35</v>
      </c>
      <c r="X27" s="36" t="s">
        <v>396</v>
      </c>
      <c r="Y27" s="9" t="s">
        <v>43</v>
      </c>
      <c r="Z27" s="23" t="s">
        <v>443</v>
      </c>
    </row>
    <row r="28" spans="1:27" ht="40.200000000000003" customHeight="1">
      <c r="A28" s="9">
        <f t="shared" si="0"/>
        <v>25</v>
      </c>
      <c r="B28" s="9" t="s">
        <v>27</v>
      </c>
      <c r="C28" s="10" t="s">
        <v>101</v>
      </c>
      <c r="D28" s="11" t="s">
        <v>102</v>
      </c>
      <c r="E28" s="12" t="s">
        <v>30</v>
      </c>
      <c r="F28" s="13" t="s">
        <v>103</v>
      </c>
      <c r="G28" s="14" t="s">
        <v>32</v>
      </c>
      <c r="H28" s="12" t="s">
        <v>445</v>
      </c>
      <c r="I28" s="7">
        <v>135347.68</v>
      </c>
      <c r="J28" s="19">
        <v>22702.885333333335</v>
      </c>
      <c r="K28" s="19">
        <v>10000</v>
      </c>
      <c r="L28" s="39">
        <f t="shared" si="6"/>
        <v>0.44047264711845141</v>
      </c>
      <c r="M28" s="19">
        <v>10000</v>
      </c>
      <c r="N28" s="19">
        <f t="shared" si="7"/>
        <v>10000</v>
      </c>
      <c r="O28" s="39">
        <f t="shared" si="8"/>
        <v>0.44047264711845141</v>
      </c>
      <c r="P28" s="39">
        <f t="shared" si="9"/>
        <v>0.88094529423690282</v>
      </c>
      <c r="Q28" s="38">
        <v>0.03</v>
      </c>
      <c r="R28" s="19">
        <f t="shared" si="10"/>
        <v>9700</v>
      </c>
      <c r="S28" s="19"/>
      <c r="T28" s="16">
        <v>45437</v>
      </c>
      <c r="U28" s="9">
        <v>3</v>
      </c>
      <c r="V28" s="16">
        <f t="shared" si="11"/>
        <v>45434</v>
      </c>
      <c r="W28" s="12" t="s">
        <v>35</v>
      </c>
      <c r="X28" s="36"/>
      <c r="Y28" s="9" t="s">
        <v>513</v>
      </c>
      <c r="Z28" s="23"/>
    </row>
    <row r="29" spans="1:27" ht="40.200000000000003" customHeight="1">
      <c r="A29" s="9">
        <f t="shared" si="0"/>
        <v>26</v>
      </c>
      <c r="B29" s="9" t="s">
        <v>27</v>
      </c>
      <c r="C29" s="49" t="s">
        <v>62</v>
      </c>
      <c r="D29" s="11" t="s">
        <v>63</v>
      </c>
      <c r="E29" s="12" t="s">
        <v>30</v>
      </c>
      <c r="F29" s="13" t="s">
        <v>31</v>
      </c>
      <c r="G29" s="14" t="s">
        <v>32</v>
      </c>
      <c r="H29" s="12" t="s">
        <v>445</v>
      </c>
      <c r="I29" s="7">
        <v>2367700.7399999998</v>
      </c>
      <c r="J29" s="19">
        <v>148545.31733333331</v>
      </c>
      <c r="K29" s="19">
        <v>50000</v>
      </c>
      <c r="L29" s="39">
        <f t="shared" si="6"/>
        <v>0.33659761813831401</v>
      </c>
      <c r="M29" s="19">
        <v>65000</v>
      </c>
      <c r="N29" s="19">
        <f t="shared" si="7"/>
        <v>65000</v>
      </c>
      <c r="O29" s="39">
        <f t="shared" si="8"/>
        <v>0.43757690357980816</v>
      </c>
      <c r="P29" s="39">
        <f t="shared" si="9"/>
        <v>0.77417452171812218</v>
      </c>
      <c r="Q29" s="53">
        <v>0.03</v>
      </c>
      <c r="R29" s="19">
        <f t="shared" si="10"/>
        <v>63050</v>
      </c>
      <c r="S29" s="12" t="s">
        <v>495</v>
      </c>
      <c r="T29" s="16">
        <v>45437</v>
      </c>
      <c r="U29" s="9">
        <v>1</v>
      </c>
      <c r="V29" s="16">
        <f t="shared" si="11"/>
        <v>45436</v>
      </c>
      <c r="W29" s="12" t="s">
        <v>35</v>
      </c>
      <c r="X29" s="36" t="s">
        <v>388</v>
      </c>
      <c r="Y29" s="9" t="s">
        <v>65</v>
      </c>
      <c r="Z29" s="23" t="s">
        <v>442</v>
      </c>
    </row>
    <row r="30" spans="1:27" s="26" customFormat="1" ht="40.200000000000003" customHeight="1">
      <c r="A30" s="9">
        <f t="shared" si="0"/>
        <v>27</v>
      </c>
      <c r="B30" s="9" t="s">
        <v>27</v>
      </c>
      <c r="C30" s="49" t="s">
        <v>28</v>
      </c>
      <c r="D30" s="11" t="s">
        <v>29</v>
      </c>
      <c r="E30" s="12" t="s">
        <v>30</v>
      </c>
      <c r="F30" s="13" t="s">
        <v>31</v>
      </c>
      <c r="G30" s="14" t="s">
        <v>32</v>
      </c>
      <c r="H30" s="12" t="s">
        <v>445</v>
      </c>
      <c r="I30" s="7">
        <v>2697239.6100000003</v>
      </c>
      <c r="J30" s="19">
        <v>154597.94933333338</v>
      </c>
      <c r="K30" s="19">
        <v>70000</v>
      </c>
      <c r="L30" s="39">
        <f t="shared" si="6"/>
        <v>0.45278737720557244</v>
      </c>
      <c r="M30" s="52">
        <v>50000</v>
      </c>
      <c r="N30" s="19">
        <f t="shared" si="7"/>
        <v>50000</v>
      </c>
      <c r="O30" s="39">
        <f t="shared" si="8"/>
        <v>0.32341955514683746</v>
      </c>
      <c r="P30" s="39">
        <f t="shared" si="9"/>
        <v>0.7762069323524099</v>
      </c>
      <c r="Q30" s="53">
        <v>0.03</v>
      </c>
      <c r="R30" s="19">
        <f t="shared" si="10"/>
        <v>48500</v>
      </c>
      <c r="S30" s="12" t="s">
        <v>501</v>
      </c>
      <c r="T30" s="16">
        <v>45432</v>
      </c>
      <c r="U30" s="9">
        <v>1</v>
      </c>
      <c r="V30" s="16">
        <f t="shared" si="11"/>
        <v>45431</v>
      </c>
      <c r="W30" s="12" t="s">
        <v>35</v>
      </c>
      <c r="X30" s="36" t="s">
        <v>386</v>
      </c>
      <c r="Y30" s="9" t="s">
        <v>36</v>
      </c>
      <c r="Z30" s="23" t="s">
        <v>440</v>
      </c>
      <c r="AA30"/>
    </row>
    <row r="31" spans="1:27" ht="40.200000000000003" customHeight="1">
      <c r="A31" s="9">
        <f t="shared" si="0"/>
        <v>28</v>
      </c>
      <c r="B31" s="9" t="s">
        <v>27</v>
      </c>
      <c r="C31" s="10" t="s">
        <v>423</v>
      </c>
      <c r="D31" s="11" t="s">
        <v>516</v>
      </c>
      <c r="E31" s="12" t="s">
        <v>30</v>
      </c>
      <c r="F31" s="13" t="s">
        <v>31</v>
      </c>
      <c r="G31" s="14" t="s">
        <v>32</v>
      </c>
      <c r="H31" s="12" t="s">
        <v>445</v>
      </c>
      <c r="I31" s="19">
        <v>148912.54</v>
      </c>
      <c r="J31" s="19">
        <v>156665.856</v>
      </c>
      <c r="K31" s="19">
        <v>0</v>
      </c>
      <c r="L31" s="39">
        <f t="shared" si="6"/>
        <v>0</v>
      </c>
      <c r="M31" s="19">
        <v>120000</v>
      </c>
      <c r="N31" s="19">
        <f t="shared" si="7"/>
        <v>120000</v>
      </c>
      <c r="O31" s="39">
        <f t="shared" si="8"/>
        <v>0.76596141025138242</v>
      </c>
      <c r="P31" s="39">
        <f t="shared" si="9"/>
        <v>0.76596141025138242</v>
      </c>
      <c r="Q31" s="38">
        <v>0.03</v>
      </c>
      <c r="R31" s="19">
        <f t="shared" si="10"/>
        <v>116400</v>
      </c>
      <c r="S31" s="12" t="s">
        <v>505</v>
      </c>
      <c r="T31" s="16">
        <v>45428</v>
      </c>
      <c r="U31" s="9">
        <v>3</v>
      </c>
      <c r="V31" s="16">
        <f t="shared" si="11"/>
        <v>45425</v>
      </c>
      <c r="W31" s="12" t="s">
        <v>70</v>
      </c>
      <c r="X31" s="36"/>
      <c r="Y31" s="9" t="s">
        <v>36</v>
      </c>
      <c r="Z31" s="23" t="s">
        <v>444</v>
      </c>
    </row>
    <row r="32" spans="1:27" ht="40.200000000000003" customHeight="1">
      <c r="A32" s="9">
        <f t="shared" si="0"/>
        <v>29</v>
      </c>
      <c r="B32" s="9" t="s">
        <v>45</v>
      </c>
      <c r="C32" s="10" t="s">
        <v>234</v>
      </c>
      <c r="D32" s="11" t="s">
        <v>522</v>
      </c>
      <c r="E32" s="12" t="s">
        <v>30</v>
      </c>
      <c r="F32" s="13" t="s">
        <v>31</v>
      </c>
      <c r="G32" s="14" t="s">
        <v>32</v>
      </c>
      <c r="H32" s="12" t="s">
        <v>445</v>
      </c>
      <c r="I32" s="7">
        <v>570888.88</v>
      </c>
      <c r="J32" s="19">
        <v>163895.32000000007</v>
      </c>
      <c r="K32" s="19">
        <v>50000</v>
      </c>
      <c r="L32" s="39">
        <f>K32/J32</f>
        <v>0.30507277450021136</v>
      </c>
      <c r="M32" s="19">
        <v>80000</v>
      </c>
      <c r="N32" s="19">
        <f t="shared" si="7"/>
        <v>80000</v>
      </c>
      <c r="O32" s="39">
        <f>M32/J32</f>
        <v>0.48811643920033815</v>
      </c>
      <c r="P32" s="39">
        <f>L32+O32</f>
        <v>0.79318921370054951</v>
      </c>
      <c r="Q32" s="12"/>
      <c r="R32" s="19">
        <f>N32*(1-Q32)</f>
        <v>80000</v>
      </c>
      <c r="S32" s="19"/>
      <c r="T32" s="16">
        <v>45439</v>
      </c>
      <c r="U32" s="9">
        <v>7</v>
      </c>
      <c r="V32" s="16">
        <f>T32-U32</f>
        <v>45432</v>
      </c>
      <c r="W32" s="12" t="s">
        <v>70</v>
      </c>
      <c r="X32" s="36" t="s">
        <v>391</v>
      </c>
      <c r="Y32" s="9" t="s">
        <v>125</v>
      </c>
      <c r="Z32" s="23"/>
    </row>
    <row r="33" spans="1:26" ht="40.200000000000003" customHeight="1">
      <c r="A33" s="9">
        <f t="shared" si="0"/>
        <v>30</v>
      </c>
      <c r="B33" s="9" t="s">
        <v>45</v>
      </c>
      <c r="C33" s="10" t="s">
        <v>121</v>
      </c>
      <c r="D33" s="114" t="s">
        <v>122</v>
      </c>
      <c r="E33" s="12" t="s">
        <v>31</v>
      </c>
      <c r="F33" s="13" t="s">
        <v>31</v>
      </c>
      <c r="G33" s="14" t="s">
        <v>32</v>
      </c>
      <c r="H33" s="12" t="s">
        <v>445</v>
      </c>
      <c r="I33" s="19">
        <v>1001718.64</v>
      </c>
      <c r="J33" s="19">
        <v>328416.88666666672</v>
      </c>
      <c r="K33" s="19">
        <v>100000</v>
      </c>
      <c r="L33" s="39">
        <f t="shared" si="6"/>
        <v>0.30449104190399623</v>
      </c>
      <c r="M33" s="19">
        <v>150000</v>
      </c>
      <c r="N33" s="19">
        <f t="shared" si="7"/>
        <v>150000</v>
      </c>
      <c r="O33" s="39">
        <f t="shared" si="8"/>
        <v>0.45673656285599434</v>
      </c>
      <c r="P33" s="39">
        <f t="shared" si="9"/>
        <v>0.76122760475999063</v>
      </c>
      <c r="Q33" s="38">
        <v>0.03</v>
      </c>
      <c r="R33" s="19">
        <f t="shared" si="10"/>
        <v>145500</v>
      </c>
      <c r="S33" s="12" t="s">
        <v>503</v>
      </c>
      <c r="T33" s="16">
        <v>45433</v>
      </c>
      <c r="U33" s="9">
        <v>3</v>
      </c>
      <c r="V33" s="16">
        <f t="shared" si="11"/>
        <v>45430</v>
      </c>
      <c r="W33" s="12" t="s">
        <v>70</v>
      </c>
      <c r="X33" s="19">
        <v>1304216.3799999999</v>
      </c>
      <c r="Y33" s="9" t="s">
        <v>36</v>
      </c>
      <c r="Z33" s="23" t="s">
        <v>577</v>
      </c>
    </row>
    <row r="34" spans="1:26" ht="40.200000000000003" customHeight="1">
      <c r="A34" s="9">
        <f t="shared" si="0"/>
        <v>31</v>
      </c>
      <c r="B34" s="9" t="s">
        <v>488</v>
      </c>
      <c r="C34" s="10" t="s">
        <v>486</v>
      </c>
      <c r="D34" s="27" t="s">
        <v>518</v>
      </c>
      <c r="E34" s="12" t="s">
        <v>30</v>
      </c>
      <c r="F34" s="13" t="s">
        <v>31</v>
      </c>
      <c r="G34" s="14" t="s">
        <v>32</v>
      </c>
      <c r="H34" s="12" t="s">
        <v>445</v>
      </c>
      <c r="I34" s="19">
        <v>215718.74999999997</v>
      </c>
      <c r="J34" s="19">
        <v>238765.78733333331</v>
      </c>
      <c r="K34" s="19"/>
      <c r="L34" s="39">
        <f t="shared" si="6"/>
        <v>0</v>
      </c>
      <c r="M34" s="19">
        <v>180000</v>
      </c>
      <c r="N34" s="19">
        <f t="shared" si="7"/>
        <v>180000</v>
      </c>
      <c r="O34" s="39">
        <f t="shared" si="8"/>
        <v>0.75387685149676709</v>
      </c>
      <c r="P34" s="39">
        <f t="shared" si="9"/>
        <v>0.75387685149676709</v>
      </c>
      <c r="Q34" s="38">
        <v>0.03</v>
      </c>
      <c r="R34" s="19">
        <f>N34*(1-Q34)</f>
        <v>174600</v>
      </c>
      <c r="S34" s="12" t="s">
        <v>501</v>
      </c>
      <c r="T34" s="16">
        <v>45437</v>
      </c>
      <c r="U34" s="9">
        <v>3</v>
      </c>
      <c r="V34" s="16">
        <f t="shared" si="11"/>
        <v>45434</v>
      </c>
      <c r="W34" s="12" t="s">
        <v>35</v>
      </c>
      <c r="X34" s="36"/>
      <c r="Y34" s="9" t="s">
        <v>412</v>
      </c>
      <c r="Z34" s="23" t="s">
        <v>577</v>
      </c>
    </row>
    <row r="35" spans="1:26" ht="40.200000000000003" customHeight="1">
      <c r="A35" s="9">
        <f t="shared" si="0"/>
        <v>32</v>
      </c>
      <c r="B35" s="9" t="s">
        <v>546</v>
      </c>
      <c r="C35" s="10" t="s">
        <v>519</v>
      </c>
      <c r="D35" s="27" t="s">
        <v>526</v>
      </c>
      <c r="E35" s="12" t="s">
        <v>30</v>
      </c>
      <c r="F35" s="13" t="s">
        <v>40</v>
      </c>
      <c r="G35" s="14" t="s">
        <v>32</v>
      </c>
      <c r="H35" s="12" t="s">
        <v>445</v>
      </c>
      <c r="I35" s="19">
        <v>582605.46000000008</v>
      </c>
      <c r="J35" s="19">
        <v>57984.438666666669</v>
      </c>
      <c r="K35" s="19">
        <v>20000</v>
      </c>
      <c r="L35" s="39">
        <f t="shared" si="6"/>
        <v>0.34492012788074705</v>
      </c>
      <c r="M35" s="19">
        <v>25000</v>
      </c>
      <c r="N35" s="19">
        <f t="shared" si="7"/>
        <v>25000</v>
      </c>
      <c r="O35" s="39">
        <f t="shared" si="8"/>
        <v>0.4311501598509338</v>
      </c>
      <c r="P35" s="39">
        <f t="shared" si="9"/>
        <v>0.77607028773168085</v>
      </c>
      <c r="Q35" s="38">
        <v>0.03</v>
      </c>
      <c r="R35" s="19">
        <f t="shared" ref="R35:R107" si="12">N35*(1-Q35)</f>
        <v>24250</v>
      </c>
      <c r="S35" s="12" t="s">
        <v>499</v>
      </c>
      <c r="T35" s="16">
        <v>45437</v>
      </c>
      <c r="U35" s="9">
        <v>3</v>
      </c>
      <c r="V35" s="16">
        <f t="shared" si="11"/>
        <v>45434</v>
      </c>
      <c r="W35" s="12" t="s">
        <v>35</v>
      </c>
      <c r="X35" s="36"/>
      <c r="Y35" s="9" t="s">
        <v>414</v>
      </c>
      <c r="Z35" s="23" t="s">
        <v>578</v>
      </c>
    </row>
    <row r="36" spans="1:26" ht="40.200000000000003" customHeight="1">
      <c r="A36" s="9">
        <f t="shared" si="0"/>
        <v>33</v>
      </c>
      <c r="B36" s="9" t="s">
        <v>540</v>
      </c>
      <c r="C36" s="10" t="s">
        <v>318</v>
      </c>
      <c r="D36" s="27" t="s">
        <v>319</v>
      </c>
      <c r="E36" s="12" t="s">
        <v>541</v>
      </c>
      <c r="F36" s="13" t="s">
        <v>40</v>
      </c>
      <c r="G36" s="14" t="s">
        <v>32</v>
      </c>
      <c r="H36" s="12" t="s">
        <v>454</v>
      </c>
      <c r="I36" s="19">
        <v>2575230.16</v>
      </c>
      <c r="J36" s="19">
        <v>478321.78666666674</v>
      </c>
      <c r="K36" s="19"/>
      <c r="L36" s="39">
        <f t="shared" si="6"/>
        <v>0</v>
      </c>
      <c r="M36" s="19">
        <v>1000000</v>
      </c>
      <c r="N36" s="19">
        <f t="shared" si="7"/>
        <v>1000000</v>
      </c>
      <c r="O36" s="39">
        <f t="shared" si="8"/>
        <v>2.0906428013007923</v>
      </c>
      <c r="P36" s="39">
        <f t="shared" si="9"/>
        <v>2.0906428013007923</v>
      </c>
      <c r="Q36" s="38"/>
      <c r="R36" s="19">
        <f t="shared" si="12"/>
        <v>1000000</v>
      </c>
      <c r="S36" s="12"/>
      <c r="T36" s="16">
        <v>45442</v>
      </c>
      <c r="U36" s="9">
        <v>3</v>
      </c>
      <c r="V36" s="16">
        <f t="shared" si="11"/>
        <v>45439</v>
      </c>
      <c r="W36" s="12" t="s">
        <v>549</v>
      </c>
      <c r="X36" s="36"/>
      <c r="Y36" s="9" t="s">
        <v>414</v>
      </c>
      <c r="Z36" s="23" t="s">
        <v>579</v>
      </c>
    </row>
    <row r="37" spans="1:26" ht="40.200000000000003" customHeight="1">
      <c r="A37" s="9">
        <f t="shared" si="0"/>
        <v>34</v>
      </c>
      <c r="B37" s="9" t="s">
        <v>453</v>
      </c>
      <c r="C37" s="10" t="s">
        <v>46</v>
      </c>
      <c r="D37" s="27" t="s">
        <v>47</v>
      </c>
      <c r="E37" s="12" t="s">
        <v>541</v>
      </c>
      <c r="F37" s="13" t="s">
        <v>40</v>
      </c>
      <c r="G37" s="14" t="s">
        <v>32</v>
      </c>
      <c r="H37" s="12" t="s">
        <v>454</v>
      </c>
      <c r="I37" s="19">
        <v>1329193.6599999999</v>
      </c>
      <c r="J37" s="19">
        <v>167753.12533333333</v>
      </c>
      <c r="K37" s="19"/>
      <c r="L37" s="39">
        <f t="shared" si="6"/>
        <v>0</v>
      </c>
      <c r="M37" s="19">
        <v>300000</v>
      </c>
      <c r="N37" s="19">
        <f t="shared" si="7"/>
        <v>300000</v>
      </c>
      <c r="O37" s="39">
        <f t="shared" si="8"/>
        <v>1.788342240443425</v>
      </c>
      <c r="P37" s="39">
        <f t="shared" si="9"/>
        <v>1.788342240443425</v>
      </c>
      <c r="Q37" s="38">
        <v>0.03</v>
      </c>
      <c r="R37" s="19">
        <f t="shared" si="12"/>
        <v>291000</v>
      </c>
      <c r="S37" s="12"/>
      <c r="T37" s="16">
        <v>45442</v>
      </c>
      <c r="U37" s="9">
        <v>3</v>
      </c>
      <c r="V37" s="16">
        <f t="shared" si="11"/>
        <v>45439</v>
      </c>
      <c r="W37" s="12" t="s">
        <v>35</v>
      </c>
      <c r="X37" s="36"/>
      <c r="Y37" s="9" t="s">
        <v>413</v>
      </c>
      <c r="Z37" s="23" t="s">
        <v>580</v>
      </c>
    </row>
    <row r="38" spans="1:26" ht="40.200000000000003" customHeight="1">
      <c r="A38" s="9">
        <f t="shared" si="0"/>
        <v>35</v>
      </c>
      <c r="B38" s="9" t="s">
        <v>540</v>
      </c>
      <c r="C38" s="10" t="s">
        <v>94</v>
      </c>
      <c r="D38" s="113" t="s">
        <v>95</v>
      </c>
      <c r="E38" s="12" t="s">
        <v>541</v>
      </c>
      <c r="F38" s="13" t="s">
        <v>74</v>
      </c>
      <c r="G38" s="14" t="s">
        <v>32</v>
      </c>
      <c r="H38" s="12" t="s">
        <v>454</v>
      </c>
      <c r="I38" s="19">
        <v>4727082.66</v>
      </c>
      <c r="J38" s="19">
        <v>896881.70933333342</v>
      </c>
      <c r="K38" s="19"/>
      <c r="L38" s="39">
        <f t="shared" si="6"/>
        <v>0</v>
      </c>
      <c r="M38" s="19">
        <v>300000</v>
      </c>
      <c r="N38" s="19">
        <f t="shared" si="7"/>
        <v>300000</v>
      </c>
      <c r="O38" s="39">
        <f t="shared" si="8"/>
        <v>0.33449227125279968</v>
      </c>
      <c r="P38" s="39">
        <f t="shared" si="9"/>
        <v>0.33449227125279968</v>
      </c>
      <c r="Q38" s="38"/>
      <c r="R38" s="19">
        <f t="shared" si="12"/>
        <v>300000</v>
      </c>
      <c r="S38" s="12"/>
      <c r="T38" s="16">
        <v>45442</v>
      </c>
      <c r="U38" s="9">
        <v>3</v>
      </c>
      <c r="V38" s="16">
        <f t="shared" si="11"/>
        <v>45439</v>
      </c>
      <c r="W38" s="12" t="s">
        <v>549</v>
      </c>
      <c r="X38" s="19">
        <v>6726612.8200000003</v>
      </c>
      <c r="Y38" s="9" t="s">
        <v>414</v>
      </c>
      <c r="Z38" s="23" t="s">
        <v>547</v>
      </c>
    </row>
    <row r="39" spans="1:26" ht="40.200000000000003" customHeight="1">
      <c r="A39" s="9">
        <f t="shared" si="0"/>
        <v>36</v>
      </c>
      <c r="B39" s="9" t="s">
        <v>540</v>
      </c>
      <c r="C39" s="10" t="s">
        <v>142</v>
      </c>
      <c r="D39" s="113" t="s">
        <v>143</v>
      </c>
      <c r="E39" s="12" t="s">
        <v>541</v>
      </c>
      <c r="F39" s="13" t="s">
        <v>40</v>
      </c>
      <c r="G39" s="14" t="s">
        <v>32</v>
      </c>
      <c r="H39" s="12" t="s">
        <v>454</v>
      </c>
      <c r="I39" s="19">
        <v>728642.2</v>
      </c>
      <c r="J39" s="19">
        <v>358004.84266666666</v>
      </c>
      <c r="K39" s="19"/>
      <c r="L39" s="39">
        <f t="shared" si="6"/>
        <v>0</v>
      </c>
      <c r="M39" s="19">
        <v>350000</v>
      </c>
      <c r="N39" s="19">
        <f t="shared" si="7"/>
        <v>350000</v>
      </c>
      <c r="O39" s="39">
        <f t="shared" si="8"/>
        <v>0.97764040674131369</v>
      </c>
      <c r="P39" s="39">
        <f t="shared" si="9"/>
        <v>0.97764040674131369</v>
      </c>
      <c r="Q39" s="38"/>
      <c r="R39" s="19">
        <f t="shared" si="12"/>
        <v>350000</v>
      </c>
      <c r="S39" s="12"/>
      <c r="T39" s="16">
        <v>45442</v>
      </c>
      <c r="U39" s="9">
        <v>3</v>
      </c>
      <c r="V39" s="16">
        <f t="shared" si="11"/>
        <v>45439</v>
      </c>
      <c r="W39" s="12" t="s">
        <v>35</v>
      </c>
      <c r="X39" s="19">
        <v>2588747.66</v>
      </c>
      <c r="Y39" s="9" t="s">
        <v>414</v>
      </c>
      <c r="Z39" s="23"/>
    </row>
    <row r="40" spans="1:26" ht="40.200000000000003" customHeight="1">
      <c r="A40" s="9">
        <f t="shared" si="0"/>
        <v>37</v>
      </c>
      <c r="B40" s="9" t="s">
        <v>540</v>
      </c>
      <c r="C40" s="10" t="s">
        <v>123</v>
      </c>
      <c r="D40" s="27" t="s">
        <v>124</v>
      </c>
      <c r="E40" s="12" t="s">
        <v>541</v>
      </c>
      <c r="F40" s="13" t="s">
        <v>31</v>
      </c>
      <c r="G40" s="14" t="s">
        <v>32</v>
      </c>
      <c r="H40" s="12" t="s">
        <v>454</v>
      </c>
      <c r="I40" s="19">
        <v>237504.16999999998</v>
      </c>
      <c r="J40" s="19">
        <v>68516.675999999992</v>
      </c>
      <c r="K40" s="19"/>
      <c r="L40" s="39">
        <f t="shared" si="6"/>
        <v>0</v>
      </c>
      <c r="M40" s="19">
        <v>230000</v>
      </c>
      <c r="N40" s="19">
        <f t="shared" si="7"/>
        <v>230000</v>
      </c>
      <c r="O40" s="39">
        <f t="shared" si="8"/>
        <v>3.3568470250950297</v>
      </c>
      <c r="P40" s="39">
        <f t="shared" si="9"/>
        <v>3.3568470250950297</v>
      </c>
      <c r="Q40" s="38"/>
      <c r="R40" s="19">
        <f t="shared" si="12"/>
        <v>230000</v>
      </c>
      <c r="S40" s="12"/>
      <c r="T40" s="16">
        <v>45442</v>
      </c>
      <c r="U40" s="9">
        <v>3</v>
      </c>
      <c r="V40" s="16">
        <f t="shared" si="11"/>
        <v>45439</v>
      </c>
      <c r="W40" s="12" t="s">
        <v>35</v>
      </c>
      <c r="X40" s="36"/>
      <c r="Y40" s="9" t="s">
        <v>125</v>
      </c>
      <c r="Z40" s="23"/>
    </row>
    <row r="41" spans="1:26" ht="40.200000000000003" customHeight="1">
      <c r="A41" s="9">
        <f t="shared" si="0"/>
        <v>38</v>
      </c>
      <c r="B41" s="9" t="s">
        <v>540</v>
      </c>
      <c r="C41" s="10" t="s">
        <v>252</v>
      </c>
      <c r="D41" s="27" t="s">
        <v>253</v>
      </c>
      <c r="E41" s="12" t="s">
        <v>541</v>
      </c>
      <c r="F41" s="13" t="s">
        <v>31</v>
      </c>
      <c r="G41" s="14" t="s">
        <v>32</v>
      </c>
      <c r="H41" s="12" t="s">
        <v>454</v>
      </c>
      <c r="I41" s="19">
        <v>1868241.73</v>
      </c>
      <c r="J41" s="19">
        <v>379892.55866666668</v>
      </c>
      <c r="K41" s="19"/>
      <c r="L41" s="39">
        <f t="shared" si="6"/>
        <v>0</v>
      </c>
      <c r="M41" s="19">
        <v>400000</v>
      </c>
      <c r="N41" s="19">
        <f t="shared" si="7"/>
        <v>400000</v>
      </c>
      <c r="O41" s="39">
        <f t="shared" si="8"/>
        <v>1.0529292845427289</v>
      </c>
      <c r="P41" s="39">
        <f t="shared" si="9"/>
        <v>1.0529292845427289</v>
      </c>
      <c r="Q41" s="38"/>
      <c r="R41" s="19">
        <f t="shared" si="12"/>
        <v>400000</v>
      </c>
      <c r="S41" s="12"/>
      <c r="T41" s="16">
        <v>45442</v>
      </c>
      <c r="U41" s="9">
        <v>3</v>
      </c>
      <c r="V41" s="16">
        <f t="shared" si="11"/>
        <v>45439</v>
      </c>
      <c r="W41" s="12" t="s">
        <v>70</v>
      </c>
      <c r="X41" s="36"/>
      <c r="Y41" s="9" t="s">
        <v>125</v>
      </c>
      <c r="Z41" s="23"/>
    </row>
    <row r="42" spans="1:26" ht="40.200000000000003" customHeight="1">
      <c r="A42" s="9">
        <f t="shared" si="0"/>
        <v>39</v>
      </c>
      <c r="B42" s="9" t="s">
        <v>540</v>
      </c>
      <c r="C42" s="10" t="s">
        <v>164</v>
      </c>
      <c r="D42" s="27" t="s">
        <v>165</v>
      </c>
      <c r="E42" s="12" t="s">
        <v>541</v>
      </c>
      <c r="F42" s="13" t="s">
        <v>40</v>
      </c>
      <c r="G42" s="14" t="s">
        <v>32</v>
      </c>
      <c r="H42" s="12" t="s">
        <v>454</v>
      </c>
      <c r="I42" s="19">
        <v>2892878.9299999997</v>
      </c>
      <c r="J42" s="19">
        <v>356366.37866666669</v>
      </c>
      <c r="K42" s="19"/>
      <c r="L42" s="39">
        <f t="shared" si="6"/>
        <v>0</v>
      </c>
      <c r="M42" s="19">
        <v>350000</v>
      </c>
      <c r="N42" s="19">
        <f t="shared" si="7"/>
        <v>350000</v>
      </c>
      <c r="O42" s="39">
        <f t="shared" si="8"/>
        <v>0.98213529937788668</v>
      </c>
      <c r="P42" s="39">
        <f t="shared" si="9"/>
        <v>0.98213529937788668</v>
      </c>
      <c r="Q42" s="38">
        <v>0.02</v>
      </c>
      <c r="R42" s="19">
        <f t="shared" si="12"/>
        <v>343000</v>
      </c>
      <c r="S42" s="12"/>
      <c r="T42" s="16">
        <v>45442</v>
      </c>
      <c r="U42" s="9">
        <v>3</v>
      </c>
      <c r="V42" s="16">
        <f t="shared" si="11"/>
        <v>45439</v>
      </c>
      <c r="W42" s="12" t="s">
        <v>70</v>
      </c>
      <c r="X42" s="36"/>
      <c r="Y42" s="9" t="s">
        <v>125</v>
      </c>
      <c r="Z42" s="23"/>
    </row>
    <row r="43" spans="1:26" ht="40.200000000000003" customHeight="1">
      <c r="A43" s="9">
        <f t="shared" si="0"/>
        <v>40</v>
      </c>
      <c r="B43" s="9" t="s">
        <v>540</v>
      </c>
      <c r="C43" s="10" t="s">
        <v>247</v>
      </c>
      <c r="D43" s="27" t="s">
        <v>248</v>
      </c>
      <c r="E43" s="12" t="s">
        <v>541</v>
      </c>
      <c r="F43" s="13" t="s">
        <v>562</v>
      </c>
      <c r="G43" s="14" t="s">
        <v>32</v>
      </c>
      <c r="H43" s="12" t="s">
        <v>454</v>
      </c>
      <c r="I43" s="19">
        <v>7230577.7299999995</v>
      </c>
      <c r="J43" s="19">
        <v>261800.78533333336</v>
      </c>
      <c r="K43" s="19"/>
      <c r="L43" s="39">
        <f t="shared" si="6"/>
        <v>0</v>
      </c>
      <c r="M43" s="19">
        <v>250000</v>
      </c>
      <c r="N43" s="19">
        <f t="shared" si="7"/>
        <v>250000</v>
      </c>
      <c r="O43" s="39">
        <f t="shared" si="8"/>
        <v>0.95492456098514678</v>
      </c>
      <c r="P43" s="39">
        <f t="shared" si="9"/>
        <v>0.95492456098514678</v>
      </c>
      <c r="Q43" s="38">
        <v>0.03</v>
      </c>
      <c r="R43" s="19">
        <f t="shared" si="12"/>
        <v>242500</v>
      </c>
      <c r="S43" s="12"/>
      <c r="T43" s="16">
        <v>45442</v>
      </c>
      <c r="U43" s="9">
        <v>3</v>
      </c>
      <c r="V43" s="16">
        <f t="shared" si="11"/>
        <v>45439</v>
      </c>
      <c r="W43" s="12" t="s">
        <v>70</v>
      </c>
      <c r="X43" s="36"/>
      <c r="Y43" s="9" t="s">
        <v>125</v>
      </c>
      <c r="Z43" s="23"/>
    </row>
    <row r="44" spans="1:26" ht="40.200000000000003" customHeight="1">
      <c r="A44" s="9">
        <f t="shared" si="0"/>
        <v>41</v>
      </c>
      <c r="B44" s="9" t="s">
        <v>540</v>
      </c>
      <c r="C44" s="10" t="s">
        <v>218</v>
      </c>
      <c r="D44" s="27" t="s">
        <v>219</v>
      </c>
      <c r="E44" s="12" t="s">
        <v>541</v>
      </c>
      <c r="F44" s="13" t="s">
        <v>562</v>
      </c>
      <c r="G44" s="14" t="s">
        <v>32</v>
      </c>
      <c r="H44" s="12" t="s">
        <v>454</v>
      </c>
      <c r="I44" s="19">
        <v>142708.84</v>
      </c>
      <c r="J44" s="19">
        <v>9513.9226666666673</v>
      </c>
      <c r="K44" s="19"/>
      <c r="L44" s="39">
        <f t="shared" si="6"/>
        <v>0</v>
      </c>
      <c r="M44" s="19">
        <v>140000</v>
      </c>
      <c r="N44" s="19">
        <f t="shared" si="7"/>
        <v>140000</v>
      </c>
      <c r="O44" s="39">
        <f t="shared" si="8"/>
        <v>14.715276222552156</v>
      </c>
      <c r="P44" s="39">
        <f>L44+O44</f>
        <v>14.715276222552156</v>
      </c>
      <c r="Q44" s="38">
        <v>0</v>
      </c>
      <c r="R44" s="19">
        <f t="shared" si="12"/>
        <v>140000</v>
      </c>
      <c r="S44" s="12"/>
      <c r="T44" s="16">
        <v>45442</v>
      </c>
      <c r="U44" s="9">
        <v>3</v>
      </c>
      <c r="V44" s="16">
        <f t="shared" si="11"/>
        <v>45439</v>
      </c>
      <c r="W44" s="12" t="s">
        <v>70</v>
      </c>
      <c r="X44" s="36"/>
      <c r="Y44" s="9" t="s">
        <v>125</v>
      </c>
      <c r="Z44" s="23"/>
    </row>
    <row r="45" spans="1:26" ht="40.200000000000003" customHeight="1">
      <c r="A45" s="9">
        <f t="shared" si="0"/>
        <v>42</v>
      </c>
      <c r="B45" s="9" t="s">
        <v>453</v>
      </c>
      <c r="C45" s="10" t="s">
        <v>72</v>
      </c>
      <c r="D45" s="27" t="s">
        <v>73</v>
      </c>
      <c r="E45" s="12" t="s">
        <v>30</v>
      </c>
      <c r="F45" s="13" t="s">
        <v>40</v>
      </c>
      <c r="G45" s="14" t="s">
        <v>32</v>
      </c>
      <c r="H45" s="12" t="s">
        <v>454</v>
      </c>
      <c r="I45" s="19">
        <v>1016896.01</v>
      </c>
      <c r="J45" s="19">
        <v>179793.81866666666</v>
      </c>
      <c r="K45" s="19"/>
      <c r="L45" s="39">
        <f t="shared" si="6"/>
        <v>0</v>
      </c>
      <c r="M45" s="19">
        <v>350000</v>
      </c>
      <c r="N45" s="19">
        <f t="shared" si="7"/>
        <v>350000</v>
      </c>
      <c r="O45" s="39">
        <f t="shared" si="8"/>
        <v>1.9466742660874867</v>
      </c>
      <c r="P45" s="39">
        <f t="shared" si="9"/>
        <v>1.9466742660874867</v>
      </c>
      <c r="Q45" s="38">
        <v>0.03</v>
      </c>
      <c r="R45" s="19">
        <f t="shared" si="12"/>
        <v>339500</v>
      </c>
      <c r="S45" s="12"/>
      <c r="T45" s="16">
        <v>45442</v>
      </c>
      <c r="U45" s="9">
        <v>3</v>
      </c>
      <c r="V45" s="16">
        <f t="shared" si="11"/>
        <v>45439</v>
      </c>
      <c r="W45" s="12" t="s">
        <v>35</v>
      </c>
      <c r="X45" s="36"/>
      <c r="Y45" s="9" t="s">
        <v>65</v>
      </c>
      <c r="Z45" s="23" t="s">
        <v>553</v>
      </c>
    </row>
    <row r="46" spans="1:26" ht="40.200000000000003" customHeight="1">
      <c r="A46" s="9">
        <f t="shared" si="0"/>
        <v>43</v>
      </c>
      <c r="B46" s="9" t="s">
        <v>540</v>
      </c>
      <c r="C46" s="10" t="s">
        <v>146</v>
      </c>
      <c r="D46" s="27" t="s">
        <v>147</v>
      </c>
      <c r="E46" s="12" t="s">
        <v>30</v>
      </c>
      <c r="F46" s="13" t="s">
        <v>40</v>
      </c>
      <c r="G46" s="14" t="s">
        <v>32</v>
      </c>
      <c r="H46" s="12" t="s">
        <v>454</v>
      </c>
      <c r="I46" s="19">
        <v>2886378.84</v>
      </c>
      <c r="J46" s="19">
        <v>184260.17333333334</v>
      </c>
      <c r="K46" s="19"/>
      <c r="L46" s="39">
        <f t="shared" si="6"/>
        <v>0</v>
      </c>
      <c r="M46" s="19">
        <v>200000</v>
      </c>
      <c r="N46" s="19">
        <f t="shared" si="7"/>
        <v>200000</v>
      </c>
      <c r="O46" s="39">
        <f t="shared" si="8"/>
        <v>1.0854217511138056</v>
      </c>
      <c r="P46" s="39">
        <f t="shared" si="9"/>
        <v>1.0854217511138056</v>
      </c>
      <c r="Q46" s="38">
        <v>0.02</v>
      </c>
      <c r="R46" s="19">
        <f t="shared" si="12"/>
        <v>196000</v>
      </c>
      <c r="S46" s="12"/>
      <c r="T46" s="16">
        <v>45442</v>
      </c>
      <c r="U46" s="9">
        <v>3</v>
      </c>
      <c r="V46" s="16">
        <f t="shared" si="11"/>
        <v>45439</v>
      </c>
      <c r="W46" s="12" t="s">
        <v>377</v>
      </c>
      <c r="X46" s="36"/>
      <c r="Y46" s="9" t="s">
        <v>36</v>
      </c>
      <c r="Z46" s="23"/>
    </row>
    <row r="47" spans="1:26" ht="40.200000000000003" customHeight="1">
      <c r="A47" s="9">
        <f t="shared" si="0"/>
        <v>44</v>
      </c>
      <c r="B47" s="9" t="s">
        <v>540</v>
      </c>
      <c r="C47" s="10" t="s">
        <v>602</v>
      </c>
      <c r="D47" s="113" t="s">
        <v>603</v>
      </c>
      <c r="E47" s="12" t="s">
        <v>31</v>
      </c>
      <c r="F47" s="13" t="s">
        <v>562</v>
      </c>
      <c r="G47" s="14" t="s">
        <v>32</v>
      </c>
      <c r="H47" s="12" t="s">
        <v>454</v>
      </c>
      <c r="I47" s="19">
        <v>242816.78</v>
      </c>
      <c r="J47" s="19">
        <v>768339.52</v>
      </c>
      <c r="K47" s="19"/>
      <c r="L47" s="39">
        <f t="shared" si="6"/>
        <v>0</v>
      </c>
      <c r="M47" s="19">
        <v>120000</v>
      </c>
      <c r="N47" s="19">
        <f t="shared" si="7"/>
        <v>120000</v>
      </c>
      <c r="O47" s="39">
        <f t="shared" si="8"/>
        <v>0.15618095500280918</v>
      </c>
      <c r="P47" s="39">
        <f>L47+O47</f>
        <v>0.15618095500280918</v>
      </c>
      <c r="Q47" s="38"/>
      <c r="R47" s="19">
        <f>N47*(1-Q47)</f>
        <v>120000</v>
      </c>
      <c r="S47" s="12"/>
      <c r="T47" s="16">
        <v>45442</v>
      </c>
      <c r="U47" s="9">
        <v>3</v>
      </c>
      <c r="V47" s="16">
        <f>T47-U47</f>
        <v>45439</v>
      </c>
      <c r="W47" s="12" t="s">
        <v>377</v>
      </c>
      <c r="X47" s="19">
        <v>768339.52</v>
      </c>
      <c r="Y47" s="9" t="s">
        <v>427</v>
      </c>
      <c r="Z47" s="23" t="s">
        <v>604</v>
      </c>
    </row>
    <row r="48" spans="1:26" ht="40.200000000000003" customHeight="1">
      <c r="A48" s="9">
        <f t="shared" si="0"/>
        <v>45</v>
      </c>
      <c r="B48" s="9" t="s">
        <v>546</v>
      </c>
      <c r="C48" s="10" t="s">
        <v>166</v>
      </c>
      <c r="D48" s="113" t="s">
        <v>167</v>
      </c>
      <c r="E48" s="12" t="s">
        <v>30</v>
      </c>
      <c r="F48" s="13" t="s">
        <v>40</v>
      </c>
      <c r="G48" s="14" t="s">
        <v>32</v>
      </c>
      <c r="H48" s="12" t="s">
        <v>454</v>
      </c>
      <c r="I48" s="19">
        <v>806167.35999999975</v>
      </c>
      <c r="J48" s="19">
        <v>107930.62400000001</v>
      </c>
      <c r="K48" s="19"/>
      <c r="L48" s="39">
        <f t="shared" si="6"/>
        <v>0</v>
      </c>
      <c r="M48" s="19">
        <v>250000</v>
      </c>
      <c r="N48" s="19">
        <f t="shared" si="7"/>
        <v>250000</v>
      </c>
      <c r="O48" s="39">
        <f t="shared" si="8"/>
        <v>2.3163027390631967</v>
      </c>
      <c r="P48" s="39">
        <f t="shared" si="9"/>
        <v>2.3163027390631967</v>
      </c>
      <c r="Q48" s="38">
        <v>0.03</v>
      </c>
      <c r="R48" s="19">
        <f t="shared" si="12"/>
        <v>242500</v>
      </c>
      <c r="S48" s="12"/>
      <c r="T48" s="16">
        <v>45442</v>
      </c>
      <c r="U48" s="9">
        <v>3</v>
      </c>
      <c r="V48" s="16">
        <f t="shared" si="11"/>
        <v>45439</v>
      </c>
      <c r="W48" s="12" t="s">
        <v>70</v>
      </c>
      <c r="X48" s="19">
        <v>1111356.03</v>
      </c>
      <c r="Y48" s="9" t="s">
        <v>43</v>
      </c>
      <c r="Z48" s="23" t="s">
        <v>554</v>
      </c>
    </row>
    <row r="49" spans="1:26" ht="40.200000000000003" customHeight="1">
      <c r="A49" s="9">
        <f t="shared" si="0"/>
        <v>46</v>
      </c>
      <c r="B49" s="9" t="s">
        <v>540</v>
      </c>
      <c r="C49" s="10" t="s">
        <v>600</v>
      </c>
      <c r="D49" s="113" t="s">
        <v>601</v>
      </c>
      <c r="E49" s="12" t="s">
        <v>31</v>
      </c>
      <c r="F49" s="13" t="s">
        <v>562</v>
      </c>
      <c r="G49" s="14" t="s">
        <v>32</v>
      </c>
      <c r="H49" s="12" t="s">
        <v>454</v>
      </c>
      <c r="I49" s="19">
        <v>234473.3</v>
      </c>
      <c r="J49" s="19">
        <v>32272.828000000005</v>
      </c>
      <c r="K49" s="19"/>
      <c r="L49" s="39">
        <f>K49/J49</f>
        <v>0</v>
      </c>
      <c r="M49" s="19">
        <v>50000</v>
      </c>
      <c r="N49" s="19">
        <f>M49</f>
        <v>50000</v>
      </c>
      <c r="O49" s="39">
        <f>M49/J49</f>
        <v>1.5492909391144771</v>
      </c>
      <c r="P49" s="39">
        <f>L49+O49</f>
        <v>1.5492909391144771</v>
      </c>
      <c r="Q49" s="38">
        <v>0.03</v>
      </c>
      <c r="R49" s="19">
        <f>N49*(1-Q49)</f>
        <v>48500</v>
      </c>
      <c r="S49" s="12"/>
      <c r="T49" s="16">
        <v>45442</v>
      </c>
      <c r="U49" s="9">
        <v>3</v>
      </c>
      <c r="V49" s="16">
        <f>T49-U49</f>
        <v>45439</v>
      </c>
      <c r="W49" s="12" t="s">
        <v>70</v>
      </c>
      <c r="X49" s="19">
        <v>384341.93</v>
      </c>
      <c r="Y49" s="9" t="s">
        <v>36</v>
      </c>
      <c r="Z49" s="23"/>
    </row>
    <row r="50" spans="1:26" ht="40.200000000000003" customHeight="1">
      <c r="A50" s="9">
        <f t="shared" si="0"/>
        <v>47</v>
      </c>
      <c r="B50" s="9" t="s">
        <v>540</v>
      </c>
      <c r="C50" s="10" t="s">
        <v>159</v>
      </c>
      <c r="D50" s="27" t="s">
        <v>160</v>
      </c>
      <c r="E50" s="12" t="s">
        <v>30</v>
      </c>
      <c r="F50" s="13" t="s">
        <v>40</v>
      </c>
      <c r="G50" s="14" t="s">
        <v>32</v>
      </c>
      <c r="H50" s="12" t="s">
        <v>454</v>
      </c>
      <c r="I50" s="19">
        <v>2340890.79</v>
      </c>
      <c r="J50" s="19">
        <v>120830.64400000003</v>
      </c>
      <c r="K50" s="19"/>
      <c r="L50" s="39">
        <f t="shared" si="6"/>
        <v>0</v>
      </c>
      <c r="M50" s="19">
        <v>120000</v>
      </c>
      <c r="N50" s="19">
        <f t="shared" si="7"/>
        <v>120000</v>
      </c>
      <c r="O50" s="39">
        <f t="shared" si="8"/>
        <v>0.99312555182607465</v>
      </c>
      <c r="P50" s="39">
        <f t="shared" si="9"/>
        <v>0.99312555182607465</v>
      </c>
      <c r="Q50" s="38">
        <v>0.03</v>
      </c>
      <c r="R50" s="19">
        <f t="shared" si="12"/>
        <v>116400</v>
      </c>
      <c r="S50" s="12"/>
      <c r="T50" s="16">
        <v>45442</v>
      </c>
      <c r="U50" s="9">
        <v>3</v>
      </c>
      <c r="V50" s="16">
        <f t="shared" si="11"/>
        <v>45439</v>
      </c>
      <c r="W50" s="12" t="s">
        <v>70</v>
      </c>
      <c r="X50" s="36"/>
      <c r="Y50" s="9" t="s">
        <v>65</v>
      </c>
      <c r="Z50" s="23" t="s">
        <v>569</v>
      </c>
    </row>
    <row r="51" spans="1:26" ht="40.200000000000003" customHeight="1">
      <c r="A51" s="9">
        <f t="shared" si="0"/>
        <v>48</v>
      </c>
      <c r="B51" s="9" t="s">
        <v>540</v>
      </c>
      <c r="C51" s="10" t="s">
        <v>455</v>
      </c>
      <c r="D51" s="27" t="s">
        <v>456</v>
      </c>
      <c r="E51" s="12" t="s">
        <v>30</v>
      </c>
      <c r="F51" s="13" t="s">
        <v>40</v>
      </c>
      <c r="G51" s="14" t="s">
        <v>32</v>
      </c>
      <c r="H51" s="12" t="s">
        <v>454</v>
      </c>
      <c r="I51" s="19">
        <v>243822.61000000002</v>
      </c>
      <c r="J51" s="19">
        <v>30093.461333333336</v>
      </c>
      <c r="K51" s="19"/>
      <c r="L51" s="39">
        <f t="shared" si="6"/>
        <v>0</v>
      </c>
      <c r="M51" s="19">
        <v>70000</v>
      </c>
      <c r="N51" s="19">
        <f t="shared" si="7"/>
        <v>70000</v>
      </c>
      <c r="O51" s="39">
        <f t="shared" si="8"/>
        <v>2.326086694535991</v>
      </c>
      <c r="P51" s="39">
        <f t="shared" si="9"/>
        <v>2.326086694535991</v>
      </c>
      <c r="Q51" s="38">
        <v>0</v>
      </c>
      <c r="R51" s="19">
        <f t="shared" si="12"/>
        <v>70000</v>
      </c>
      <c r="S51" s="12"/>
      <c r="T51" s="16">
        <v>45427</v>
      </c>
      <c r="U51" s="9">
        <v>3</v>
      </c>
      <c r="V51" s="16">
        <f t="shared" si="11"/>
        <v>45424</v>
      </c>
      <c r="W51" s="12" t="s">
        <v>70</v>
      </c>
      <c r="X51" s="36"/>
      <c r="Y51" s="9" t="s">
        <v>412</v>
      </c>
      <c r="Z51" s="23"/>
    </row>
    <row r="52" spans="1:26" ht="40.200000000000003" customHeight="1">
      <c r="A52" s="9">
        <f t="shared" si="0"/>
        <v>49</v>
      </c>
      <c r="B52" s="9" t="s">
        <v>546</v>
      </c>
      <c r="C52" s="10" t="s">
        <v>99</v>
      </c>
      <c r="D52" s="27" t="s">
        <v>100</v>
      </c>
      <c r="E52" s="12" t="s">
        <v>30</v>
      </c>
      <c r="F52" s="13" t="s">
        <v>40</v>
      </c>
      <c r="G52" s="14" t="s">
        <v>32</v>
      </c>
      <c r="H52" s="12" t="s">
        <v>454</v>
      </c>
      <c r="I52" s="19">
        <v>3201340.91</v>
      </c>
      <c r="J52" s="19">
        <v>761992.4040000001</v>
      </c>
      <c r="K52" s="19"/>
      <c r="L52" s="39">
        <f t="shared" si="6"/>
        <v>0</v>
      </c>
      <c r="M52" s="19">
        <v>500000</v>
      </c>
      <c r="N52" s="19">
        <f t="shared" si="7"/>
        <v>500000</v>
      </c>
      <c r="O52" s="39">
        <f t="shared" si="8"/>
        <v>0.65617452008091137</v>
      </c>
      <c r="P52" s="39">
        <f t="shared" si="9"/>
        <v>0.65617452008091137</v>
      </c>
      <c r="Q52" s="38">
        <v>0</v>
      </c>
      <c r="R52" s="19">
        <f t="shared" si="12"/>
        <v>500000</v>
      </c>
      <c r="S52" s="12"/>
      <c r="T52" s="16">
        <v>45442</v>
      </c>
      <c r="U52" s="9">
        <v>3</v>
      </c>
      <c r="V52" s="16">
        <f t="shared" si="11"/>
        <v>45439</v>
      </c>
      <c r="W52" s="12" t="s">
        <v>35</v>
      </c>
      <c r="X52" s="36"/>
      <c r="Y52" s="9" t="s">
        <v>43</v>
      </c>
      <c r="Z52" s="23" t="s">
        <v>581</v>
      </c>
    </row>
    <row r="53" spans="1:26" ht="40.200000000000003" customHeight="1">
      <c r="A53" s="9">
        <f t="shared" si="0"/>
        <v>50</v>
      </c>
      <c r="B53" s="9" t="s">
        <v>546</v>
      </c>
      <c r="C53" s="10" t="s">
        <v>224</v>
      </c>
      <c r="D53" s="27" t="s">
        <v>225</v>
      </c>
      <c r="E53" s="12" t="s">
        <v>30</v>
      </c>
      <c r="F53" s="13" t="s">
        <v>40</v>
      </c>
      <c r="G53" s="14" t="s">
        <v>32</v>
      </c>
      <c r="H53" s="12" t="s">
        <v>454</v>
      </c>
      <c r="I53" s="19">
        <v>635808.38</v>
      </c>
      <c r="J53" s="19">
        <v>97680.816000000006</v>
      </c>
      <c r="K53" s="19"/>
      <c r="L53" s="39">
        <f t="shared" si="6"/>
        <v>0</v>
      </c>
      <c r="M53" s="19">
        <v>50000</v>
      </c>
      <c r="N53" s="19">
        <f t="shared" si="7"/>
        <v>50000</v>
      </c>
      <c r="O53" s="39">
        <f t="shared" si="8"/>
        <v>0.51187123580130611</v>
      </c>
      <c r="P53" s="39">
        <f t="shared" si="9"/>
        <v>0.51187123580130611</v>
      </c>
      <c r="Q53" s="38">
        <v>0</v>
      </c>
      <c r="R53" s="19">
        <f t="shared" si="12"/>
        <v>50000</v>
      </c>
      <c r="S53" s="12"/>
      <c r="T53" s="16">
        <v>45442</v>
      </c>
      <c r="U53" s="9">
        <v>3</v>
      </c>
      <c r="V53" s="16">
        <f t="shared" si="11"/>
        <v>45439</v>
      </c>
      <c r="W53" s="12" t="s">
        <v>70</v>
      </c>
      <c r="X53" s="36"/>
      <c r="Y53" s="9" t="s">
        <v>125</v>
      </c>
      <c r="Z53" s="23"/>
    </row>
    <row r="54" spans="1:26" ht="40.200000000000003" customHeight="1">
      <c r="A54" s="9">
        <f t="shared" si="0"/>
        <v>51</v>
      </c>
      <c r="B54" s="9" t="s">
        <v>540</v>
      </c>
      <c r="C54" s="10" t="s">
        <v>228</v>
      </c>
      <c r="D54" s="27" t="s">
        <v>229</v>
      </c>
      <c r="E54" s="12" t="s">
        <v>30</v>
      </c>
      <c r="F54" s="13" t="s">
        <v>40</v>
      </c>
      <c r="G54" s="14" t="s">
        <v>32</v>
      </c>
      <c r="H54" s="12" t="s">
        <v>454</v>
      </c>
      <c r="I54" s="19">
        <v>671484.10000000009</v>
      </c>
      <c r="J54" s="19">
        <v>114844.768</v>
      </c>
      <c r="K54" s="19"/>
      <c r="L54" s="39">
        <f t="shared" si="6"/>
        <v>0</v>
      </c>
      <c r="M54" s="19">
        <v>540000</v>
      </c>
      <c r="N54" s="19">
        <f t="shared" si="7"/>
        <v>540000</v>
      </c>
      <c r="O54" s="39">
        <f t="shared" si="8"/>
        <v>4.7019991367826179</v>
      </c>
      <c r="P54" s="39">
        <f t="shared" si="9"/>
        <v>4.7019991367826179</v>
      </c>
      <c r="Q54" s="38">
        <v>0.02</v>
      </c>
      <c r="R54" s="19">
        <f t="shared" si="12"/>
        <v>529200</v>
      </c>
      <c r="S54" s="12"/>
      <c r="T54" s="16">
        <v>45442</v>
      </c>
      <c r="U54" s="9">
        <v>3</v>
      </c>
      <c r="V54" s="16">
        <f t="shared" si="11"/>
        <v>45439</v>
      </c>
      <c r="W54" s="12" t="s">
        <v>70</v>
      </c>
      <c r="X54" s="36"/>
      <c r="Y54" s="9" t="s">
        <v>125</v>
      </c>
      <c r="Z54" s="23" t="s">
        <v>555</v>
      </c>
    </row>
    <row r="55" spans="1:26" ht="40.200000000000003" customHeight="1">
      <c r="A55" s="9">
        <f t="shared" si="0"/>
        <v>52</v>
      </c>
      <c r="B55" s="9" t="s">
        <v>540</v>
      </c>
      <c r="C55" s="10" t="s">
        <v>257</v>
      </c>
      <c r="D55" s="27" t="s">
        <v>258</v>
      </c>
      <c r="E55" s="12" t="s">
        <v>30</v>
      </c>
      <c r="F55" s="13" t="s">
        <v>40</v>
      </c>
      <c r="G55" s="14" t="s">
        <v>32</v>
      </c>
      <c r="H55" s="12" t="s">
        <v>454</v>
      </c>
      <c r="I55" s="19">
        <v>1743173.6100000003</v>
      </c>
      <c r="J55" s="19">
        <v>247257.0106666667</v>
      </c>
      <c r="K55" s="19"/>
      <c r="L55" s="39">
        <f t="shared" si="6"/>
        <v>0</v>
      </c>
      <c r="M55" s="19">
        <v>240000</v>
      </c>
      <c r="N55" s="19">
        <f t="shared" si="7"/>
        <v>240000</v>
      </c>
      <c r="O55" s="39">
        <f t="shared" si="8"/>
        <v>0.97064992961332019</v>
      </c>
      <c r="P55" s="39">
        <f t="shared" si="9"/>
        <v>0.97064992961332019</v>
      </c>
      <c r="Q55" s="38">
        <v>0.03</v>
      </c>
      <c r="R55" s="19">
        <f t="shared" si="12"/>
        <v>232800</v>
      </c>
      <c r="S55" s="12"/>
      <c r="T55" s="16">
        <v>45442</v>
      </c>
      <c r="U55" s="9">
        <v>3</v>
      </c>
      <c r="V55" s="16">
        <f t="shared" si="11"/>
        <v>45439</v>
      </c>
      <c r="W55" s="12" t="s">
        <v>35</v>
      </c>
      <c r="X55" s="36"/>
      <c r="Y55" s="9" t="s">
        <v>65</v>
      </c>
      <c r="Z55" s="23"/>
    </row>
    <row r="56" spans="1:26" ht="40.200000000000003" customHeight="1">
      <c r="A56" s="9">
        <f t="shared" si="0"/>
        <v>53</v>
      </c>
      <c r="B56" s="9" t="s">
        <v>540</v>
      </c>
      <c r="C56" s="10" t="s">
        <v>67</v>
      </c>
      <c r="D56" s="27" t="s">
        <v>68</v>
      </c>
      <c r="E56" s="12" t="s">
        <v>30</v>
      </c>
      <c r="F56" s="13" t="s">
        <v>40</v>
      </c>
      <c r="G56" s="14" t="s">
        <v>32</v>
      </c>
      <c r="H56" s="12" t="s">
        <v>454</v>
      </c>
      <c r="I56" s="19">
        <v>1124569.23</v>
      </c>
      <c r="J56" s="19">
        <v>98751.605333333326</v>
      </c>
      <c r="K56" s="19"/>
      <c r="L56" s="39">
        <f t="shared" si="6"/>
        <v>0</v>
      </c>
      <c r="M56" s="19">
        <v>200000</v>
      </c>
      <c r="N56" s="19">
        <f t="shared" si="7"/>
        <v>200000</v>
      </c>
      <c r="O56" s="39">
        <f t="shared" si="8"/>
        <v>2.0252835315932889</v>
      </c>
      <c r="P56" s="39">
        <f t="shared" si="9"/>
        <v>2.0252835315932889</v>
      </c>
      <c r="Q56" s="38">
        <v>0.03</v>
      </c>
      <c r="R56" s="19">
        <f t="shared" si="12"/>
        <v>194000</v>
      </c>
      <c r="S56" s="12"/>
      <c r="T56" s="16">
        <v>45442</v>
      </c>
      <c r="U56" s="9">
        <v>3</v>
      </c>
      <c r="V56" s="16">
        <f t="shared" si="11"/>
        <v>45439</v>
      </c>
      <c r="W56" s="12" t="s">
        <v>70</v>
      </c>
      <c r="X56" s="36"/>
      <c r="Y56" s="9" t="s">
        <v>153</v>
      </c>
      <c r="Z56" s="23"/>
    </row>
    <row r="57" spans="1:26" ht="40.200000000000003" customHeight="1">
      <c r="A57" s="9">
        <f t="shared" si="0"/>
        <v>54</v>
      </c>
      <c r="B57" s="9" t="s">
        <v>546</v>
      </c>
      <c r="C57" s="10" t="s">
        <v>148</v>
      </c>
      <c r="D57" s="27" t="s">
        <v>149</v>
      </c>
      <c r="E57" s="12" t="s">
        <v>30</v>
      </c>
      <c r="F57" s="13" t="s">
        <v>40</v>
      </c>
      <c r="G57" s="14" t="s">
        <v>32</v>
      </c>
      <c r="H57" s="12" t="s">
        <v>454</v>
      </c>
      <c r="I57" s="19">
        <v>1202416.78</v>
      </c>
      <c r="J57" s="19">
        <v>131531.47999999998</v>
      </c>
      <c r="K57" s="19"/>
      <c r="L57" s="39">
        <f t="shared" si="6"/>
        <v>0</v>
      </c>
      <c r="M57" s="19">
        <v>130000</v>
      </c>
      <c r="N57" s="19">
        <f t="shared" si="7"/>
        <v>130000</v>
      </c>
      <c r="O57" s="39">
        <f t="shared" si="8"/>
        <v>0.98835655160270397</v>
      </c>
      <c r="P57" s="39">
        <f t="shared" si="9"/>
        <v>0.98835655160270397</v>
      </c>
      <c r="Q57" s="38">
        <v>0.03</v>
      </c>
      <c r="R57" s="19">
        <f t="shared" si="12"/>
        <v>126100</v>
      </c>
      <c r="S57" s="12"/>
      <c r="T57" s="16">
        <v>45442</v>
      </c>
      <c r="U57" s="9">
        <v>3</v>
      </c>
      <c r="V57" s="16">
        <f t="shared" si="11"/>
        <v>45439</v>
      </c>
      <c r="W57" s="12" t="s">
        <v>70</v>
      </c>
      <c r="X57" s="36"/>
      <c r="Y57" s="9" t="s">
        <v>43</v>
      </c>
      <c r="Z57" s="23" t="s">
        <v>582</v>
      </c>
    </row>
    <row r="58" spans="1:26" ht="40.200000000000003" customHeight="1">
      <c r="A58" s="9">
        <f t="shared" si="0"/>
        <v>55</v>
      </c>
      <c r="B58" s="9" t="s">
        <v>546</v>
      </c>
      <c r="C58" s="10" t="s">
        <v>115</v>
      </c>
      <c r="D58" s="113" t="s">
        <v>116</v>
      </c>
      <c r="E58" s="12" t="s">
        <v>30</v>
      </c>
      <c r="F58" s="13" t="s">
        <v>40</v>
      </c>
      <c r="G58" s="14" t="s">
        <v>32</v>
      </c>
      <c r="H58" s="12" t="s">
        <v>454</v>
      </c>
      <c r="I58" s="19">
        <v>427618.47</v>
      </c>
      <c r="J58" s="19">
        <v>127331.605</v>
      </c>
      <c r="K58" s="19"/>
      <c r="L58" s="39">
        <f t="shared" si="6"/>
        <v>0</v>
      </c>
      <c r="M58" s="19">
        <v>127000</v>
      </c>
      <c r="N58" s="19">
        <f t="shared" si="7"/>
        <v>127000</v>
      </c>
      <c r="O58" s="39">
        <f t="shared" si="8"/>
        <v>0.99739573690286876</v>
      </c>
      <c r="P58" s="39">
        <f t="shared" si="9"/>
        <v>0.99739573690286876</v>
      </c>
      <c r="Q58" s="38">
        <v>0.03</v>
      </c>
      <c r="R58" s="19">
        <f t="shared" si="12"/>
        <v>123190</v>
      </c>
      <c r="S58" s="12"/>
      <c r="T58" s="16">
        <v>45442</v>
      </c>
      <c r="U58" s="9">
        <v>3</v>
      </c>
      <c r="V58" s="16">
        <f t="shared" si="11"/>
        <v>45439</v>
      </c>
      <c r="W58" s="12" t="s">
        <v>35</v>
      </c>
      <c r="X58" s="19">
        <v>830692.8</v>
      </c>
      <c r="Y58" s="9" t="s">
        <v>43</v>
      </c>
      <c r="Z58" s="23" t="s">
        <v>556</v>
      </c>
    </row>
    <row r="59" spans="1:26" ht="40.200000000000003" customHeight="1">
      <c r="A59" s="9">
        <f t="shared" si="0"/>
        <v>56</v>
      </c>
      <c r="B59" s="9" t="s">
        <v>453</v>
      </c>
      <c r="C59" s="10" t="s">
        <v>91</v>
      </c>
      <c r="D59" s="27" t="s">
        <v>92</v>
      </c>
      <c r="E59" s="12" t="s">
        <v>30</v>
      </c>
      <c r="F59" s="13" t="s">
        <v>40</v>
      </c>
      <c r="G59" s="14" t="s">
        <v>32</v>
      </c>
      <c r="H59" s="12" t="s">
        <v>454</v>
      </c>
      <c r="I59" s="19">
        <v>270870.27999999997</v>
      </c>
      <c r="J59" s="19">
        <v>73813.664000000004</v>
      </c>
      <c r="K59" s="19"/>
      <c r="L59" s="39">
        <f t="shared" si="6"/>
        <v>0</v>
      </c>
      <c r="M59" s="19">
        <v>70000</v>
      </c>
      <c r="N59" s="19">
        <f t="shared" si="7"/>
        <v>70000</v>
      </c>
      <c r="O59" s="39">
        <f t="shared" si="8"/>
        <v>0.94833390197240441</v>
      </c>
      <c r="P59" s="39">
        <f t="shared" si="9"/>
        <v>0.94833390197240441</v>
      </c>
      <c r="Q59" s="38">
        <v>0</v>
      </c>
      <c r="R59" s="19">
        <f t="shared" si="12"/>
        <v>70000</v>
      </c>
      <c r="S59" s="12"/>
      <c r="T59" s="16">
        <v>45442</v>
      </c>
      <c r="U59" s="9">
        <v>3</v>
      </c>
      <c r="V59" s="16">
        <f t="shared" si="11"/>
        <v>45439</v>
      </c>
      <c r="W59" s="12" t="s">
        <v>35</v>
      </c>
      <c r="X59" s="36"/>
      <c r="Y59" s="9" t="s">
        <v>36</v>
      </c>
      <c r="Z59" s="23"/>
    </row>
    <row r="60" spans="1:26" ht="40.200000000000003" customHeight="1">
      <c r="A60" s="9">
        <f t="shared" si="0"/>
        <v>57</v>
      </c>
      <c r="B60" s="9" t="s">
        <v>453</v>
      </c>
      <c r="C60" s="10" t="s">
        <v>534</v>
      </c>
      <c r="D60" s="27" t="s">
        <v>535</v>
      </c>
      <c r="E60" s="12" t="s">
        <v>541</v>
      </c>
      <c r="F60" s="13" t="s">
        <v>40</v>
      </c>
      <c r="G60" s="14" t="s">
        <v>32</v>
      </c>
      <c r="H60" s="12" t="s">
        <v>454</v>
      </c>
      <c r="I60" s="19">
        <v>992.72000000000844</v>
      </c>
      <c r="J60" s="19">
        <v>14607.806666666669</v>
      </c>
      <c r="K60" s="19"/>
      <c r="L60" s="39">
        <f t="shared" si="6"/>
        <v>0</v>
      </c>
      <c r="M60" s="19">
        <v>14607.806666666669</v>
      </c>
      <c r="N60" s="19">
        <f t="shared" si="7"/>
        <v>14607.806666666669</v>
      </c>
      <c r="O60" s="39">
        <f t="shared" si="8"/>
        <v>1</v>
      </c>
      <c r="P60" s="39">
        <f t="shared" si="9"/>
        <v>1</v>
      </c>
      <c r="Q60" s="38">
        <v>0</v>
      </c>
      <c r="R60" s="19">
        <f t="shared" si="12"/>
        <v>14607.806666666669</v>
      </c>
      <c r="S60" s="12"/>
      <c r="T60" s="16">
        <v>45442</v>
      </c>
      <c r="U60" s="9">
        <v>3</v>
      </c>
      <c r="V60" s="16">
        <f t="shared" si="11"/>
        <v>45439</v>
      </c>
      <c r="W60" s="12" t="s">
        <v>35</v>
      </c>
      <c r="X60" s="36"/>
      <c r="Y60" s="9" t="s">
        <v>43</v>
      </c>
      <c r="Z60" s="23"/>
    </row>
    <row r="61" spans="1:26" ht="40.200000000000003" customHeight="1">
      <c r="A61" s="9">
        <f t="shared" si="0"/>
        <v>58</v>
      </c>
      <c r="B61" s="9" t="s">
        <v>540</v>
      </c>
      <c r="C61" s="10" t="s">
        <v>536</v>
      </c>
      <c r="D61" s="27" t="s">
        <v>537</v>
      </c>
      <c r="E61" s="12" t="s">
        <v>541</v>
      </c>
      <c r="F61" s="13" t="s">
        <v>40</v>
      </c>
      <c r="G61" s="14" t="s">
        <v>32</v>
      </c>
      <c r="H61" s="12" t="s">
        <v>454</v>
      </c>
      <c r="I61" s="19">
        <v>175947.79</v>
      </c>
      <c r="J61" s="19">
        <v>16288.272000000001</v>
      </c>
      <c r="K61" s="19"/>
      <c r="L61" s="39">
        <f t="shared" si="6"/>
        <v>0</v>
      </c>
      <c r="M61" s="19">
        <v>15000</v>
      </c>
      <c r="N61" s="19">
        <f t="shared" si="7"/>
        <v>15000</v>
      </c>
      <c r="O61" s="39">
        <f t="shared" si="8"/>
        <v>0.92090800055401822</v>
      </c>
      <c r="P61" s="39">
        <f t="shared" si="9"/>
        <v>0.92090800055401822</v>
      </c>
      <c r="Q61" s="38">
        <v>0</v>
      </c>
      <c r="R61" s="19">
        <f t="shared" si="12"/>
        <v>15000</v>
      </c>
      <c r="S61" s="12"/>
      <c r="T61" s="16">
        <v>45442</v>
      </c>
      <c r="U61" s="9">
        <v>3</v>
      </c>
      <c r="V61" s="16">
        <f t="shared" si="11"/>
        <v>45439</v>
      </c>
      <c r="W61" s="12" t="s">
        <v>35</v>
      </c>
      <c r="X61" s="36"/>
      <c r="Y61" s="9" t="s">
        <v>65</v>
      </c>
      <c r="Z61" s="23"/>
    </row>
    <row r="62" spans="1:26" ht="40.200000000000003" customHeight="1">
      <c r="A62" s="9">
        <f t="shared" si="0"/>
        <v>59</v>
      </c>
      <c r="B62" s="9" t="s">
        <v>453</v>
      </c>
      <c r="C62" s="10" t="s">
        <v>215</v>
      </c>
      <c r="D62" s="27" t="s">
        <v>216</v>
      </c>
      <c r="E62" s="12" t="s">
        <v>541</v>
      </c>
      <c r="F62" s="13" t="s">
        <v>40</v>
      </c>
      <c r="G62" s="14" t="s">
        <v>32</v>
      </c>
      <c r="H62" s="12" t="s">
        <v>454</v>
      </c>
      <c r="I62" s="19">
        <v>287445.04000000004</v>
      </c>
      <c r="J62" s="19">
        <v>63350.877333333337</v>
      </c>
      <c r="K62" s="19"/>
      <c r="L62" s="39">
        <f t="shared" si="6"/>
        <v>0</v>
      </c>
      <c r="M62" s="19">
        <v>50000</v>
      </c>
      <c r="N62" s="19">
        <f t="shared" si="7"/>
        <v>50000</v>
      </c>
      <c r="O62" s="39">
        <f t="shared" si="8"/>
        <v>0.78925505225310422</v>
      </c>
      <c r="P62" s="39">
        <f t="shared" si="9"/>
        <v>0.78925505225310422</v>
      </c>
      <c r="Q62" s="38">
        <v>0.03</v>
      </c>
      <c r="R62" s="19">
        <f t="shared" si="12"/>
        <v>48500</v>
      </c>
      <c r="S62" s="12"/>
      <c r="T62" s="16">
        <v>45442</v>
      </c>
      <c r="U62" s="9">
        <v>3</v>
      </c>
      <c r="V62" s="16">
        <f t="shared" si="11"/>
        <v>45439</v>
      </c>
      <c r="W62" s="12" t="s">
        <v>35</v>
      </c>
      <c r="X62" s="36"/>
      <c r="Y62" s="9" t="s">
        <v>43</v>
      </c>
      <c r="Z62" s="23"/>
    </row>
    <row r="63" spans="1:26" ht="40.200000000000003" customHeight="1">
      <c r="A63" s="9">
        <f t="shared" si="0"/>
        <v>60</v>
      </c>
      <c r="B63" s="9" t="s">
        <v>546</v>
      </c>
      <c r="C63" s="10" t="s">
        <v>106</v>
      </c>
      <c r="D63" s="27" t="s">
        <v>107</v>
      </c>
      <c r="E63" s="12" t="s">
        <v>30</v>
      </c>
      <c r="F63" s="13" t="s">
        <v>40</v>
      </c>
      <c r="G63" s="14" t="s">
        <v>32</v>
      </c>
      <c r="H63" s="12" t="s">
        <v>454</v>
      </c>
      <c r="I63" s="19">
        <v>283466.93000000005</v>
      </c>
      <c r="J63" s="19">
        <v>32449.632000000001</v>
      </c>
      <c r="K63" s="19"/>
      <c r="L63" s="39">
        <f t="shared" si="6"/>
        <v>0</v>
      </c>
      <c r="M63" s="19">
        <v>25000</v>
      </c>
      <c r="N63" s="19">
        <f t="shared" si="7"/>
        <v>25000</v>
      </c>
      <c r="O63" s="39">
        <f t="shared" si="8"/>
        <v>0.77042476167372254</v>
      </c>
      <c r="P63" s="39">
        <f t="shared" si="9"/>
        <v>0.77042476167372254</v>
      </c>
      <c r="Q63" s="38">
        <v>0.03</v>
      </c>
      <c r="R63" s="19">
        <f t="shared" si="12"/>
        <v>24250</v>
      </c>
      <c r="S63" s="12"/>
      <c r="T63" s="16">
        <v>45442</v>
      </c>
      <c r="U63" s="9">
        <v>3</v>
      </c>
      <c r="V63" s="16">
        <f t="shared" si="11"/>
        <v>45439</v>
      </c>
      <c r="W63" s="12" t="s">
        <v>35</v>
      </c>
      <c r="X63" s="36"/>
      <c r="Y63" s="9" t="s">
        <v>65</v>
      </c>
      <c r="Z63" s="23"/>
    </row>
    <row r="64" spans="1:26" ht="40.200000000000003" customHeight="1">
      <c r="A64" s="9">
        <f t="shared" si="0"/>
        <v>61</v>
      </c>
      <c r="B64" s="9" t="s">
        <v>540</v>
      </c>
      <c r="C64" s="10" t="s">
        <v>104</v>
      </c>
      <c r="D64" s="27" t="s">
        <v>105</v>
      </c>
      <c r="E64" s="12" t="s">
        <v>541</v>
      </c>
      <c r="F64" s="13" t="s">
        <v>40</v>
      </c>
      <c r="G64" s="14" t="s">
        <v>32</v>
      </c>
      <c r="H64" s="12" t="s">
        <v>454</v>
      </c>
      <c r="I64" s="19">
        <v>322121.32999999996</v>
      </c>
      <c r="J64" s="19">
        <v>2278.378666666667</v>
      </c>
      <c r="K64" s="19"/>
      <c r="L64" s="39">
        <f t="shared" si="6"/>
        <v>0</v>
      </c>
      <c r="M64" s="19">
        <v>50000</v>
      </c>
      <c r="N64" s="19">
        <f t="shared" si="7"/>
        <v>50000</v>
      </c>
      <c r="O64" s="39">
        <f t="shared" si="8"/>
        <v>21.945430200657306</v>
      </c>
      <c r="P64" s="39">
        <f t="shared" si="9"/>
        <v>21.945430200657306</v>
      </c>
      <c r="Q64" s="38">
        <v>0.03</v>
      </c>
      <c r="R64" s="19">
        <f t="shared" si="12"/>
        <v>48500</v>
      </c>
      <c r="S64" s="12" t="s">
        <v>584</v>
      </c>
      <c r="T64" s="16">
        <v>45442</v>
      </c>
      <c r="U64" s="9">
        <v>3</v>
      </c>
      <c r="V64" s="16">
        <f t="shared" si="11"/>
        <v>45439</v>
      </c>
      <c r="W64" s="12" t="s">
        <v>35</v>
      </c>
      <c r="X64" s="36"/>
      <c r="Y64" s="9" t="s">
        <v>36</v>
      </c>
      <c r="Z64" s="23" t="s">
        <v>557</v>
      </c>
    </row>
    <row r="65" spans="1:26" ht="40.200000000000003" customHeight="1">
      <c r="A65" s="9">
        <f t="shared" si="0"/>
        <v>62</v>
      </c>
      <c r="B65" s="9" t="s">
        <v>488</v>
      </c>
      <c r="C65" s="10" t="s">
        <v>326</v>
      </c>
      <c r="D65" s="27" t="s">
        <v>327</v>
      </c>
      <c r="E65" s="12" t="s">
        <v>30</v>
      </c>
      <c r="F65" s="13" t="s">
        <v>40</v>
      </c>
      <c r="G65" s="14" t="s">
        <v>32</v>
      </c>
      <c r="H65" s="12" t="s">
        <v>454</v>
      </c>
      <c r="I65" s="19">
        <v>40239.08</v>
      </c>
      <c r="J65" s="19">
        <v>5365.2106666666668</v>
      </c>
      <c r="K65" s="19"/>
      <c r="L65" s="39">
        <f t="shared" si="6"/>
        <v>0</v>
      </c>
      <c r="M65" s="19">
        <v>10000</v>
      </c>
      <c r="N65" s="19">
        <f t="shared" si="7"/>
        <v>10000</v>
      </c>
      <c r="O65" s="39">
        <f t="shared" si="8"/>
        <v>1.8638597105102801</v>
      </c>
      <c r="P65" s="39">
        <f t="shared" si="9"/>
        <v>1.8638597105102801</v>
      </c>
      <c r="Q65" s="38">
        <v>0</v>
      </c>
      <c r="R65" s="19">
        <f t="shared" si="12"/>
        <v>10000</v>
      </c>
      <c r="S65" s="12"/>
      <c r="T65" s="16">
        <v>45442</v>
      </c>
      <c r="U65" s="9">
        <v>3</v>
      </c>
      <c r="V65" s="16">
        <f t="shared" si="11"/>
        <v>45439</v>
      </c>
      <c r="W65" s="12" t="s">
        <v>70</v>
      </c>
      <c r="X65" s="36"/>
      <c r="Y65" s="9" t="s">
        <v>36</v>
      </c>
      <c r="Z65" s="68" t="s">
        <v>591</v>
      </c>
    </row>
    <row r="66" spans="1:26" ht="40.200000000000003" customHeight="1">
      <c r="A66" s="9">
        <f t="shared" si="0"/>
        <v>63</v>
      </c>
      <c r="B66" s="9" t="s">
        <v>488</v>
      </c>
      <c r="C66" s="10" t="s">
        <v>310</v>
      </c>
      <c r="D66" s="27" t="s">
        <v>311</v>
      </c>
      <c r="E66" s="12" t="s">
        <v>30</v>
      </c>
      <c r="F66" s="13" t="s">
        <v>542</v>
      </c>
      <c r="G66" s="14" t="s">
        <v>32</v>
      </c>
      <c r="H66" s="12" t="s">
        <v>454</v>
      </c>
      <c r="I66" s="19">
        <v>49282.46</v>
      </c>
      <c r="J66" s="19">
        <v>8452.3426666666674</v>
      </c>
      <c r="K66" s="19"/>
      <c r="L66" s="39">
        <f t="shared" si="6"/>
        <v>0</v>
      </c>
      <c r="M66" s="19">
        <v>30000</v>
      </c>
      <c r="N66" s="19">
        <f t="shared" si="7"/>
        <v>30000</v>
      </c>
      <c r="O66" s="39">
        <f t="shared" si="8"/>
        <v>3.5493118515308653</v>
      </c>
      <c r="P66" s="39">
        <f t="shared" si="9"/>
        <v>3.5493118515308653</v>
      </c>
      <c r="Q66" s="38">
        <v>0</v>
      </c>
      <c r="R66" s="19">
        <f t="shared" si="12"/>
        <v>30000</v>
      </c>
      <c r="S66" s="12"/>
      <c r="T66" s="16">
        <v>45442</v>
      </c>
      <c r="U66" s="9">
        <v>3</v>
      </c>
      <c r="V66" s="16">
        <f t="shared" si="11"/>
        <v>45439</v>
      </c>
      <c r="W66" s="12" t="s">
        <v>35</v>
      </c>
      <c r="X66" s="36"/>
      <c r="Y66" s="9" t="s">
        <v>412</v>
      </c>
      <c r="Z66" s="23" t="s">
        <v>590</v>
      </c>
    </row>
    <row r="67" spans="1:26" ht="40.200000000000003" customHeight="1">
      <c r="A67" s="9">
        <f t="shared" si="0"/>
        <v>64</v>
      </c>
      <c r="B67" s="9" t="s">
        <v>540</v>
      </c>
      <c r="C67" s="10" t="s">
        <v>201</v>
      </c>
      <c r="D67" s="113" t="s">
        <v>202</v>
      </c>
      <c r="E67" s="12" t="s">
        <v>543</v>
      </c>
      <c r="F67" s="12" t="s">
        <v>31</v>
      </c>
      <c r="G67" s="14" t="s">
        <v>32</v>
      </c>
      <c r="H67" s="12" t="s">
        <v>454</v>
      </c>
      <c r="I67" s="19">
        <v>1447082.58</v>
      </c>
      <c r="J67" s="19">
        <v>80867.990666666679</v>
      </c>
      <c r="K67" s="19"/>
      <c r="L67" s="39">
        <f t="shared" si="6"/>
        <v>0</v>
      </c>
      <c r="M67" s="19">
        <v>100000</v>
      </c>
      <c r="N67" s="19">
        <f t="shared" si="7"/>
        <v>100000</v>
      </c>
      <c r="O67" s="39">
        <f t="shared" si="8"/>
        <v>1.2365832163704227</v>
      </c>
      <c r="P67" s="39">
        <f t="shared" si="9"/>
        <v>1.2365832163704227</v>
      </c>
      <c r="Q67" s="38">
        <v>0.03</v>
      </c>
      <c r="R67" s="19">
        <f t="shared" si="12"/>
        <v>97000</v>
      </c>
      <c r="S67" s="12" t="s">
        <v>495</v>
      </c>
      <c r="T67" s="16">
        <v>45436</v>
      </c>
      <c r="U67" s="9">
        <v>3</v>
      </c>
      <c r="V67" s="16">
        <f t="shared" si="11"/>
        <v>45433</v>
      </c>
      <c r="W67" s="12" t="s">
        <v>35</v>
      </c>
      <c r="X67" s="19">
        <v>1667043.84</v>
      </c>
      <c r="Y67" s="9" t="s">
        <v>412</v>
      </c>
      <c r="Z67" s="23" t="s">
        <v>583</v>
      </c>
    </row>
    <row r="68" spans="1:26" ht="40.200000000000003" customHeight="1">
      <c r="A68" s="9">
        <f t="shared" si="0"/>
        <v>65</v>
      </c>
      <c r="B68" s="9" t="s">
        <v>540</v>
      </c>
      <c r="C68" s="10" t="s">
        <v>191</v>
      </c>
      <c r="D68" s="27" t="s">
        <v>192</v>
      </c>
      <c r="E68" s="12" t="s">
        <v>543</v>
      </c>
      <c r="F68" s="12" t="s">
        <v>31</v>
      </c>
      <c r="G68" s="14" t="s">
        <v>32</v>
      </c>
      <c r="H68" s="12" t="s">
        <v>454</v>
      </c>
      <c r="I68" s="19">
        <v>1129522.9099999999</v>
      </c>
      <c r="J68" s="19">
        <v>72924.82666666666</v>
      </c>
      <c r="K68" s="19"/>
      <c r="L68" s="39">
        <f t="shared" si="6"/>
        <v>0</v>
      </c>
      <c r="M68" s="19">
        <v>100000</v>
      </c>
      <c r="N68" s="19">
        <f t="shared" si="7"/>
        <v>100000</v>
      </c>
      <c r="O68" s="39">
        <f t="shared" si="8"/>
        <v>1.3712751139895294</v>
      </c>
      <c r="P68" s="39">
        <f t="shared" si="9"/>
        <v>1.3712751139895294</v>
      </c>
      <c r="Q68" s="38">
        <v>0</v>
      </c>
      <c r="R68" s="19">
        <f t="shared" si="12"/>
        <v>100000</v>
      </c>
      <c r="S68" s="12"/>
      <c r="T68" s="16">
        <v>45442</v>
      </c>
      <c r="U68" s="9">
        <v>3</v>
      </c>
      <c r="V68" s="16">
        <f t="shared" si="11"/>
        <v>45439</v>
      </c>
      <c r="W68" s="12" t="s">
        <v>35</v>
      </c>
      <c r="X68" s="36"/>
      <c r="Y68" s="9" t="s">
        <v>412</v>
      </c>
      <c r="Z68" s="23"/>
    </row>
    <row r="69" spans="1:26" ht="40.200000000000003" customHeight="1">
      <c r="A69" s="9">
        <f t="shared" si="0"/>
        <v>66</v>
      </c>
      <c r="B69" s="9" t="s">
        <v>540</v>
      </c>
      <c r="C69" s="10" t="s">
        <v>187</v>
      </c>
      <c r="D69" s="27" t="s">
        <v>188</v>
      </c>
      <c r="E69" s="12" t="s">
        <v>543</v>
      </c>
      <c r="F69" s="12" t="s">
        <v>31</v>
      </c>
      <c r="G69" s="14" t="s">
        <v>32</v>
      </c>
      <c r="H69" s="12" t="s">
        <v>454</v>
      </c>
      <c r="I69" s="19">
        <v>1637523.15</v>
      </c>
      <c r="J69" s="19">
        <v>237497.2546666667</v>
      </c>
      <c r="K69" s="19"/>
      <c r="L69" s="39">
        <f t="shared" si="6"/>
        <v>0</v>
      </c>
      <c r="M69" s="19">
        <v>230000</v>
      </c>
      <c r="N69" s="19">
        <f t="shared" si="7"/>
        <v>230000</v>
      </c>
      <c r="O69" s="39">
        <f t="shared" si="8"/>
        <v>0.96843224702875286</v>
      </c>
      <c r="P69" s="39">
        <f t="shared" si="9"/>
        <v>0.96843224702875286</v>
      </c>
      <c r="Q69" s="38">
        <v>0</v>
      </c>
      <c r="R69" s="19">
        <f t="shared" si="12"/>
        <v>230000</v>
      </c>
      <c r="S69" s="12"/>
      <c r="T69" s="16">
        <v>45442</v>
      </c>
      <c r="U69" s="9">
        <v>3</v>
      </c>
      <c r="V69" s="16">
        <f t="shared" si="11"/>
        <v>45439</v>
      </c>
      <c r="W69" s="12" t="s">
        <v>35</v>
      </c>
      <c r="X69" s="36"/>
      <c r="Y69" s="9" t="s">
        <v>412</v>
      </c>
      <c r="Z69" s="23"/>
    </row>
    <row r="70" spans="1:26" ht="40.200000000000003" customHeight="1">
      <c r="A70" s="9">
        <f t="shared" si="0"/>
        <v>67</v>
      </c>
      <c r="B70" s="9" t="s">
        <v>540</v>
      </c>
      <c r="C70" s="10" t="s">
        <v>544</v>
      </c>
      <c r="D70" s="27" t="s">
        <v>545</v>
      </c>
      <c r="E70" s="12" t="s">
        <v>543</v>
      </c>
      <c r="F70" s="12" t="s">
        <v>31</v>
      </c>
      <c r="G70" s="14" t="s">
        <v>32</v>
      </c>
      <c r="H70" s="12" t="s">
        <v>454</v>
      </c>
      <c r="I70" s="19">
        <v>5100</v>
      </c>
      <c r="J70" s="19">
        <v>5100</v>
      </c>
      <c r="K70" s="19"/>
      <c r="L70" s="39">
        <f t="shared" si="6"/>
        <v>0</v>
      </c>
      <c r="M70" s="19">
        <v>5100</v>
      </c>
      <c r="N70" s="19">
        <f t="shared" si="7"/>
        <v>5100</v>
      </c>
      <c r="O70" s="39">
        <f t="shared" si="8"/>
        <v>1</v>
      </c>
      <c r="P70" s="39">
        <f t="shared" si="9"/>
        <v>1</v>
      </c>
      <c r="Q70" s="38">
        <v>0</v>
      </c>
      <c r="R70" s="19">
        <f t="shared" si="12"/>
        <v>5100</v>
      </c>
      <c r="S70" s="12"/>
      <c r="T70" s="16">
        <v>45442</v>
      </c>
      <c r="U70" s="9">
        <v>3</v>
      </c>
      <c r="V70" s="16">
        <f t="shared" si="11"/>
        <v>45439</v>
      </c>
      <c r="W70" s="12" t="s">
        <v>35</v>
      </c>
      <c r="X70" s="36"/>
      <c r="Y70" s="9" t="s">
        <v>36</v>
      </c>
      <c r="Z70" s="23"/>
    </row>
    <row r="71" spans="1:26" ht="40.200000000000003" customHeight="1">
      <c r="A71" s="9">
        <f t="shared" si="0"/>
        <v>68</v>
      </c>
      <c r="B71" s="9" t="s">
        <v>540</v>
      </c>
      <c r="C71" s="10" t="s">
        <v>539</v>
      </c>
      <c r="D71" s="27" t="s">
        <v>559</v>
      </c>
      <c r="E71" s="12" t="s">
        <v>541</v>
      </c>
      <c r="F71" s="13" t="s">
        <v>40</v>
      </c>
      <c r="G71" s="14" t="s">
        <v>32</v>
      </c>
      <c r="H71" s="12" t="s">
        <v>454</v>
      </c>
      <c r="I71" s="19">
        <v>106230.66</v>
      </c>
      <c r="J71" s="19">
        <v>4177.7906666666668</v>
      </c>
      <c r="K71" s="19"/>
      <c r="L71" s="39">
        <f>K71/J71</f>
        <v>0</v>
      </c>
      <c r="M71" s="19">
        <v>20000</v>
      </c>
      <c r="N71" s="19">
        <f t="shared" si="7"/>
        <v>20000</v>
      </c>
      <c r="O71" s="39">
        <f t="shared" si="8"/>
        <v>4.7872192734724539</v>
      </c>
      <c r="P71" s="39">
        <f t="shared" si="9"/>
        <v>4.7872192734724539</v>
      </c>
      <c r="Q71" s="38">
        <v>0</v>
      </c>
      <c r="R71" s="19">
        <f t="shared" si="12"/>
        <v>20000</v>
      </c>
      <c r="S71" s="12"/>
      <c r="T71" s="16">
        <v>45442</v>
      </c>
      <c r="U71" s="9">
        <v>3</v>
      </c>
      <c r="V71" s="16">
        <f t="shared" si="11"/>
        <v>45439</v>
      </c>
      <c r="W71" s="12" t="s">
        <v>35</v>
      </c>
      <c r="X71" s="36"/>
      <c r="Y71" s="9" t="s">
        <v>36</v>
      </c>
      <c r="Z71" s="23" t="s">
        <v>558</v>
      </c>
    </row>
    <row r="72" spans="1:26" ht="40.200000000000003" customHeight="1">
      <c r="A72" s="9">
        <f t="shared" si="0"/>
        <v>69</v>
      </c>
      <c r="B72" s="9" t="s">
        <v>546</v>
      </c>
      <c r="C72" s="10" t="s">
        <v>401</v>
      </c>
      <c r="D72" s="27" t="s">
        <v>321</v>
      </c>
      <c r="E72" s="12" t="s">
        <v>541</v>
      </c>
      <c r="F72" s="13" t="s">
        <v>40</v>
      </c>
      <c r="G72" s="14" t="s">
        <v>32</v>
      </c>
      <c r="H72" s="12" t="s">
        <v>454</v>
      </c>
      <c r="I72" s="19">
        <v>40334.490000000005</v>
      </c>
      <c r="J72" s="19">
        <v>15459.490666666668</v>
      </c>
      <c r="K72" s="19"/>
      <c r="L72" s="39">
        <f t="shared" ref="L72:L107" si="13">K72/J72</f>
        <v>0</v>
      </c>
      <c r="M72" s="19">
        <v>40000</v>
      </c>
      <c r="N72" s="19">
        <f t="shared" si="7"/>
        <v>40000</v>
      </c>
      <c r="O72" s="39">
        <f t="shared" si="8"/>
        <v>2.5874073643478375</v>
      </c>
      <c r="P72" s="39">
        <f t="shared" si="9"/>
        <v>2.5874073643478375</v>
      </c>
      <c r="Q72" s="38">
        <v>0</v>
      </c>
      <c r="R72" s="19">
        <f t="shared" si="12"/>
        <v>40000</v>
      </c>
      <c r="S72" s="12"/>
      <c r="T72" s="16">
        <v>45453</v>
      </c>
      <c r="U72" s="9">
        <v>30</v>
      </c>
      <c r="V72" s="16">
        <f t="shared" si="11"/>
        <v>45423</v>
      </c>
      <c r="W72" s="12" t="s">
        <v>35</v>
      </c>
      <c r="X72" s="36"/>
      <c r="Y72" s="9" t="s">
        <v>414</v>
      </c>
      <c r="Z72" s="23"/>
    </row>
    <row r="73" spans="1:26" ht="40.200000000000003" customHeight="1">
      <c r="A73" s="9">
        <f t="shared" si="0"/>
        <v>70</v>
      </c>
      <c r="B73" s="9" t="s">
        <v>540</v>
      </c>
      <c r="C73" s="10" t="s">
        <v>402</v>
      </c>
      <c r="D73" s="27" t="s">
        <v>322</v>
      </c>
      <c r="E73" s="12" t="s">
        <v>541</v>
      </c>
      <c r="F73" s="13" t="s">
        <v>40</v>
      </c>
      <c r="G73" s="14" t="s">
        <v>32</v>
      </c>
      <c r="H73" s="12" t="s">
        <v>454</v>
      </c>
      <c r="I73" s="19">
        <v>339822.23</v>
      </c>
      <c r="J73" s="19">
        <v>232970.44400000002</v>
      </c>
      <c r="K73" s="19"/>
      <c r="L73" s="39">
        <f t="shared" si="13"/>
        <v>0</v>
      </c>
      <c r="M73" s="19">
        <v>230000</v>
      </c>
      <c r="N73" s="19">
        <f t="shared" si="7"/>
        <v>230000</v>
      </c>
      <c r="O73" s="39">
        <f t="shared" si="8"/>
        <v>0.98724969593138601</v>
      </c>
      <c r="P73" s="39">
        <f t="shared" si="9"/>
        <v>0.98724969593138601</v>
      </c>
      <c r="Q73" s="38">
        <v>0</v>
      </c>
      <c r="R73" s="19">
        <f t="shared" si="12"/>
        <v>230000</v>
      </c>
      <c r="S73" s="12"/>
      <c r="T73" s="16">
        <v>45442</v>
      </c>
      <c r="U73" s="9">
        <v>7</v>
      </c>
      <c r="V73" s="16">
        <f t="shared" si="11"/>
        <v>45435</v>
      </c>
      <c r="W73" s="12" t="s">
        <v>35</v>
      </c>
      <c r="X73" s="36"/>
      <c r="Y73" s="9" t="s">
        <v>414</v>
      </c>
      <c r="Z73" s="23"/>
    </row>
    <row r="74" spans="1:26" ht="40.200000000000003" customHeight="1">
      <c r="A74" s="9">
        <f t="shared" si="0"/>
        <v>71</v>
      </c>
      <c r="B74" s="9" t="s">
        <v>540</v>
      </c>
      <c r="C74" s="10" t="s">
        <v>250</v>
      </c>
      <c r="D74" s="27" t="s">
        <v>251</v>
      </c>
      <c r="E74" s="12" t="s">
        <v>541</v>
      </c>
      <c r="F74" s="13" t="s">
        <v>31</v>
      </c>
      <c r="G74" s="14" t="s">
        <v>32</v>
      </c>
      <c r="H74" s="12" t="s">
        <v>454</v>
      </c>
      <c r="I74" s="19">
        <v>135519.07</v>
      </c>
      <c r="J74" s="19">
        <v>10024.650666666668</v>
      </c>
      <c r="K74" s="19"/>
      <c r="L74" s="39">
        <f t="shared" si="13"/>
        <v>0</v>
      </c>
      <c r="M74" s="19">
        <v>30000</v>
      </c>
      <c r="N74" s="19">
        <f t="shared" si="7"/>
        <v>30000</v>
      </c>
      <c r="O74" s="39">
        <f t="shared" si="8"/>
        <v>2.9926229848341843</v>
      </c>
      <c r="P74" s="39">
        <f t="shared" si="9"/>
        <v>2.9926229848341843</v>
      </c>
      <c r="Q74" s="38">
        <v>0</v>
      </c>
      <c r="R74" s="19">
        <f t="shared" si="12"/>
        <v>30000</v>
      </c>
      <c r="S74" s="12"/>
      <c r="T74" s="16">
        <v>45442</v>
      </c>
      <c r="U74" s="9">
        <v>15</v>
      </c>
      <c r="V74" s="16">
        <f t="shared" si="11"/>
        <v>45427</v>
      </c>
      <c r="W74" s="12" t="s">
        <v>35</v>
      </c>
      <c r="X74" s="36"/>
      <c r="Y74" s="9" t="s">
        <v>427</v>
      </c>
      <c r="Z74" s="23"/>
    </row>
    <row r="75" spans="1:26" ht="40.200000000000003" customHeight="1">
      <c r="A75" s="9">
        <f t="shared" si="0"/>
        <v>72</v>
      </c>
      <c r="B75" s="9" t="s">
        <v>546</v>
      </c>
      <c r="C75" s="10" t="s">
        <v>308</v>
      </c>
      <c r="D75" s="27" t="s">
        <v>309</v>
      </c>
      <c r="E75" s="12" t="s">
        <v>541</v>
      </c>
      <c r="F75" s="13" t="s">
        <v>31</v>
      </c>
      <c r="G75" s="14" t="s">
        <v>32</v>
      </c>
      <c r="H75" s="12" t="s">
        <v>454</v>
      </c>
      <c r="I75" s="19">
        <v>10230.409999999998</v>
      </c>
      <c r="J75" s="19">
        <v>4109.3239999999996</v>
      </c>
      <c r="K75" s="19"/>
      <c r="L75" s="39">
        <f t="shared" si="13"/>
        <v>0</v>
      </c>
      <c r="M75" s="19">
        <v>10000</v>
      </c>
      <c r="N75" s="19">
        <f t="shared" si="7"/>
        <v>10000</v>
      </c>
      <c r="O75" s="39">
        <f t="shared" si="8"/>
        <v>2.4334902772329468</v>
      </c>
      <c r="P75" s="39">
        <f t="shared" si="9"/>
        <v>2.4334902772329468</v>
      </c>
      <c r="Q75" s="38">
        <v>0</v>
      </c>
      <c r="R75" s="19">
        <f t="shared" si="12"/>
        <v>10000</v>
      </c>
      <c r="S75" s="12"/>
      <c r="T75" s="16">
        <v>45442</v>
      </c>
      <c r="U75" s="9">
        <v>3</v>
      </c>
      <c r="V75" s="16">
        <f t="shared" si="11"/>
        <v>45439</v>
      </c>
      <c r="W75" s="12" t="s">
        <v>35</v>
      </c>
      <c r="X75" s="36"/>
      <c r="Y75" s="9" t="s">
        <v>412</v>
      </c>
      <c r="Z75" s="23"/>
    </row>
    <row r="76" spans="1:26" ht="40.200000000000003" customHeight="1">
      <c r="A76" s="9">
        <f t="shared" si="0"/>
        <v>73</v>
      </c>
      <c r="B76" s="9" t="s">
        <v>540</v>
      </c>
      <c r="C76" s="10" t="s">
        <v>134</v>
      </c>
      <c r="D76" s="27" t="s">
        <v>452</v>
      </c>
      <c r="E76" s="12" t="s">
        <v>30</v>
      </c>
      <c r="F76" s="13" t="s">
        <v>31</v>
      </c>
      <c r="G76" s="14" t="s">
        <v>32</v>
      </c>
      <c r="H76" s="12" t="s">
        <v>454</v>
      </c>
      <c r="I76" s="19">
        <v>1500191.12</v>
      </c>
      <c r="J76" s="19">
        <v>26931.968000000001</v>
      </c>
      <c r="K76" s="19"/>
      <c r="L76" s="39">
        <f t="shared" si="13"/>
        <v>0</v>
      </c>
      <c r="M76" s="19">
        <v>800000</v>
      </c>
      <c r="N76" s="19">
        <f t="shared" si="7"/>
        <v>800000</v>
      </c>
      <c r="O76" s="39">
        <f t="shared" si="8"/>
        <v>29.704476108095776</v>
      </c>
      <c r="P76" s="39">
        <f t="shared" si="9"/>
        <v>29.704476108095776</v>
      </c>
      <c r="Q76" s="38">
        <v>0</v>
      </c>
      <c r="R76" s="19">
        <f t="shared" si="12"/>
        <v>800000</v>
      </c>
      <c r="S76" s="12"/>
      <c r="T76" s="16">
        <v>45458</v>
      </c>
      <c r="U76" s="9">
        <v>3</v>
      </c>
      <c r="V76" s="16">
        <f t="shared" si="11"/>
        <v>45455</v>
      </c>
      <c r="W76" s="12" t="s">
        <v>35</v>
      </c>
      <c r="X76" s="36"/>
      <c r="Y76" s="9" t="s">
        <v>412</v>
      </c>
      <c r="Z76" s="23"/>
    </row>
    <row r="77" spans="1:26" ht="40.200000000000003" customHeight="1">
      <c r="A77" s="9">
        <f t="shared" si="0"/>
        <v>74</v>
      </c>
      <c r="B77" s="9" t="s">
        <v>540</v>
      </c>
      <c r="C77" s="10" t="s">
        <v>58</v>
      </c>
      <c r="D77" s="113" t="s">
        <v>59</v>
      </c>
      <c r="E77" s="12" t="s">
        <v>30</v>
      </c>
      <c r="F77" s="13" t="s">
        <v>31</v>
      </c>
      <c r="G77" s="14" t="s">
        <v>32</v>
      </c>
      <c r="H77" s="12" t="s">
        <v>454</v>
      </c>
      <c r="I77" s="19">
        <v>1458346.2199999997</v>
      </c>
      <c r="J77" s="19">
        <v>178340.76000000004</v>
      </c>
      <c r="K77" s="19"/>
      <c r="L77" s="39">
        <f t="shared" si="13"/>
        <v>0</v>
      </c>
      <c r="M77" s="19">
        <v>500000</v>
      </c>
      <c r="N77" s="19">
        <f t="shared" ref="N77:N107" si="14">M77</f>
        <v>500000</v>
      </c>
      <c r="O77" s="39">
        <f t="shared" ref="O77:O107" si="15">M77/J77</f>
        <v>2.8036215613301181</v>
      </c>
      <c r="P77" s="39">
        <f t="shared" ref="P77:P107" si="16">L77+O77</f>
        <v>2.8036215613301181</v>
      </c>
      <c r="Q77" s="38">
        <v>0</v>
      </c>
      <c r="R77" s="19">
        <f t="shared" si="12"/>
        <v>500000</v>
      </c>
      <c r="S77" s="12"/>
      <c r="T77" s="16">
        <v>45442</v>
      </c>
      <c r="U77" s="9">
        <v>3</v>
      </c>
      <c r="V77" s="16">
        <f t="shared" ref="V77:V107" si="17">T77-U77</f>
        <v>45439</v>
      </c>
      <c r="W77" s="12" t="s">
        <v>35</v>
      </c>
      <c r="X77" s="19">
        <v>1776219.65</v>
      </c>
      <c r="Y77" s="9" t="s">
        <v>412</v>
      </c>
      <c r="Z77" s="23"/>
    </row>
    <row r="78" spans="1:26" ht="40.200000000000003" customHeight="1">
      <c r="A78" s="9">
        <f t="shared" si="0"/>
        <v>75</v>
      </c>
      <c r="B78" s="9" t="s">
        <v>453</v>
      </c>
      <c r="C78" s="10" t="s">
        <v>199</v>
      </c>
      <c r="D78" s="27" t="s">
        <v>200</v>
      </c>
      <c r="E78" s="12" t="s">
        <v>570</v>
      </c>
      <c r="F78" s="13" t="s">
        <v>31</v>
      </c>
      <c r="G78" s="14" t="s">
        <v>32</v>
      </c>
      <c r="H78" s="12" t="s">
        <v>454</v>
      </c>
      <c r="I78" s="19">
        <v>155223.44999999998</v>
      </c>
      <c r="J78" s="19">
        <v>21389.173333333332</v>
      </c>
      <c r="K78" s="19"/>
      <c r="L78" s="39">
        <f t="shared" si="13"/>
        <v>0</v>
      </c>
      <c r="M78" s="19">
        <v>20000</v>
      </c>
      <c r="N78" s="19">
        <f t="shared" si="14"/>
        <v>20000</v>
      </c>
      <c r="O78" s="39">
        <f t="shared" si="15"/>
        <v>0.93505250008103791</v>
      </c>
      <c r="P78" s="39">
        <f t="shared" si="16"/>
        <v>0.93505250008103791</v>
      </c>
      <c r="Q78" s="38">
        <v>0</v>
      </c>
      <c r="R78" s="19">
        <f t="shared" si="12"/>
        <v>20000</v>
      </c>
      <c r="S78" s="12"/>
      <c r="T78" s="16">
        <v>45442</v>
      </c>
      <c r="U78" s="9">
        <v>3</v>
      </c>
      <c r="V78" s="16">
        <f t="shared" si="17"/>
        <v>45439</v>
      </c>
      <c r="W78" s="12" t="s">
        <v>35</v>
      </c>
      <c r="X78" s="36"/>
      <c r="Y78" s="9" t="s">
        <v>412</v>
      </c>
      <c r="Z78" s="23"/>
    </row>
    <row r="79" spans="1:26" ht="40.200000000000003" customHeight="1">
      <c r="A79" s="9">
        <f t="shared" si="0"/>
        <v>76</v>
      </c>
      <c r="B79" s="9" t="s">
        <v>540</v>
      </c>
      <c r="C79" s="10" t="s">
        <v>241</v>
      </c>
      <c r="D79" s="27" t="s">
        <v>242</v>
      </c>
      <c r="E79" s="12" t="s">
        <v>570</v>
      </c>
      <c r="F79" s="13" t="s">
        <v>31</v>
      </c>
      <c r="G79" s="14" t="s">
        <v>32</v>
      </c>
      <c r="H79" s="12" t="s">
        <v>454</v>
      </c>
      <c r="I79" s="19">
        <v>169859</v>
      </c>
      <c r="J79" s="19">
        <v>28042.170666666669</v>
      </c>
      <c r="K79" s="19"/>
      <c r="L79" s="39">
        <f t="shared" si="13"/>
        <v>0</v>
      </c>
      <c r="M79" s="19">
        <v>20000</v>
      </c>
      <c r="N79" s="19">
        <f t="shared" si="14"/>
        <v>20000</v>
      </c>
      <c r="O79" s="39">
        <f t="shared" si="15"/>
        <v>0.71321154976685586</v>
      </c>
      <c r="P79" s="39">
        <f t="shared" si="16"/>
        <v>0.71321154976685586</v>
      </c>
      <c r="Q79" s="38">
        <v>1</v>
      </c>
      <c r="R79" s="19">
        <f t="shared" si="12"/>
        <v>0</v>
      </c>
      <c r="S79" s="12"/>
      <c r="T79" s="16">
        <v>45442</v>
      </c>
      <c r="U79" s="9">
        <v>7</v>
      </c>
      <c r="V79" s="16">
        <f t="shared" si="17"/>
        <v>45435</v>
      </c>
      <c r="W79" s="12" t="s">
        <v>35</v>
      </c>
      <c r="X79" s="36"/>
      <c r="Y79" s="9" t="s">
        <v>427</v>
      </c>
      <c r="Z79" s="23"/>
    </row>
    <row r="80" spans="1:26" ht="40.200000000000003" customHeight="1">
      <c r="A80" s="9">
        <f t="shared" si="0"/>
        <v>77</v>
      </c>
      <c r="B80" s="9" t="s">
        <v>453</v>
      </c>
      <c r="C80" s="10" t="s">
        <v>239</v>
      </c>
      <c r="D80" s="27" t="s">
        <v>240</v>
      </c>
      <c r="E80" s="12" t="s">
        <v>570</v>
      </c>
      <c r="F80" s="13" t="s">
        <v>31</v>
      </c>
      <c r="G80" s="14" t="s">
        <v>32</v>
      </c>
      <c r="H80" s="12" t="s">
        <v>454</v>
      </c>
      <c r="I80" s="19">
        <v>12530.25</v>
      </c>
      <c r="J80" s="19">
        <v>1670.7</v>
      </c>
      <c r="K80" s="19"/>
      <c r="L80" s="39">
        <f t="shared" si="13"/>
        <v>0</v>
      </c>
      <c r="M80" s="19">
        <v>12530.25</v>
      </c>
      <c r="N80" s="19">
        <f t="shared" si="14"/>
        <v>12530.25</v>
      </c>
      <c r="O80" s="39">
        <f t="shared" si="15"/>
        <v>7.5</v>
      </c>
      <c r="P80" s="39">
        <f t="shared" si="16"/>
        <v>7.5</v>
      </c>
      <c r="Q80" s="38">
        <v>1</v>
      </c>
      <c r="R80" s="19">
        <f t="shared" si="12"/>
        <v>0</v>
      </c>
      <c r="S80" s="12"/>
      <c r="T80" s="16">
        <v>45442</v>
      </c>
      <c r="U80" s="9">
        <v>7</v>
      </c>
      <c r="V80" s="16">
        <f t="shared" si="17"/>
        <v>45435</v>
      </c>
      <c r="W80" s="12" t="s">
        <v>35</v>
      </c>
      <c r="X80" s="36"/>
      <c r="Y80" s="9" t="s">
        <v>427</v>
      </c>
      <c r="Z80" s="23" t="s">
        <v>566</v>
      </c>
    </row>
    <row r="81" spans="1:26" ht="40.200000000000003" customHeight="1">
      <c r="A81" s="9">
        <f t="shared" si="0"/>
        <v>78</v>
      </c>
      <c r="B81" s="9" t="s">
        <v>540</v>
      </c>
      <c r="C81" s="10" t="s">
        <v>87</v>
      </c>
      <c r="D81" s="113" t="s">
        <v>88</v>
      </c>
      <c r="E81" s="12" t="s">
        <v>30</v>
      </c>
      <c r="F81" s="13" t="s">
        <v>40</v>
      </c>
      <c r="G81" s="14" t="s">
        <v>32</v>
      </c>
      <c r="H81" s="12" t="s">
        <v>454</v>
      </c>
      <c r="I81" s="19">
        <v>41176.659999999996</v>
      </c>
      <c r="J81" s="19">
        <v>5490.221333333333</v>
      </c>
      <c r="K81" s="19"/>
      <c r="L81" s="39">
        <f t="shared" si="13"/>
        <v>0</v>
      </c>
      <c r="M81" s="19">
        <v>40000</v>
      </c>
      <c r="N81" s="19">
        <f t="shared" si="14"/>
        <v>40000</v>
      </c>
      <c r="O81" s="39">
        <f t="shared" si="15"/>
        <v>7.2856807715827365</v>
      </c>
      <c r="P81" s="39">
        <f t="shared" si="16"/>
        <v>7.2856807715827365</v>
      </c>
      <c r="Q81" s="38">
        <v>1</v>
      </c>
      <c r="R81" s="19">
        <f t="shared" si="12"/>
        <v>0</v>
      </c>
      <c r="S81" s="12"/>
      <c r="T81" s="16">
        <v>45442</v>
      </c>
      <c r="U81" s="9">
        <v>7</v>
      </c>
      <c r="V81" s="16">
        <f t="shared" si="17"/>
        <v>45435</v>
      </c>
      <c r="W81" s="12" t="s">
        <v>35</v>
      </c>
      <c r="X81" s="19"/>
      <c r="Y81" s="9" t="s">
        <v>414</v>
      </c>
      <c r="Z81" s="23"/>
    </row>
    <row r="82" spans="1:26" ht="40.200000000000003" customHeight="1">
      <c r="A82" s="9">
        <f t="shared" si="0"/>
        <v>79</v>
      </c>
      <c r="B82" s="9" t="s">
        <v>540</v>
      </c>
      <c r="C82" s="10" t="s">
        <v>489</v>
      </c>
      <c r="D82" s="113" t="s">
        <v>490</v>
      </c>
      <c r="E82" s="12" t="s">
        <v>30</v>
      </c>
      <c r="F82" s="13" t="s">
        <v>31</v>
      </c>
      <c r="G82" s="14" t="s">
        <v>32</v>
      </c>
      <c r="H82" s="12" t="s">
        <v>454</v>
      </c>
      <c r="I82" s="19">
        <v>732193.11999999988</v>
      </c>
      <c r="J82" s="19">
        <v>149666.87466666664</v>
      </c>
      <c r="K82" s="19"/>
      <c r="L82" s="39">
        <f t="shared" si="13"/>
        <v>0</v>
      </c>
      <c r="M82" s="19">
        <v>230000</v>
      </c>
      <c r="N82" s="19">
        <f t="shared" si="14"/>
        <v>230000</v>
      </c>
      <c r="O82" s="39">
        <f t="shared" si="15"/>
        <v>1.5367461939206573</v>
      </c>
      <c r="P82" s="39">
        <f t="shared" si="16"/>
        <v>1.5367461939206573</v>
      </c>
      <c r="Q82" s="38">
        <v>0</v>
      </c>
      <c r="R82" s="19">
        <f t="shared" si="12"/>
        <v>230000</v>
      </c>
      <c r="S82" s="12"/>
      <c r="T82" s="16">
        <v>45442</v>
      </c>
      <c r="U82" s="9">
        <v>7</v>
      </c>
      <c r="V82" s="16">
        <f t="shared" si="17"/>
        <v>45435</v>
      </c>
      <c r="W82" s="12" t="s">
        <v>35</v>
      </c>
      <c r="X82" s="19">
        <v>1122501.56</v>
      </c>
      <c r="Y82" s="9" t="s">
        <v>413</v>
      </c>
      <c r="Z82" s="23" t="s">
        <v>574</v>
      </c>
    </row>
    <row r="83" spans="1:26" ht="40.200000000000003" customHeight="1">
      <c r="A83" s="9">
        <f t="shared" si="0"/>
        <v>80</v>
      </c>
      <c r="B83" s="9" t="s">
        <v>488</v>
      </c>
      <c r="C83" s="10" t="s">
        <v>532</v>
      </c>
      <c r="D83" s="27" t="s">
        <v>533</v>
      </c>
      <c r="E83" s="12" t="s">
        <v>541</v>
      </c>
      <c r="F83" s="13" t="s">
        <v>40</v>
      </c>
      <c r="G83" s="14" t="s">
        <v>32</v>
      </c>
      <c r="H83" s="12" t="s">
        <v>454</v>
      </c>
      <c r="I83" s="19">
        <v>236103.89</v>
      </c>
      <c r="J83" s="19">
        <v>0</v>
      </c>
      <c r="K83" s="19"/>
      <c r="L83" s="39" t="e">
        <f>K83/J83</f>
        <v>#DIV/0!</v>
      </c>
      <c r="M83" s="19">
        <v>10000</v>
      </c>
      <c r="N83" s="19">
        <f>M83</f>
        <v>10000</v>
      </c>
      <c r="O83" s="39" t="e">
        <f>M83/J83</f>
        <v>#DIV/0!</v>
      </c>
      <c r="P83" s="39" t="e">
        <f>L83+O83</f>
        <v>#DIV/0!</v>
      </c>
      <c r="Q83" s="38">
        <v>0.03</v>
      </c>
      <c r="R83" s="19">
        <f>N83*(1-Q83)</f>
        <v>9700</v>
      </c>
      <c r="S83" s="12"/>
      <c r="T83" s="16">
        <v>45442</v>
      </c>
      <c r="U83" s="9">
        <v>3</v>
      </c>
      <c r="V83" s="16">
        <f>T83-U83</f>
        <v>45439</v>
      </c>
      <c r="W83" s="12" t="s">
        <v>70</v>
      </c>
      <c r="X83" s="36"/>
      <c r="Y83" s="9" t="s">
        <v>43</v>
      </c>
      <c r="Z83" s="23"/>
    </row>
    <row r="84" spans="1:26" ht="40.200000000000003" customHeight="1">
      <c r="A84" s="9">
        <f t="shared" ref="A84:A107" si="18">ROW()-3</f>
        <v>81</v>
      </c>
      <c r="B84" s="9" t="s">
        <v>540</v>
      </c>
      <c r="C84" s="10" t="s">
        <v>226</v>
      </c>
      <c r="D84" s="27" t="s">
        <v>227</v>
      </c>
      <c r="E84" s="12" t="s">
        <v>570</v>
      </c>
      <c r="F84" s="13" t="s">
        <v>31</v>
      </c>
      <c r="G84" s="14" t="s">
        <v>32</v>
      </c>
      <c r="H84" s="12" t="s">
        <v>454</v>
      </c>
      <c r="I84" s="19">
        <v>21121.07</v>
      </c>
      <c r="J84" s="19">
        <v>2816.1426666666666</v>
      </c>
      <c r="K84" s="19"/>
      <c r="L84" s="39">
        <f t="shared" si="13"/>
        <v>0</v>
      </c>
      <c r="M84" s="19">
        <v>20000</v>
      </c>
      <c r="N84" s="19">
        <f t="shared" si="14"/>
        <v>20000</v>
      </c>
      <c r="O84" s="39">
        <f t="shared" si="15"/>
        <v>7.1019129239191008</v>
      </c>
      <c r="P84" s="39">
        <f t="shared" si="16"/>
        <v>7.1019129239191008</v>
      </c>
      <c r="Q84" s="38">
        <v>0</v>
      </c>
      <c r="R84" s="19">
        <f t="shared" si="12"/>
        <v>20000</v>
      </c>
      <c r="S84" s="12"/>
      <c r="T84" s="16">
        <v>45442</v>
      </c>
      <c r="U84" s="9">
        <v>7</v>
      </c>
      <c r="V84" s="16">
        <f t="shared" si="17"/>
        <v>45435</v>
      </c>
      <c r="W84" s="12" t="s">
        <v>35</v>
      </c>
      <c r="X84" s="36"/>
      <c r="Y84" s="9" t="s">
        <v>427</v>
      </c>
      <c r="Z84" s="23"/>
    </row>
    <row r="85" spans="1:26" ht="40.200000000000003" customHeight="1">
      <c r="A85" s="9">
        <f t="shared" si="18"/>
        <v>82</v>
      </c>
      <c r="B85" s="9" t="s">
        <v>540</v>
      </c>
      <c r="C85" s="10" t="s">
        <v>230</v>
      </c>
      <c r="D85" s="113" t="s">
        <v>231</v>
      </c>
      <c r="E85" s="116" t="s">
        <v>608</v>
      </c>
      <c r="F85" s="13" t="s">
        <v>31</v>
      </c>
      <c r="G85" s="14" t="s">
        <v>32</v>
      </c>
      <c r="H85" s="12" t="s">
        <v>454</v>
      </c>
      <c r="I85" s="19">
        <v>1284868.54</v>
      </c>
      <c r="J85" s="19">
        <v>156506.40133333334</v>
      </c>
      <c r="K85" s="19"/>
      <c r="L85" s="39">
        <f t="shared" si="13"/>
        <v>0</v>
      </c>
      <c r="M85" s="19">
        <v>500000</v>
      </c>
      <c r="N85" s="19">
        <f t="shared" si="14"/>
        <v>500000</v>
      </c>
      <c r="O85" s="39">
        <f t="shared" si="15"/>
        <v>3.1947575034651829</v>
      </c>
      <c r="P85" s="39">
        <f t="shared" si="16"/>
        <v>3.1947575034651829</v>
      </c>
      <c r="Q85" s="38">
        <v>0.02</v>
      </c>
      <c r="R85" s="19">
        <f t="shared" ref="R85" si="19">N85*(1-Q85)</f>
        <v>490000</v>
      </c>
      <c r="S85" s="12"/>
      <c r="T85" s="16">
        <v>45442</v>
      </c>
      <c r="U85" s="9">
        <v>7</v>
      </c>
      <c r="V85" s="16">
        <f t="shared" ref="V85" si="20">T85-U85</f>
        <v>45435</v>
      </c>
      <c r="W85" s="12" t="s">
        <v>35</v>
      </c>
      <c r="X85" s="36"/>
      <c r="Y85" s="9" t="s">
        <v>427</v>
      </c>
      <c r="Z85" s="23"/>
    </row>
    <row r="86" spans="1:26" ht="40.200000000000003" customHeight="1">
      <c r="A86" s="9">
        <f t="shared" si="18"/>
        <v>83</v>
      </c>
      <c r="B86" s="9" t="s">
        <v>540</v>
      </c>
      <c r="C86" s="10" t="s">
        <v>586</v>
      </c>
      <c r="D86" s="113" t="s">
        <v>585</v>
      </c>
      <c r="E86" s="12" t="s">
        <v>30</v>
      </c>
      <c r="F86" s="13" t="s">
        <v>31</v>
      </c>
      <c r="G86" s="14" t="s">
        <v>32</v>
      </c>
      <c r="H86" s="12" t="s">
        <v>454</v>
      </c>
      <c r="I86" s="19">
        <v>884</v>
      </c>
      <c r="J86" s="19">
        <v>884</v>
      </c>
      <c r="K86" s="19"/>
      <c r="L86" s="39">
        <f t="shared" si="13"/>
        <v>0</v>
      </c>
      <c r="M86" s="19">
        <v>884</v>
      </c>
      <c r="N86" s="19">
        <v>884</v>
      </c>
      <c r="O86" s="39">
        <f t="shared" si="15"/>
        <v>1</v>
      </c>
      <c r="P86" s="39">
        <f t="shared" si="16"/>
        <v>1</v>
      </c>
      <c r="Q86" s="38">
        <v>0</v>
      </c>
      <c r="R86" s="19">
        <f>N86*(1-Q86)</f>
        <v>884</v>
      </c>
      <c r="S86" s="12"/>
      <c r="T86" s="16">
        <v>45443</v>
      </c>
      <c r="U86" s="9">
        <v>7</v>
      </c>
      <c r="V86" s="16">
        <f t="shared" si="17"/>
        <v>45436</v>
      </c>
      <c r="W86" s="12" t="s">
        <v>35</v>
      </c>
      <c r="X86" s="19">
        <v>979.9</v>
      </c>
      <c r="Y86" s="9" t="s">
        <v>413</v>
      </c>
      <c r="Z86" s="23" t="s">
        <v>587</v>
      </c>
    </row>
    <row r="87" spans="1:26" ht="40.200000000000003" customHeight="1">
      <c r="A87" s="9">
        <f t="shared" si="18"/>
        <v>84</v>
      </c>
      <c r="B87" s="9" t="s">
        <v>540</v>
      </c>
      <c r="C87" s="10" t="s">
        <v>597</v>
      </c>
      <c r="D87" s="113" t="s">
        <v>598</v>
      </c>
      <c r="E87" s="12" t="s">
        <v>30</v>
      </c>
      <c r="F87" s="12" t="s">
        <v>74</v>
      </c>
      <c r="G87" s="14" t="s">
        <v>32</v>
      </c>
      <c r="H87" s="12" t="s">
        <v>454</v>
      </c>
      <c r="I87" s="19">
        <v>6000</v>
      </c>
      <c r="J87" s="19">
        <v>6000</v>
      </c>
      <c r="K87" s="19"/>
      <c r="L87" s="39">
        <f>K87/J87</f>
        <v>0</v>
      </c>
      <c r="M87" s="19">
        <v>6000</v>
      </c>
      <c r="N87" s="19">
        <v>6000</v>
      </c>
      <c r="O87" s="39">
        <f t="shared" si="15"/>
        <v>1</v>
      </c>
      <c r="P87" s="39">
        <f>L87+O87</f>
        <v>1</v>
      </c>
      <c r="Q87" s="38">
        <v>0</v>
      </c>
      <c r="R87" s="19">
        <f>N87*(1-Q87)</f>
        <v>6000</v>
      </c>
      <c r="S87" s="12"/>
      <c r="T87" s="16">
        <v>45443</v>
      </c>
      <c r="U87" s="9">
        <v>7</v>
      </c>
      <c r="V87" s="16">
        <f>T87-U87</f>
        <v>45436</v>
      </c>
      <c r="W87" s="12" t="s">
        <v>35</v>
      </c>
      <c r="X87" s="19">
        <v>307.60000000000002</v>
      </c>
      <c r="Y87" s="9" t="s">
        <v>599</v>
      </c>
      <c r="Z87" s="23" t="s">
        <v>587</v>
      </c>
    </row>
    <row r="88" spans="1:26" ht="40.200000000000003" customHeight="1">
      <c r="A88" s="9">
        <f t="shared" si="18"/>
        <v>85</v>
      </c>
      <c r="B88" s="9" t="s">
        <v>540</v>
      </c>
      <c r="C88" s="10" t="s">
        <v>592</v>
      </c>
      <c r="D88" s="27" t="s">
        <v>593</v>
      </c>
      <c r="E88" s="12" t="s">
        <v>30</v>
      </c>
      <c r="F88" s="13" t="s">
        <v>493</v>
      </c>
      <c r="G88" s="14" t="s">
        <v>32</v>
      </c>
      <c r="H88" s="12" t="s">
        <v>454</v>
      </c>
      <c r="I88" s="19">
        <v>63602.760000000009</v>
      </c>
      <c r="J88" s="19">
        <v>42558.526666666672</v>
      </c>
      <c r="K88" s="19"/>
      <c r="L88" s="39">
        <f t="shared" si="13"/>
        <v>0</v>
      </c>
      <c r="M88" s="19">
        <v>63602.760000000009</v>
      </c>
      <c r="N88" s="19">
        <f>4300*0.092*1.13</f>
        <v>447.02799999999991</v>
      </c>
      <c r="O88" s="39"/>
      <c r="P88" s="39">
        <f t="shared" si="16"/>
        <v>0</v>
      </c>
      <c r="Q88" s="38">
        <v>0</v>
      </c>
      <c r="R88" s="19">
        <f>N88*(1-Q88)</f>
        <v>447.02799999999991</v>
      </c>
      <c r="S88" s="12"/>
      <c r="T88" s="16">
        <v>45443</v>
      </c>
      <c r="U88" s="9">
        <v>7</v>
      </c>
      <c r="V88" s="16">
        <f t="shared" si="17"/>
        <v>45436</v>
      </c>
      <c r="W88" s="12" t="s">
        <v>35</v>
      </c>
      <c r="X88" s="36"/>
      <c r="Y88" s="9" t="s">
        <v>594</v>
      </c>
      <c r="Z88" s="23" t="s">
        <v>595</v>
      </c>
    </row>
    <row r="89" spans="1:26" ht="40.200000000000003" customHeight="1">
      <c r="A89" s="9">
        <f t="shared" si="18"/>
        <v>86</v>
      </c>
      <c r="B89" s="9" t="s">
        <v>540</v>
      </c>
      <c r="C89" s="10" t="s">
        <v>551</v>
      </c>
      <c r="D89" s="27" t="s">
        <v>552</v>
      </c>
      <c r="E89" s="12" t="s">
        <v>30</v>
      </c>
      <c r="F89" s="13" t="s">
        <v>31</v>
      </c>
      <c r="G89" s="14" t="s">
        <v>32</v>
      </c>
      <c r="H89" s="12" t="s">
        <v>454</v>
      </c>
      <c r="I89" s="19">
        <v>60107.89</v>
      </c>
      <c r="J89" s="19">
        <v>60107.89</v>
      </c>
      <c r="K89" s="19"/>
      <c r="L89" s="39">
        <f t="shared" si="13"/>
        <v>0</v>
      </c>
      <c r="M89" s="19">
        <v>60107.89</v>
      </c>
      <c r="N89" s="19">
        <f t="shared" si="14"/>
        <v>60107.89</v>
      </c>
      <c r="O89" s="39">
        <f t="shared" si="15"/>
        <v>1</v>
      </c>
      <c r="P89" s="39">
        <f t="shared" si="16"/>
        <v>1</v>
      </c>
      <c r="Q89" s="38">
        <v>1</v>
      </c>
      <c r="R89" s="19">
        <f t="shared" si="12"/>
        <v>0</v>
      </c>
      <c r="S89" s="12"/>
      <c r="T89" s="16">
        <v>45442</v>
      </c>
      <c r="U89" s="9">
        <v>7</v>
      </c>
      <c r="V89" s="16">
        <f t="shared" si="17"/>
        <v>45435</v>
      </c>
      <c r="W89" s="12" t="s">
        <v>35</v>
      </c>
      <c r="X89" s="36"/>
      <c r="Y89" s="9" t="s">
        <v>412</v>
      </c>
      <c r="Z89" s="23" t="s">
        <v>568</v>
      </c>
    </row>
    <row r="90" spans="1:26" ht="40.200000000000003" customHeight="1">
      <c r="A90" s="9">
        <f t="shared" si="18"/>
        <v>87</v>
      </c>
      <c r="B90" s="9" t="s">
        <v>488</v>
      </c>
      <c r="C90" s="10" t="s">
        <v>613</v>
      </c>
      <c r="D90" s="27" t="s">
        <v>610</v>
      </c>
      <c r="E90" s="12"/>
      <c r="F90" s="13" t="s">
        <v>619</v>
      </c>
      <c r="G90" s="13" t="s">
        <v>619</v>
      </c>
      <c r="H90" s="12" t="s">
        <v>454</v>
      </c>
      <c r="I90" s="19">
        <f>VLOOKUP(C90,[2]Sheet1!$B$5:$AX$690,49,0)</f>
        <v>3093766.72</v>
      </c>
      <c r="J90" s="19">
        <f>VLOOKUP(C90,[2]Sheet1!$B$5:$AY$690,50,0)*0.8</f>
        <v>341576.12133333337</v>
      </c>
      <c r="K90" s="19"/>
      <c r="L90" s="39"/>
      <c r="M90" s="19">
        <v>600000</v>
      </c>
      <c r="N90" s="19">
        <f t="shared" ref="N90:N96" si="21">M90</f>
        <v>600000</v>
      </c>
      <c r="O90" s="39">
        <f t="shared" ref="O90:O96" si="22">M90/J90</f>
        <v>1.756563069039826</v>
      </c>
      <c r="P90" s="39">
        <f t="shared" ref="P90:P96" si="23">L90+O90</f>
        <v>1.756563069039826</v>
      </c>
      <c r="Q90" s="38">
        <v>1</v>
      </c>
      <c r="R90" s="19">
        <f t="shared" ref="R90:R96" si="24">N90*(1-Q90)</f>
        <v>0</v>
      </c>
      <c r="S90" s="12"/>
      <c r="T90" s="16">
        <v>45442</v>
      </c>
      <c r="U90" s="9">
        <v>7</v>
      </c>
      <c r="V90" s="16">
        <f t="shared" ref="V90:V96" si="25">T90-U90</f>
        <v>45435</v>
      </c>
      <c r="W90" s="12" t="s">
        <v>35</v>
      </c>
      <c r="X90" s="36"/>
      <c r="Y90" s="9" t="s">
        <v>620</v>
      </c>
      <c r="Z90" s="23"/>
    </row>
    <row r="91" spans="1:26" ht="40.200000000000003" customHeight="1">
      <c r="A91" s="9">
        <f t="shared" si="18"/>
        <v>88</v>
      </c>
      <c r="B91" s="9" t="s">
        <v>540</v>
      </c>
      <c r="C91" s="10" t="s">
        <v>272</v>
      </c>
      <c r="D91" s="27" t="s">
        <v>273</v>
      </c>
      <c r="E91" s="12"/>
      <c r="F91" s="13" t="s">
        <v>619</v>
      </c>
      <c r="G91" s="13" t="s">
        <v>619</v>
      </c>
      <c r="H91" s="12" t="s">
        <v>454</v>
      </c>
      <c r="I91" s="19">
        <f>VLOOKUP(C91,[2]Sheet1!$B$5:$AX$690,49,0)</f>
        <v>456795.50999999995</v>
      </c>
      <c r="J91" s="19">
        <f>VLOOKUP(C91,[2]Sheet1!$B$5:$AY$690,50,0)*0.8</f>
        <v>39537.994666666673</v>
      </c>
      <c r="K91" s="19"/>
      <c r="L91" s="39"/>
      <c r="M91" s="19">
        <v>100000</v>
      </c>
      <c r="N91" s="19">
        <f t="shared" si="21"/>
        <v>100000</v>
      </c>
      <c r="O91" s="39">
        <f t="shared" si="22"/>
        <v>2.5292127444264914</v>
      </c>
      <c r="P91" s="39">
        <f t="shared" si="23"/>
        <v>2.5292127444264914</v>
      </c>
      <c r="Q91" s="38">
        <v>1</v>
      </c>
      <c r="R91" s="19">
        <f t="shared" si="24"/>
        <v>0</v>
      </c>
      <c r="S91" s="12"/>
      <c r="T91" s="16">
        <v>45442</v>
      </c>
      <c r="U91" s="9">
        <v>7</v>
      </c>
      <c r="V91" s="16">
        <f t="shared" si="25"/>
        <v>45435</v>
      </c>
      <c r="W91" s="12" t="s">
        <v>35</v>
      </c>
      <c r="X91" s="36"/>
      <c r="Y91" s="9" t="s">
        <v>620</v>
      </c>
      <c r="Z91" s="23"/>
    </row>
    <row r="92" spans="1:26" ht="40.200000000000003" customHeight="1">
      <c r="A92" s="9">
        <f t="shared" si="18"/>
        <v>89</v>
      </c>
      <c r="B92" s="9" t="s">
        <v>540</v>
      </c>
      <c r="C92" s="10" t="s">
        <v>614</v>
      </c>
      <c r="D92" s="27" t="s">
        <v>611</v>
      </c>
      <c r="E92" s="12"/>
      <c r="F92" s="13" t="s">
        <v>619</v>
      </c>
      <c r="G92" s="13" t="s">
        <v>619</v>
      </c>
      <c r="H92" s="12" t="s">
        <v>454</v>
      </c>
      <c r="I92" s="19">
        <f>VLOOKUP(C92,[2]Sheet1!$B$5:$AX$690,49,0)</f>
        <v>1403468.4000000001</v>
      </c>
      <c r="J92" s="19">
        <f>VLOOKUP(C92,[2]Sheet1!$B$5:$AY$690,50,0)*0.8</f>
        <v>187129.12000000002</v>
      </c>
      <c r="K92" s="19"/>
      <c r="L92" s="39"/>
      <c r="M92" s="19">
        <v>400000</v>
      </c>
      <c r="N92" s="19">
        <f t="shared" si="21"/>
        <v>400000</v>
      </c>
      <c r="O92" s="39">
        <f t="shared" si="22"/>
        <v>2.1375614869561721</v>
      </c>
      <c r="P92" s="39">
        <f t="shared" si="23"/>
        <v>2.1375614869561721</v>
      </c>
      <c r="Q92" s="38">
        <v>1</v>
      </c>
      <c r="R92" s="19">
        <f t="shared" si="24"/>
        <v>0</v>
      </c>
      <c r="S92" s="12"/>
      <c r="T92" s="16">
        <v>45442</v>
      </c>
      <c r="U92" s="9">
        <v>7</v>
      </c>
      <c r="V92" s="16">
        <f t="shared" si="25"/>
        <v>45435</v>
      </c>
      <c r="W92" s="12" t="s">
        <v>35</v>
      </c>
      <c r="X92" s="36"/>
      <c r="Y92" s="9" t="s">
        <v>620</v>
      </c>
      <c r="Z92" s="23"/>
    </row>
    <row r="93" spans="1:26" ht="40.200000000000003" customHeight="1">
      <c r="A93" s="9">
        <f t="shared" si="18"/>
        <v>90</v>
      </c>
      <c r="B93" s="9" t="s">
        <v>540</v>
      </c>
      <c r="C93" s="10" t="s">
        <v>615</v>
      </c>
      <c r="D93" s="27" t="s">
        <v>616</v>
      </c>
      <c r="E93" s="12"/>
      <c r="F93" s="13" t="s">
        <v>619</v>
      </c>
      <c r="G93" s="13" t="s">
        <v>619</v>
      </c>
      <c r="H93" s="12" t="s">
        <v>454</v>
      </c>
      <c r="I93" s="19">
        <f>VLOOKUP(C93,[2]Sheet1!$B$5:$AX$690,49,0)</f>
        <v>139448.35</v>
      </c>
      <c r="J93" s="19">
        <f>VLOOKUP(C93,[2]Sheet1!$B$5:$AY$690,50,0)*0.8</f>
        <v>0</v>
      </c>
      <c r="K93" s="19"/>
      <c r="L93" s="39"/>
      <c r="M93" s="19">
        <v>50000</v>
      </c>
      <c r="N93" s="19">
        <f t="shared" si="21"/>
        <v>50000</v>
      </c>
      <c r="O93" s="39" t="e">
        <f t="shared" si="22"/>
        <v>#DIV/0!</v>
      </c>
      <c r="P93" s="39" t="e">
        <f t="shared" si="23"/>
        <v>#DIV/0!</v>
      </c>
      <c r="Q93" s="38">
        <v>1</v>
      </c>
      <c r="R93" s="19">
        <f t="shared" si="24"/>
        <v>0</v>
      </c>
      <c r="S93" s="12"/>
      <c r="T93" s="16">
        <v>45442</v>
      </c>
      <c r="U93" s="9">
        <v>7</v>
      </c>
      <c r="V93" s="16">
        <f t="shared" si="25"/>
        <v>45435</v>
      </c>
      <c r="W93" s="12" t="s">
        <v>35</v>
      </c>
      <c r="X93" s="36"/>
      <c r="Y93" s="9" t="s">
        <v>620</v>
      </c>
      <c r="Z93" s="23"/>
    </row>
    <row r="94" spans="1:26" ht="40.200000000000003" customHeight="1">
      <c r="A94" s="9">
        <f t="shared" si="18"/>
        <v>91</v>
      </c>
      <c r="B94" s="9" t="s">
        <v>540</v>
      </c>
      <c r="C94" s="10" t="s">
        <v>276</v>
      </c>
      <c r="D94" s="27" t="s">
        <v>277</v>
      </c>
      <c r="E94" s="12"/>
      <c r="F94" s="13" t="s">
        <v>619</v>
      </c>
      <c r="G94" s="13" t="s">
        <v>619</v>
      </c>
      <c r="H94" s="12" t="s">
        <v>454</v>
      </c>
      <c r="I94" s="19">
        <f>VLOOKUP(C94,[2]Sheet1!$B$5:$AX$690,49,0)</f>
        <v>173407.62</v>
      </c>
      <c r="J94" s="19">
        <f>VLOOKUP(C94,[2]Sheet1!$B$5:$AY$690,50,0)*0.8</f>
        <v>23121.016000000003</v>
      </c>
      <c r="K94" s="19"/>
      <c r="L94" s="39"/>
      <c r="M94" s="19">
        <v>50000</v>
      </c>
      <c r="N94" s="19">
        <f t="shared" si="21"/>
        <v>50000</v>
      </c>
      <c r="O94" s="39">
        <f t="shared" si="22"/>
        <v>2.1625347259826295</v>
      </c>
      <c r="P94" s="39">
        <f t="shared" si="23"/>
        <v>2.1625347259826295</v>
      </c>
      <c r="Q94" s="38">
        <v>1</v>
      </c>
      <c r="R94" s="19">
        <f t="shared" si="24"/>
        <v>0</v>
      </c>
      <c r="S94" s="12"/>
      <c r="T94" s="16">
        <v>45442</v>
      </c>
      <c r="U94" s="9">
        <v>7</v>
      </c>
      <c r="V94" s="16">
        <f t="shared" si="25"/>
        <v>45435</v>
      </c>
      <c r="W94" s="12" t="s">
        <v>35</v>
      </c>
      <c r="X94" s="36"/>
      <c r="Y94" s="9" t="s">
        <v>620</v>
      </c>
      <c r="Z94" s="23"/>
    </row>
    <row r="95" spans="1:26" ht="40.200000000000003" customHeight="1">
      <c r="A95" s="9">
        <f t="shared" si="18"/>
        <v>92</v>
      </c>
      <c r="B95" s="9" t="s">
        <v>540</v>
      </c>
      <c r="C95" s="10"/>
      <c r="D95" s="27" t="s">
        <v>617</v>
      </c>
      <c r="E95" s="12"/>
      <c r="F95" s="13" t="s">
        <v>619</v>
      </c>
      <c r="G95" s="13" t="s">
        <v>619</v>
      </c>
      <c r="H95" s="12" t="s">
        <v>454</v>
      </c>
      <c r="I95" s="19"/>
      <c r="J95" s="19"/>
      <c r="K95" s="19"/>
      <c r="L95" s="39"/>
      <c r="M95" s="19">
        <v>25200</v>
      </c>
      <c r="N95" s="19">
        <f t="shared" si="21"/>
        <v>25200</v>
      </c>
      <c r="O95" s="39" t="e">
        <f t="shared" si="22"/>
        <v>#DIV/0!</v>
      </c>
      <c r="P95" s="39" t="e">
        <f t="shared" si="23"/>
        <v>#DIV/0!</v>
      </c>
      <c r="Q95" s="38">
        <v>1</v>
      </c>
      <c r="R95" s="19">
        <f t="shared" si="24"/>
        <v>0</v>
      </c>
      <c r="S95" s="12"/>
      <c r="T95" s="16">
        <v>45442</v>
      </c>
      <c r="U95" s="9">
        <v>7</v>
      </c>
      <c r="V95" s="16">
        <f t="shared" si="25"/>
        <v>45435</v>
      </c>
      <c r="W95" s="12" t="s">
        <v>35</v>
      </c>
      <c r="X95" s="36"/>
      <c r="Y95" s="9" t="s">
        <v>620</v>
      </c>
      <c r="Z95" s="23"/>
    </row>
    <row r="96" spans="1:26" ht="40.200000000000003" customHeight="1">
      <c r="A96" s="9">
        <f t="shared" si="18"/>
        <v>93</v>
      </c>
      <c r="B96" s="9" t="s">
        <v>540</v>
      </c>
      <c r="C96" s="10" t="s">
        <v>618</v>
      </c>
      <c r="D96" s="27" t="s">
        <v>612</v>
      </c>
      <c r="E96" s="12"/>
      <c r="F96" s="13" t="s">
        <v>619</v>
      </c>
      <c r="G96" s="13" t="s">
        <v>619</v>
      </c>
      <c r="H96" s="12" t="s">
        <v>454</v>
      </c>
      <c r="I96" s="19">
        <f>VLOOKUP(C96,[2]Sheet1!$B$5:$AX$690,49,0)</f>
        <v>40240</v>
      </c>
      <c r="J96" s="19">
        <f>VLOOKUP(C96,[2]Sheet1!$B$5:$AY$690,50,0)*0.8</f>
        <v>5365.3333333333339</v>
      </c>
      <c r="K96" s="19"/>
      <c r="L96" s="39"/>
      <c r="M96" s="19">
        <v>10000</v>
      </c>
      <c r="N96" s="19">
        <f t="shared" si="21"/>
        <v>10000</v>
      </c>
      <c r="O96" s="39">
        <f t="shared" si="22"/>
        <v>1.8638170974155068</v>
      </c>
      <c r="P96" s="39">
        <f t="shared" si="23"/>
        <v>1.8638170974155068</v>
      </c>
      <c r="Q96" s="38">
        <v>1</v>
      </c>
      <c r="R96" s="19">
        <f t="shared" si="24"/>
        <v>0</v>
      </c>
      <c r="S96" s="12"/>
      <c r="T96" s="16">
        <v>45442</v>
      </c>
      <c r="U96" s="9">
        <v>7</v>
      </c>
      <c r="V96" s="16">
        <f t="shared" si="25"/>
        <v>45435</v>
      </c>
      <c r="W96" s="12" t="s">
        <v>35</v>
      </c>
      <c r="X96" s="36"/>
      <c r="Y96" s="9" t="s">
        <v>620</v>
      </c>
      <c r="Z96" s="23"/>
    </row>
    <row r="97" spans="1:26" ht="40.200000000000003" customHeight="1">
      <c r="A97" s="9">
        <f t="shared" si="18"/>
        <v>94</v>
      </c>
      <c r="B97" s="9" t="s">
        <v>540</v>
      </c>
      <c r="C97" s="10" t="s">
        <v>284</v>
      </c>
      <c r="D97" s="113" t="s">
        <v>285</v>
      </c>
      <c r="E97" s="12" t="s">
        <v>280</v>
      </c>
      <c r="F97" s="13" t="s">
        <v>31</v>
      </c>
      <c r="G97" s="14" t="s">
        <v>180</v>
      </c>
      <c r="H97" s="12" t="s">
        <v>454</v>
      </c>
      <c r="I97" s="19">
        <v>416900</v>
      </c>
      <c r="J97" s="19">
        <v>416900</v>
      </c>
      <c r="K97" s="19"/>
      <c r="L97" s="39">
        <f>K97/J97</f>
        <v>0</v>
      </c>
      <c r="M97" s="19">
        <v>200000</v>
      </c>
      <c r="N97" s="19">
        <f t="shared" si="14"/>
        <v>200000</v>
      </c>
      <c r="O97" s="39">
        <f t="shared" si="15"/>
        <v>0.47973135044375148</v>
      </c>
      <c r="P97" s="39">
        <f t="shared" si="16"/>
        <v>0.47973135044375148</v>
      </c>
      <c r="Q97" s="38">
        <v>0</v>
      </c>
      <c r="R97" s="19">
        <f t="shared" si="12"/>
        <v>200000</v>
      </c>
      <c r="S97" s="12"/>
      <c r="T97" s="16">
        <v>45442</v>
      </c>
      <c r="U97" s="9">
        <v>3</v>
      </c>
      <c r="V97" s="16">
        <f t="shared" si="17"/>
        <v>45439</v>
      </c>
      <c r="W97" s="12" t="s">
        <v>35</v>
      </c>
      <c r="X97" s="19"/>
      <c r="Y97" s="9" t="s">
        <v>564</v>
      </c>
      <c r="Z97" s="23" t="s">
        <v>565</v>
      </c>
    </row>
    <row r="98" spans="1:26" ht="40.200000000000003" customHeight="1">
      <c r="A98" s="9">
        <f t="shared" si="18"/>
        <v>95</v>
      </c>
      <c r="B98" s="9" t="s">
        <v>540</v>
      </c>
      <c r="C98" s="10" t="s">
        <v>184</v>
      </c>
      <c r="D98" s="27" t="s">
        <v>185</v>
      </c>
      <c r="E98" s="12" t="s">
        <v>548</v>
      </c>
      <c r="F98" s="13" t="s">
        <v>40</v>
      </c>
      <c r="G98" s="112" t="s">
        <v>180</v>
      </c>
      <c r="H98" s="12" t="s">
        <v>454</v>
      </c>
      <c r="I98" s="19">
        <v>40459.990000000005</v>
      </c>
      <c r="J98" s="19">
        <v>40459.990000000005</v>
      </c>
      <c r="K98" s="19"/>
      <c r="L98" s="39">
        <f>K98/J98</f>
        <v>0</v>
      </c>
      <c r="M98" s="19">
        <v>40459.990000000005</v>
      </c>
      <c r="N98" s="19">
        <f t="shared" si="14"/>
        <v>40459.990000000005</v>
      </c>
      <c r="O98" s="39">
        <f t="shared" si="15"/>
        <v>1</v>
      </c>
      <c r="P98" s="39">
        <f t="shared" si="16"/>
        <v>1</v>
      </c>
      <c r="Q98" s="38">
        <v>0</v>
      </c>
      <c r="R98" s="19">
        <f t="shared" si="12"/>
        <v>40459.990000000005</v>
      </c>
      <c r="S98" s="12"/>
      <c r="T98" s="16">
        <v>45442</v>
      </c>
      <c r="U98" s="9">
        <v>3</v>
      </c>
      <c r="V98" s="16">
        <f t="shared" si="17"/>
        <v>45439</v>
      </c>
      <c r="W98" s="12" t="s">
        <v>35</v>
      </c>
      <c r="X98" s="36"/>
      <c r="Y98" s="9" t="s">
        <v>564</v>
      </c>
      <c r="Z98" s="23"/>
    </row>
    <row r="99" spans="1:26" ht="40.200000000000003" customHeight="1">
      <c r="A99" s="9">
        <f t="shared" si="18"/>
        <v>96</v>
      </c>
      <c r="B99" s="9" t="s">
        <v>540</v>
      </c>
      <c r="C99" s="10" t="s">
        <v>290</v>
      </c>
      <c r="D99" s="113" t="s">
        <v>291</v>
      </c>
      <c r="E99" s="12" t="s">
        <v>548</v>
      </c>
      <c r="F99" s="13" t="s">
        <v>31</v>
      </c>
      <c r="G99" s="14" t="s">
        <v>32</v>
      </c>
      <c r="H99" s="12" t="s">
        <v>454</v>
      </c>
      <c r="I99" s="19">
        <v>151605.35</v>
      </c>
      <c r="J99" s="19">
        <v>151605.35</v>
      </c>
      <c r="K99" s="19"/>
      <c r="L99" s="39">
        <f>K99/J99</f>
        <v>0</v>
      </c>
      <c r="M99" s="19">
        <v>50000</v>
      </c>
      <c r="N99" s="19">
        <f t="shared" si="14"/>
        <v>50000</v>
      </c>
      <c r="O99" s="39">
        <f t="shared" si="15"/>
        <v>0.32980366458043858</v>
      </c>
      <c r="P99" s="39">
        <f t="shared" si="16"/>
        <v>0.32980366458043858</v>
      </c>
      <c r="Q99" s="38">
        <v>0</v>
      </c>
      <c r="R99" s="19">
        <f t="shared" si="12"/>
        <v>50000</v>
      </c>
      <c r="S99" s="12"/>
      <c r="T99" s="16">
        <v>45442</v>
      </c>
      <c r="U99" s="9">
        <v>3</v>
      </c>
      <c r="V99" s="16">
        <f t="shared" si="17"/>
        <v>45439</v>
      </c>
      <c r="W99" s="12" t="s">
        <v>35</v>
      </c>
      <c r="X99" s="19">
        <v>151605.35</v>
      </c>
      <c r="Y99" s="9" t="s">
        <v>412</v>
      </c>
      <c r="Z99" s="23" t="s">
        <v>567</v>
      </c>
    </row>
    <row r="100" spans="1:26" ht="40.200000000000003" customHeight="1">
      <c r="A100" s="9">
        <f t="shared" si="18"/>
        <v>97</v>
      </c>
      <c r="B100" s="9" t="s">
        <v>540</v>
      </c>
      <c r="C100" s="10" t="s">
        <v>288</v>
      </c>
      <c r="D100" s="27" t="s">
        <v>289</v>
      </c>
      <c r="E100" s="12" t="s">
        <v>280</v>
      </c>
      <c r="F100" s="13" t="s">
        <v>31</v>
      </c>
      <c r="G100" s="14" t="s">
        <v>32</v>
      </c>
      <c r="H100" s="12" t="s">
        <v>454</v>
      </c>
      <c r="I100" s="19">
        <v>508630.26</v>
      </c>
      <c r="J100" s="19">
        <v>49814.016000000003</v>
      </c>
      <c r="K100" s="19"/>
      <c r="L100" s="39">
        <f t="shared" si="13"/>
        <v>0</v>
      </c>
      <c r="M100" s="19">
        <v>100000</v>
      </c>
      <c r="N100" s="19">
        <f t="shared" si="14"/>
        <v>100000</v>
      </c>
      <c r="O100" s="39">
        <f t="shared" si="15"/>
        <v>2.0074671353540334</v>
      </c>
      <c r="P100" s="39">
        <f t="shared" si="16"/>
        <v>2.0074671353540334</v>
      </c>
      <c r="Q100" s="38">
        <v>1</v>
      </c>
      <c r="R100" s="19">
        <f t="shared" si="12"/>
        <v>0</v>
      </c>
      <c r="S100" s="12"/>
      <c r="T100" s="16">
        <v>45442</v>
      </c>
      <c r="U100" s="9">
        <v>7</v>
      </c>
      <c r="V100" s="16">
        <f t="shared" si="17"/>
        <v>45435</v>
      </c>
      <c r="W100" s="12" t="s">
        <v>35</v>
      </c>
      <c r="X100" s="36"/>
      <c r="Y100" s="9" t="s">
        <v>412</v>
      </c>
      <c r="Z100" s="23"/>
    </row>
    <row r="101" spans="1:26" ht="40.200000000000003" customHeight="1">
      <c r="A101" s="9">
        <f t="shared" si="18"/>
        <v>98</v>
      </c>
      <c r="B101" s="9" t="s">
        <v>540</v>
      </c>
      <c r="C101" s="10" t="s">
        <v>538</v>
      </c>
      <c r="D101" s="27" t="s">
        <v>563</v>
      </c>
      <c r="E101" s="12" t="s">
        <v>548</v>
      </c>
      <c r="F101" s="13" t="s">
        <v>40</v>
      </c>
      <c r="G101" s="14" t="s">
        <v>32</v>
      </c>
      <c r="H101" s="12" t="s">
        <v>454</v>
      </c>
      <c r="I101" s="19">
        <v>856630.84</v>
      </c>
      <c r="J101" s="19">
        <v>856630.84</v>
      </c>
      <c r="K101" s="19"/>
      <c r="L101" s="39">
        <f t="shared" si="13"/>
        <v>0</v>
      </c>
      <c r="M101" s="19">
        <v>50000</v>
      </c>
      <c r="N101" s="19">
        <f t="shared" si="14"/>
        <v>50000</v>
      </c>
      <c r="O101" s="39">
        <f t="shared" si="15"/>
        <v>5.8368199772027819E-2</v>
      </c>
      <c r="P101" s="39">
        <f t="shared" si="16"/>
        <v>5.8368199772027819E-2</v>
      </c>
      <c r="Q101" s="38">
        <v>0</v>
      </c>
      <c r="R101" s="19">
        <f t="shared" si="12"/>
        <v>50000</v>
      </c>
      <c r="S101" s="12"/>
      <c r="T101" s="16">
        <v>45442</v>
      </c>
      <c r="U101" s="9">
        <v>3</v>
      </c>
      <c r="V101" s="16">
        <f t="shared" si="17"/>
        <v>45439</v>
      </c>
      <c r="W101" s="12" t="s">
        <v>35</v>
      </c>
      <c r="X101" s="36"/>
      <c r="Y101" s="9" t="s">
        <v>181</v>
      </c>
      <c r="Z101" s="23"/>
    </row>
    <row r="102" spans="1:26" ht="40.200000000000003" customHeight="1">
      <c r="A102" s="9">
        <f t="shared" si="18"/>
        <v>99</v>
      </c>
      <c r="B102" s="9" t="s">
        <v>540</v>
      </c>
      <c r="C102" s="10" t="s">
        <v>560</v>
      </c>
      <c r="D102" s="27" t="s">
        <v>561</v>
      </c>
      <c r="E102" s="12" t="s">
        <v>548</v>
      </c>
      <c r="F102" s="13" t="s">
        <v>562</v>
      </c>
      <c r="G102" s="14" t="s">
        <v>32</v>
      </c>
      <c r="H102" s="12" t="s">
        <v>454</v>
      </c>
      <c r="I102" s="19">
        <v>81145.88</v>
      </c>
      <c r="J102" s="19">
        <v>9988.2213333333348</v>
      </c>
      <c r="K102" s="19"/>
      <c r="L102" s="39">
        <f t="shared" si="13"/>
        <v>0</v>
      </c>
      <c r="M102" s="19">
        <v>50000</v>
      </c>
      <c r="N102" s="19">
        <f t="shared" si="14"/>
        <v>50000</v>
      </c>
      <c r="O102" s="39">
        <f t="shared" si="15"/>
        <v>5.0058962783630738</v>
      </c>
      <c r="P102" s="39">
        <f t="shared" si="16"/>
        <v>5.0058962783630738</v>
      </c>
      <c r="Q102" s="38">
        <v>1</v>
      </c>
      <c r="R102" s="19">
        <f t="shared" si="12"/>
        <v>0</v>
      </c>
      <c r="S102" s="12"/>
      <c r="T102" s="16">
        <v>45442</v>
      </c>
      <c r="U102" s="9">
        <v>3</v>
      </c>
      <c r="V102" s="16">
        <f t="shared" si="17"/>
        <v>45439</v>
      </c>
      <c r="W102" s="12" t="s">
        <v>35</v>
      </c>
      <c r="X102" s="36"/>
      <c r="Y102" s="9" t="s">
        <v>412</v>
      </c>
      <c r="Z102" s="23"/>
    </row>
    <row r="103" spans="1:26" ht="40.200000000000003" customHeight="1">
      <c r="A103" s="9">
        <f t="shared" si="18"/>
        <v>100</v>
      </c>
      <c r="B103" s="9" t="s">
        <v>540</v>
      </c>
      <c r="C103" s="10" t="s">
        <v>282</v>
      </c>
      <c r="D103" s="27" t="s">
        <v>283</v>
      </c>
      <c r="E103" s="12" t="s">
        <v>548</v>
      </c>
      <c r="F103" s="13" t="s">
        <v>40</v>
      </c>
      <c r="G103" s="14" t="s">
        <v>32</v>
      </c>
      <c r="H103" s="12" t="s">
        <v>454</v>
      </c>
      <c r="I103" s="19">
        <v>249669.96000000002</v>
      </c>
      <c r="J103" s="19">
        <v>249669.96000000002</v>
      </c>
      <c r="K103" s="19"/>
      <c r="L103" s="39">
        <f t="shared" si="13"/>
        <v>0</v>
      </c>
      <c r="M103" s="19">
        <v>50000</v>
      </c>
      <c r="N103" s="19">
        <f t="shared" si="14"/>
        <v>50000</v>
      </c>
      <c r="O103" s="39">
        <f t="shared" si="15"/>
        <v>0.20026438102525429</v>
      </c>
      <c r="P103" s="39">
        <f t="shared" si="16"/>
        <v>0.20026438102525429</v>
      </c>
      <c r="Q103" s="38">
        <v>0</v>
      </c>
      <c r="R103" s="19">
        <f t="shared" si="12"/>
        <v>50000</v>
      </c>
      <c r="S103" s="12"/>
      <c r="T103" s="16">
        <v>45442</v>
      </c>
      <c r="U103" s="9">
        <v>3</v>
      </c>
      <c r="V103" s="16">
        <f t="shared" si="17"/>
        <v>45439</v>
      </c>
      <c r="W103" s="12" t="s">
        <v>35</v>
      </c>
      <c r="X103" s="36"/>
      <c r="Y103" s="9" t="s">
        <v>181</v>
      </c>
      <c r="Z103" s="23"/>
    </row>
    <row r="104" spans="1:26" ht="40.200000000000003" customHeight="1">
      <c r="A104" s="9">
        <f t="shared" si="18"/>
        <v>101</v>
      </c>
      <c r="B104" s="9" t="s">
        <v>540</v>
      </c>
      <c r="C104" s="10" t="s">
        <v>328</v>
      </c>
      <c r="D104" s="27" t="s">
        <v>329</v>
      </c>
      <c r="E104" s="12" t="s">
        <v>548</v>
      </c>
      <c r="F104" s="13" t="s">
        <v>40</v>
      </c>
      <c r="G104" s="14" t="s">
        <v>32</v>
      </c>
      <c r="H104" s="12" t="s">
        <v>454</v>
      </c>
      <c r="I104" s="19">
        <v>619964</v>
      </c>
      <c r="J104" s="19">
        <v>31525.800000000003</v>
      </c>
      <c r="K104" s="19"/>
      <c r="L104" s="39">
        <f t="shared" si="13"/>
        <v>0</v>
      </c>
      <c r="M104" s="19">
        <v>50000</v>
      </c>
      <c r="N104" s="19">
        <f t="shared" si="14"/>
        <v>50000</v>
      </c>
      <c r="O104" s="39">
        <f t="shared" si="15"/>
        <v>1.5860025756681828</v>
      </c>
      <c r="P104" s="39">
        <f t="shared" si="16"/>
        <v>1.5860025756681828</v>
      </c>
      <c r="Q104" s="38">
        <v>0</v>
      </c>
      <c r="R104" s="19">
        <f t="shared" si="12"/>
        <v>50000</v>
      </c>
      <c r="S104" s="12"/>
      <c r="T104" s="16">
        <v>45442</v>
      </c>
      <c r="U104" s="9">
        <v>3</v>
      </c>
      <c r="V104" s="16">
        <f t="shared" si="17"/>
        <v>45439</v>
      </c>
      <c r="W104" s="12" t="s">
        <v>35</v>
      </c>
      <c r="X104" s="36"/>
      <c r="Y104" s="9" t="s">
        <v>550</v>
      </c>
      <c r="Z104" s="23"/>
    </row>
    <row r="105" spans="1:26" ht="40.200000000000003" customHeight="1">
      <c r="A105" s="9">
        <f t="shared" si="18"/>
        <v>102</v>
      </c>
      <c r="B105" s="9" t="s">
        <v>540</v>
      </c>
      <c r="C105" s="10" t="s">
        <v>286</v>
      </c>
      <c r="D105" s="27" t="s">
        <v>287</v>
      </c>
      <c r="E105" s="12" t="s">
        <v>548</v>
      </c>
      <c r="F105" s="13" t="s">
        <v>40</v>
      </c>
      <c r="G105" s="14" t="s">
        <v>32</v>
      </c>
      <c r="H105" s="12" t="s">
        <v>454</v>
      </c>
      <c r="I105" s="19">
        <v>294000</v>
      </c>
      <c r="J105" s="19">
        <v>294000</v>
      </c>
      <c r="K105" s="19"/>
      <c r="L105" s="39">
        <f t="shared" si="13"/>
        <v>0</v>
      </c>
      <c r="M105" s="19">
        <v>50000</v>
      </c>
      <c r="N105" s="19">
        <f t="shared" si="14"/>
        <v>50000</v>
      </c>
      <c r="O105" s="39">
        <f t="shared" si="15"/>
        <v>0.17006802721088435</v>
      </c>
      <c r="P105" s="39">
        <f t="shared" si="16"/>
        <v>0.17006802721088435</v>
      </c>
      <c r="Q105" s="38">
        <v>0</v>
      </c>
      <c r="R105" s="19">
        <f t="shared" si="12"/>
        <v>50000</v>
      </c>
      <c r="S105" s="12"/>
      <c r="T105" s="16">
        <v>45442</v>
      </c>
      <c r="U105" s="9">
        <v>3</v>
      </c>
      <c r="V105" s="16">
        <f t="shared" si="17"/>
        <v>45439</v>
      </c>
      <c r="W105" s="12" t="s">
        <v>35</v>
      </c>
      <c r="X105" s="36"/>
      <c r="Y105" s="9" t="s">
        <v>181</v>
      </c>
      <c r="Z105" s="23"/>
    </row>
    <row r="106" spans="1:26" ht="40.200000000000003" customHeight="1">
      <c r="A106" s="9">
        <f t="shared" si="18"/>
        <v>103</v>
      </c>
      <c r="B106" s="9" t="s">
        <v>540</v>
      </c>
      <c r="C106" s="10" t="s">
        <v>292</v>
      </c>
      <c r="D106" s="113" t="s">
        <v>609</v>
      </c>
      <c r="E106" s="12" t="s">
        <v>548</v>
      </c>
      <c r="F106" s="13" t="s">
        <v>40</v>
      </c>
      <c r="G106" s="14" t="s">
        <v>32</v>
      </c>
      <c r="H106" s="12" t="s">
        <v>454</v>
      </c>
      <c r="I106" s="19">
        <v>42807.899999999994</v>
      </c>
      <c r="J106" s="19">
        <v>5707.7199999999993</v>
      </c>
      <c r="K106" s="19"/>
      <c r="L106" s="39">
        <f t="shared" si="13"/>
        <v>0</v>
      </c>
      <c r="M106" s="19">
        <v>42807.899999999994</v>
      </c>
      <c r="N106" s="19">
        <f t="shared" si="14"/>
        <v>42807.899999999994</v>
      </c>
      <c r="O106" s="39">
        <f t="shared" si="15"/>
        <v>7.5</v>
      </c>
      <c r="P106" s="39">
        <f t="shared" si="16"/>
        <v>7.5</v>
      </c>
      <c r="Q106" s="38">
        <v>0</v>
      </c>
      <c r="R106" s="19">
        <f t="shared" si="12"/>
        <v>42807.899999999994</v>
      </c>
      <c r="S106" s="12"/>
      <c r="T106" s="16">
        <v>45442</v>
      </c>
      <c r="U106" s="9">
        <v>3</v>
      </c>
      <c r="V106" s="16">
        <f t="shared" si="17"/>
        <v>45439</v>
      </c>
      <c r="W106" s="12" t="s">
        <v>35</v>
      </c>
      <c r="X106" s="19"/>
      <c r="Y106" s="9" t="s">
        <v>125</v>
      </c>
      <c r="Z106" s="23"/>
    </row>
    <row r="107" spans="1:26" ht="40.200000000000003" customHeight="1">
      <c r="A107" s="9">
        <f t="shared" si="18"/>
        <v>104</v>
      </c>
      <c r="B107" s="9" t="s">
        <v>260</v>
      </c>
      <c r="C107" s="10" t="s">
        <v>278</v>
      </c>
      <c r="D107" s="113" t="s">
        <v>279</v>
      </c>
      <c r="E107" s="12" t="s">
        <v>548</v>
      </c>
      <c r="F107" s="12" t="s">
        <v>467</v>
      </c>
      <c r="G107" s="14" t="s">
        <v>32</v>
      </c>
      <c r="H107" s="12" t="s">
        <v>454</v>
      </c>
      <c r="I107" s="19">
        <v>4117298.5799999996</v>
      </c>
      <c r="J107" s="19">
        <v>143186.51200000002</v>
      </c>
      <c r="K107" s="19"/>
      <c r="L107" s="39">
        <f t="shared" si="13"/>
        <v>0</v>
      </c>
      <c r="M107" s="19">
        <v>500000</v>
      </c>
      <c r="N107" s="19">
        <f t="shared" si="14"/>
        <v>500000</v>
      </c>
      <c r="O107" s="39">
        <f t="shared" si="15"/>
        <v>3.4919490182147879</v>
      </c>
      <c r="P107" s="39">
        <f t="shared" si="16"/>
        <v>3.4919490182147879</v>
      </c>
      <c r="Q107" s="38">
        <v>0.03</v>
      </c>
      <c r="R107" s="19">
        <f t="shared" si="12"/>
        <v>485000</v>
      </c>
      <c r="S107" s="12"/>
      <c r="T107" s="16">
        <v>45442</v>
      </c>
      <c r="U107" s="9">
        <v>3</v>
      </c>
      <c r="V107" s="16">
        <f t="shared" si="17"/>
        <v>45439</v>
      </c>
      <c r="W107" s="12" t="s">
        <v>35</v>
      </c>
      <c r="X107" s="19">
        <v>4223767.43</v>
      </c>
      <c r="Y107" s="9" t="s">
        <v>413</v>
      </c>
      <c r="Z107" s="23"/>
    </row>
    <row r="108" spans="1:26" ht="42.6" customHeight="1">
      <c r="A108" s="2"/>
      <c r="B108" s="2"/>
      <c r="C108" s="3" t="s">
        <v>294</v>
      </c>
      <c r="D108" s="2"/>
      <c r="E108" s="15"/>
      <c r="F108" s="2"/>
      <c r="G108" s="2"/>
      <c r="H108" s="3"/>
      <c r="I108" s="3" t="s">
        <v>295</v>
      </c>
      <c r="J108" s="20"/>
      <c r="K108" s="20"/>
      <c r="L108" s="20"/>
      <c r="M108" s="4"/>
      <c r="N108" s="20"/>
      <c r="O108" s="20"/>
      <c r="P108" s="20"/>
      <c r="Q108" s="15"/>
      <c r="R108" s="21"/>
      <c r="S108" s="21"/>
      <c r="T108" s="15"/>
      <c r="U108" s="2"/>
      <c r="V108" s="2"/>
      <c r="W108" s="15"/>
      <c r="X108" s="3" t="s">
        <v>296</v>
      </c>
      <c r="Y108" s="2"/>
      <c r="Z108" s="25"/>
    </row>
    <row r="110" spans="1:26">
      <c r="P110" s="111"/>
    </row>
    <row r="111" spans="1:26">
      <c r="P111" s="111"/>
    </row>
    <row r="112" spans="1:26">
      <c r="P112" s="111" t="s">
        <v>606</v>
      </c>
      <c r="R112">
        <f>4610000+500000</f>
        <v>5110000</v>
      </c>
    </row>
    <row r="113" spans="16:18">
      <c r="P113" s="111" t="s">
        <v>607</v>
      </c>
      <c r="R113" s="115">
        <f>R112-R1</f>
        <v>-13420344.374666665</v>
      </c>
    </row>
  </sheetData>
  <autoFilter ref="A3:Z108" xr:uid="{00000000-0009-0000-0000-000002000000}">
    <sortState xmlns:xlrd2="http://schemas.microsoft.com/office/spreadsheetml/2017/richdata2" ref="A12:Z108">
      <sortCondition descending="1" ref="N3:N107"/>
    </sortState>
  </autoFilter>
  <mergeCells count="24">
    <mergeCell ref="O2:O3"/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N2:N3"/>
    <mergeCell ref="V2:V3"/>
    <mergeCell ref="W2:W3"/>
    <mergeCell ref="Y2:Y3"/>
    <mergeCell ref="Z2:Z3"/>
    <mergeCell ref="P2:P3"/>
    <mergeCell ref="Q2:Q3"/>
    <mergeCell ref="R2:R3"/>
    <mergeCell ref="S2:S3"/>
    <mergeCell ref="T2:T3"/>
    <mergeCell ref="U2:U3"/>
  </mergeCells>
  <phoneticPr fontId="16" type="noConversion"/>
  <conditionalFormatting sqref="C108 C1:C3">
    <cfRule type="duplicateValues" dxfId="127" priority="13"/>
  </conditionalFormatting>
  <conditionalFormatting sqref="D1:D3">
    <cfRule type="duplicateValues" dxfId="126" priority="18"/>
    <cfRule type="duplicateValues" dxfId="125" priority="19"/>
    <cfRule type="duplicateValues" dxfId="124" priority="20"/>
  </conditionalFormatting>
  <conditionalFormatting sqref="D1:D1048576">
    <cfRule type="duplicateValues" dxfId="123" priority="1"/>
  </conditionalFormatting>
  <conditionalFormatting sqref="D2:D3">
    <cfRule type="duplicateValues" dxfId="122" priority="11"/>
    <cfRule type="duplicateValues" dxfId="121" priority="12"/>
    <cfRule type="duplicateValues" dxfId="120" priority="14"/>
    <cfRule type="duplicateValues" dxfId="119" priority="15"/>
    <cfRule type="duplicateValues" dxfId="118" priority="16"/>
    <cfRule type="duplicateValues" dxfId="117" priority="17"/>
  </conditionalFormatting>
  <conditionalFormatting sqref="D4:D6">
    <cfRule type="duplicateValues" dxfId="116" priority="2"/>
    <cfRule type="duplicateValues" dxfId="115" priority="3"/>
    <cfRule type="duplicateValues" dxfId="114" priority="4"/>
    <cfRule type="duplicateValues" dxfId="113" priority="5"/>
    <cfRule type="duplicateValues" dxfId="112" priority="8"/>
    <cfRule type="duplicateValues" dxfId="111" priority="9"/>
    <cfRule type="duplicateValues" dxfId="110" priority="10"/>
  </conditionalFormatting>
  <conditionalFormatting sqref="D25:D26 D1:D3 D11:D21 D28:D30">
    <cfRule type="duplicateValues" dxfId="109" priority="39"/>
  </conditionalFormatting>
  <conditionalFormatting sqref="D29:D30 D25 D1:D3 D11:D19">
    <cfRule type="duplicateValues" dxfId="108" priority="34"/>
    <cfRule type="duplicateValues" dxfId="107" priority="35"/>
    <cfRule type="duplicateValues" dxfId="106" priority="36"/>
    <cfRule type="duplicateValues" dxfId="105" priority="37"/>
    <cfRule type="duplicateValues" dxfId="104" priority="38"/>
  </conditionalFormatting>
  <conditionalFormatting sqref="D108 D1:D3 D11:D21 D23:D31 D33">
    <cfRule type="duplicateValues" dxfId="103" priority="50"/>
    <cfRule type="duplicateValues" dxfId="102" priority="51"/>
  </conditionalFormatting>
  <conditionalFormatting sqref="D108:D1048576 D1:D3 D11:D21 D23:D31 D33">
    <cfRule type="duplicateValues" dxfId="101" priority="52"/>
    <cfRule type="duplicateValues" dxfId="100" priority="53"/>
    <cfRule type="duplicateValues" dxfId="99" priority="54"/>
  </conditionalFormatting>
  <conditionalFormatting sqref="D108:D1048576 D1:D3 D11:D31 D33">
    <cfRule type="duplicateValues" dxfId="98" priority="5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38" orientation="landscape" r:id="rId1"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141D-4B62-4126-950B-248AF6111CD7}">
  <sheetPr filterMode="1"/>
  <dimension ref="A1:AH119"/>
  <sheetViews>
    <sheetView tabSelected="1" view="pageBreakPreview" zoomScale="80" zoomScaleNormal="70" zoomScaleSheetLayoutView="80" workbookViewId="0">
      <pane xSplit="7" ySplit="3" topLeftCell="V45" activePane="bottomRight" state="frozen"/>
      <selection pane="topRight" activeCell="H1" sqref="H1"/>
      <selection pane="bottomLeft" activeCell="A4" sqref="A4"/>
      <selection pane="bottomRight" activeCell="AG88" sqref="AG88"/>
    </sheetView>
  </sheetViews>
  <sheetFormatPr defaultColWidth="9" defaultRowHeight="13.8"/>
  <cols>
    <col min="1" max="1" width="4.77734375" customWidth="1"/>
    <col min="2" max="2" width="6.21875" customWidth="1"/>
    <col min="3" max="3" width="10.77734375" customWidth="1"/>
    <col min="4" max="4" width="38.33203125" customWidth="1"/>
    <col min="5" max="5" width="9.88671875" customWidth="1"/>
    <col min="6" max="6" width="14.44140625" customWidth="1"/>
    <col min="7" max="7" width="9.33203125" customWidth="1"/>
    <col min="8" max="10" width="17.33203125" hidden="1" customWidth="1"/>
    <col min="11" max="11" width="16.6640625" hidden="1" customWidth="1"/>
    <col min="12" max="12" width="17.33203125" hidden="1" customWidth="1"/>
    <col min="13" max="13" width="17.33203125" style="125" customWidth="1"/>
    <col min="14" max="15" width="17.33203125" hidden="1" customWidth="1"/>
    <col min="16" max="16" width="17.33203125" style="125" hidden="1" customWidth="1"/>
    <col min="17" max="17" width="16.6640625" hidden="1" customWidth="1"/>
    <col min="18" max="18" width="16.88671875" hidden="1" customWidth="1"/>
    <col min="19" max="19" width="14.88671875" hidden="1" customWidth="1"/>
    <col min="20" max="20" width="10.6640625" hidden="1" customWidth="1"/>
    <col min="21" max="21" width="16.88671875" hidden="1" customWidth="1"/>
    <col min="22" max="22" width="16.88671875" customWidth="1"/>
    <col min="23" max="23" width="16.88671875" hidden="1" customWidth="1"/>
    <col min="24" max="24" width="7.44140625" customWidth="1"/>
    <col min="25" max="25" width="17.109375" customWidth="1"/>
    <col min="26" max="26" width="16.77734375" hidden="1" customWidth="1"/>
    <col min="27" max="27" width="11.6640625" customWidth="1"/>
    <col min="28" max="28" width="4.88671875" customWidth="1"/>
    <col min="29" max="29" width="12" customWidth="1"/>
    <col min="30" max="30" width="11.44140625" customWidth="1"/>
    <col min="31" max="31" width="21.44140625" customWidth="1"/>
    <col min="32" max="32" width="12.88671875" customWidth="1"/>
    <col min="33" max="33" width="45" customWidth="1"/>
    <col min="34" max="34" width="12.109375" customWidth="1"/>
  </cols>
  <sheetData>
    <row r="1" spans="1:34" ht="20.399999999999999">
      <c r="A1" s="140" t="s">
        <v>605</v>
      </c>
      <c r="B1" s="140"/>
      <c r="C1" s="140"/>
      <c r="D1" s="140"/>
      <c r="E1" s="140"/>
      <c r="F1" s="140"/>
      <c r="G1" s="140"/>
      <c r="H1" s="83"/>
      <c r="I1" s="83"/>
      <c r="J1" s="83"/>
      <c r="K1" s="83"/>
      <c r="L1" s="83"/>
      <c r="M1" s="7"/>
      <c r="N1" s="83"/>
      <c r="O1" s="83"/>
      <c r="P1" s="83"/>
      <c r="Q1" s="117">
        <f>SUBTOTAL(9,Q4:Q114)</f>
        <v>5972662.620000001</v>
      </c>
      <c r="R1" s="7">
        <f>SUBTOTAL(9,R4:R114)</f>
        <v>5972662.620000001</v>
      </c>
      <c r="S1" s="7"/>
      <c r="T1" s="126">
        <f>SUBTOTAL(9,T4:T114)</f>
        <v>1</v>
      </c>
      <c r="U1" s="160">
        <v>11500000</v>
      </c>
      <c r="V1" s="7">
        <f>SUBTOTAL(9,V4:V114)</f>
        <v>4982662.620000001</v>
      </c>
      <c r="W1" s="7"/>
      <c r="X1" s="7"/>
      <c r="Y1" s="7">
        <f>SUBTOTAL(9,Y4:Y114)</f>
        <v>4918552.620000001</v>
      </c>
      <c r="Z1" s="161"/>
      <c r="AA1" s="16"/>
      <c r="AB1" s="9"/>
      <c r="AC1" s="16"/>
      <c r="AD1" s="12"/>
      <c r="AE1" s="12"/>
      <c r="AF1" s="22"/>
      <c r="AG1" s="23"/>
    </row>
    <row r="2" spans="1:34" ht="16.2" customHeight="1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9" t="s">
        <v>622</v>
      </c>
      <c r="I2" s="150"/>
      <c r="J2" s="150"/>
      <c r="K2" s="151"/>
      <c r="L2" s="158" t="s">
        <v>623</v>
      </c>
      <c r="M2" s="152" t="s">
        <v>628</v>
      </c>
      <c r="N2" s="149" t="s">
        <v>642</v>
      </c>
      <c r="O2" s="151"/>
      <c r="P2" s="156" t="s">
        <v>629</v>
      </c>
      <c r="Q2" s="118" t="s">
        <v>633</v>
      </c>
      <c r="R2" s="144" t="s">
        <v>643</v>
      </c>
      <c r="S2" s="144" t="s">
        <v>632</v>
      </c>
      <c r="T2" s="144" t="s">
        <v>640</v>
      </c>
      <c r="U2" s="118" t="s">
        <v>633</v>
      </c>
      <c r="V2" s="154" t="s">
        <v>653</v>
      </c>
      <c r="W2" s="144" t="s">
        <v>632</v>
      </c>
      <c r="X2" s="144" t="s">
        <v>644</v>
      </c>
      <c r="Y2" s="144" t="s">
        <v>15</v>
      </c>
      <c r="Z2" s="144" t="s">
        <v>494</v>
      </c>
      <c r="AA2" s="147" t="s">
        <v>17</v>
      </c>
      <c r="AB2" s="144" t="s">
        <v>18</v>
      </c>
      <c r="AC2" s="147" t="s">
        <v>19</v>
      </c>
      <c r="AD2" s="144" t="s">
        <v>20</v>
      </c>
      <c r="AE2" s="8" t="s">
        <v>21</v>
      </c>
      <c r="AF2" s="141" t="s">
        <v>22</v>
      </c>
      <c r="AG2" s="146" t="s">
        <v>23</v>
      </c>
    </row>
    <row r="3" spans="1:34" ht="32.4">
      <c r="A3" s="141"/>
      <c r="B3" s="143"/>
      <c r="C3" s="141"/>
      <c r="D3" s="141"/>
      <c r="E3" s="145"/>
      <c r="F3" s="143"/>
      <c r="G3" s="141"/>
      <c r="H3" s="123" t="s">
        <v>624</v>
      </c>
      <c r="I3" s="123" t="s">
        <v>625</v>
      </c>
      <c r="J3" s="122" t="s">
        <v>626</v>
      </c>
      <c r="K3" s="122" t="s">
        <v>627</v>
      </c>
      <c r="L3" s="158"/>
      <c r="M3" s="153"/>
      <c r="N3" s="123" t="s">
        <v>624</v>
      </c>
      <c r="O3" s="122" t="s">
        <v>626</v>
      </c>
      <c r="P3" s="157"/>
      <c r="Q3" s="119" t="s">
        <v>25</v>
      </c>
      <c r="R3" s="145"/>
      <c r="S3" s="145"/>
      <c r="T3" s="145"/>
      <c r="U3" s="119" t="s">
        <v>641</v>
      </c>
      <c r="V3" s="155"/>
      <c r="W3" s="145"/>
      <c r="X3" s="145"/>
      <c r="Y3" s="145"/>
      <c r="Z3" s="145"/>
      <c r="AA3" s="148"/>
      <c r="AB3" s="145"/>
      <c r="AC3" s="148"/>
      <c r="AD3" s="145"/>
      <c r="AE3" s="17" t="s">
        <v>26</v>
      </c>
      <c r="AF3" s="141"/>
      <c r="AG3" s="146"/>
    </row>
    <row r="4" spans="1:34" ht="35.4" customHeight="1">
      <c r="A4" s="9">
        <f t="shared" ref="A4:A86" si="0">ROW()-3</f>
        <v>1</v>
      </c>
      <c r="B4" s="9" t="s">
        <v>45</v>
      </c>
      <c r="C4" s="10" t="s">
        <v>209</v>
      </c>
      <c r="D4" s="165" t="s">
        <v>210</v>
      </c>
      <c r="E4" s="9" t="s">
        <v>30</v>
      </c>
      <c r="F4" s="13" t="s">
        <v>31</v>
      </c>
      <c r="G4" s="14" t="s">
        <v>54</v>
      </c>
      <c r="H4" s="19">
        <f>VLOOKUP(C4,[3]Sheet2!$A:$G,7,0)</f>
        <v>365200.8</v>
      </c>
      <c r="I4" s="39">
        <f>VLOOKUP(C4,[3]Sheet2!$A:$H,8,0)</f>
        <v>1</v>
      </c>
      <c r="J4" s="19">
        <f>VLOOKUP(C4,[3]Sheet2!$A:$I,9,0)</f>
        <v>365200.8</v>
      </c>
      <c r="K4" s="19">
        <f>VLOOKUP(C4,[3]Sheet2!$A:$V,21,0)</f>
        <v>300000</v>
      </c>
      <c r="L4" s="19">
        <f>J4-K4</f>
        <v>65200.799999999988</v>
      </c>
      <c r="M4" s="37">
        <f>VLOOKUP(C4,[3]Sheet2!$A:$Z,24,0)</f>
        <v>1046641.1499999999</v>
      </c>
      <c r="N4" s="19">
        <f>VLOOKUP(C4,[3]Sheet2!$A:$Z,25,0)</f>
        <v>152645.42666666667</v>
      </c>
      <c r="O4" s="19">
        <f>VLOOKUP(C4,[3]Sheet2!$A:$Z,26,0)</f>
        <v>152645.42666666667</v>
      </c>
      <c r="P4" s="124">
        <f>L4+O4</f>
        <v>217846.22666666665</v>
      </c>
      <c r="Q4" s="120">
        <v>200000</v>
      </c>
      <c r="R4" s="19">
        <f t="shared" ref="R4:R70" si="1">Q4</f>
        <v>200000</v>
      </c>
      <c r="S4" s="39">
        <f>Q4/P4</f>
        <v>0.91807878915445373</v>
      </c>
      <c r="T4" s="39">
        <f>R4/$R$1</f>
        <v>3.348590280828552E-2</v>
      </c>
      <c r="U4" s="127">
        <f>T4*$U$1</f>
        <v>385087.88229528349</v>
      </c>
      <c r="V4" s="135">
        <v>180000</v>
      </c>
      <c r="W4" s="39">
        <f>V4/P4</f>
        <v>0.82627091023900834</v>
      </c>
      <c r="X4" s="38"/>
      <c r="Y4" s="19">
        <f t="shared" ref="Y4:Y36" si="2">V4*(1-X4)</f>
        <v>180000</v>
      </c>
      <c r="Z4" s="12"/>
      <c r="AA4" s="16">
        <v>45439</v>
      </c>
      <c r="AB4" s="9">
        <v>3</v>
      </c>
      <c r="AC4" s="16">
        <f t="shared" ref="AC4:AC70" si="3">AA4-AB4</f>
        <v>45436</v>
      </c>
      <c r="AD4" s="12" t="s">
        <v>549</v>
      </c>
      <c r="AE4" s="19">
        <v>1001382.33</v>
      </c>
      <c r="AF4" s="9" t="s">
        <v>472</v>
      </c>
      <c r="AG4" s="23" t="s">
        <v>630</v>
      </c>
    </row>
    <row r="5" spans="1:34" ht="40.200000000000003" hidden="1" customHeight="1">
      <c r="A5" s="9">
        <f t="shared" si="0"/>
        <v>2</v>
      </c>
      <c r="B5" s="9" t="s">
        <v>45</v>
      </c>
      <c r="C5" s="10" t="s">
        <v>203</v>
      </c>
      <c r="D5" s="27" t="s">
        <v>204</v>
      </c>
      <c r="E5" s="9" t="s">
        <v>631</v>
      </c>
      <c r="F5" s="13" t="s">
        <v>31</v>
      </c>
      <c r="G5" s="62" t="s">
        <v>54</v>
      </c>
      <c r="H5" s="19">
        <f>VLOOKUP(C5,[3]Sheet2!$A:$G,7,0)</f>
        <v>1637873.2133333334</v>
      </c>
      <c r="I5" s="39">
        <f>VLOOKUP(C5,[3]Sheet2!$A:$H,8,0)</f>
        <v>1</v>
      </c>
      <c r="J5" s="19">
        <f>VLOOKUP(C5,[3]Sheet2!$A:$I,9,0)</f>
        <v>1637873.2133333334</v>
      </c>
      <c r="K5" s="19">
        <f>VLOOKUP(C5,[3]Sheet2!$A:$V,21,0)</f>
        <v>1520000</v>
      </c>
      <c r="L5" s="19">
        <f>J5-K5</f>
        <v>117873.21333333338</v>
      </c>
      <c r="M5" s="37">
        <f>VLOOKUP(C5,[3]Sheet2!$A:$Z,24,0)</f>
        <v>2810209.8200000003</v>
      </c>
      <c r="N5" s="19">
        <f>VLOOKUP(C5,[3]Sheet2!$A:$Z,25,0)</f>
        <v>773768.30333333334</v>
      </c>
      <c r="O5" s="19">
        <f>VLOOKUP(C5,[3]Sheet2!$A:$Z,26,0)</f>
        <v>773768.30333333334</v>
      </c>
      <c r="P5" s="124">
        <f t="shared" ref="P5:P70" si="4">L5+O5</f>
        <v>891641.51666666672</v>
      </c>
      <c r="Q5" s="120">
        <v>500000</v>
      </c>
      <c r="R5" s="19">
        <f t="shared" si="1"/>
        <v>500000</v>
      </c>
      <c r="S5" s="39">
        <f t="shared" ref="S5:S69" si="5">Q5/P5</f>
        <v>0.5607634802260123</v>
      </c>
      <c r="T5" s="39">
        <f t="shared" ref="T5:T69" si="6">R5/$R$1</f>
        <v>8.3714757020713806E-2</v>
      </c>
      <c r="U5" s="127">
        <f t="shared" ref="U5:U69" si="7">T5*$U$1</f>
        <v>962719.70573820872</v>
      </c>
      <c r="V5" s="136">
        <v>350000</v>
      </c>
      <c r="W5" s="39">
        <f t="shared" ref="W5:W69" si="8">V5/P5</f>
        <v>0.3925344361582086</v>
      </c>
      <c r="X5" s="38"/>
      <c r="Y5" s="19">
        <f t="shared" si="2"/>
        <v>350000</v>
      </c>
      <c r="Z5" s="12"/>
      <c r="AA5" s="16">
        <v>45448</v>
      </c>
      <c r="AB5" s="9">
        <v>3</v>
      </c>
      <c r="AC5" s="16">
        <f t="shared" si="3"/>
        <v>45445</v>
      </c>
      <c r="AD5" s="12" t="s">
        <v>589</v>
      </c>
      <c r="AE5" s="36"/>
      <c r="AF5" s="9" t="s">
        <v>472</v>
      </c>
      <c r="AG5" s="23"/>
    </row>
    <row r="6" spans="1:34" ht="35.4" customHeight="1">
      <c r="A6" s="9">
        <f t="shared" si="0"/>
        <v>3</v>
      </c>
      <c r="B6" s="9" t="s">
        <v>45</v>
      </c>
      <c r="C6" s="10" t="s">
        <v>470</v>
      </c>
      <c r="D6" s="165" t="s">
        <v>471</v>
      </c>
      <c r="E6" s="9" t="s">
        <v>30</v>
      </c>
      <c r="F6" s="13" t="s">
        <v>31</v>
      </c>
      <c r="G6" s="14" t="s">
        <v>54</v>
      </c>
      <c r="H6" s="12"/>
      <c r="I6" s="39"/>
      <c r="J6" s="19"/>
      <c r="K6" s="19"/>
      <c r="L6" s="19"/>
      <c r="M6" s="37">
        <v>13953.24</v>
      </c>
      <c r="N6" s="19"/>
      <c r="O6" s="19"/>
      <c r="P6" s="124">
        <v>13953.24</v>
      </c>
      <c r="Q6" s="120">
        <v>13953.24</v>
      </c>
      <c r="R6" s="19">
        <f t="shared" ref="R6" si="9">Q6</f>
        <v>13953.24</v>
      </c>
      <c r="S6" s="39">
        <f t="shared" si="5"/>
        <v>1</v>
      </c>
      <c r="T6" s="39">
        <f t="shared" si="6"/>
        <v>2.3361841925034093E-3</v>
      </c>
      <c r="U6" s="127">
        <f t="shared" si="7"/>
        <v>26866.118213789206</v>
      </c>
      <c r="V6" s="136">
        <v>13953.24</v>
      </c>
      <c r="W6" s="39">
        <f t="shared" si="8"/>
        <v>1</v>
      </c>
      <c r="X6" s="38"/>
      <c r="Y6" s="19">
        <f t="shared" si="2"/>
        <v>13953.24</v>
      </c>
      <c r="Z6" s="12"/>
      <c r="AA6" s="16">
        <v>45440</v>
      </c>
      <c r="AB6" s="9">
        <v>3</v>
      </c>
      <c r="AC6" s="16">
        <f t="shared" ref="AC6" si="10">AA6-AB6</f>
        <v>45437</v>
      </c>
      <c r="AD6" s="12" t="s">
        <v>638</v>
      </c>
      <c r="AE6" s="36"/>
      <c r="AF6" s="9" t="s">
        <v>472</v>
      </c>
      <c r="AG6" s="23"/>
    </row>
    <row r="7" spans="1:34" ht="40.200000000000003" hidden="1" customHeight="1">
      <c r="A7" s="9">
        <f t="shared" si="0"/>
        <v>4</v>
      </c>
      <c r="B7" s="9" t="s">
        <v>45</v>
      </c>
      <c r="C7" s="10" t="s">
        <v>207</v>
      </c>
      <c r="D7" s="27" t="s">
        <v>588</v>
      </c>
      <c r="E7" s="9" t="s">
        <v>631</v>
      </c>
      <c r="F7" s="13" t="s">
        <v>31</v>
      </c>
      <c r="G7" s="62" t="s">
        <v>54</v>
      </c>
      <c r="H7" s="19">
        <f>VLOOKUP(C7,[3]Sheet2!$A:$G,7,0)</f>
        <v>14057.50833333334</v>
      </c>
      <c r="I7" s="39">
        <f>VLOOKUP(C7,[3]Sheet2!$A:$H,8,0)</f>
        <v>1</v>
      </c>
      <c r="J7" s="19">
        <f>VLOOKUP(C7,[3]Sheet2!$A:$I,9,0)</f>
        <v>14057.50833333334</v>
      </c>
      <c r="K7" s="19">
        <f>VLOOKUP(C7,[3]Sheet2!$A:$V,21,0)</f>
        <v>500000</v>
      </c>
      <c r="L7" s="19">
        <f t="shared" ref="L7:L39" si="11">J7-K7</f>
        <v>-485942.49166666664</v>
      </c>
      <c r="M7" s="37">
        <f>VLOOKUP(C7,[3]Sheet2!$A:$Z,24,0)</f>
        <v>1118177.05</v>
      </c>
      <c r="N7" s="19">
        <f>VLOOKUP(C7,[3]Sheet2!$A:$Z,25,0)</f>
        <v>186362.84166666667</v>
      </c>
      <c r="O7" s="19">
        <f>VLOOKUP(C7,[3]Sheet2!$A:$Z,26,0)</f>
        <v>186362.84166666667</v>
      </c>
      <c r="P7" s="124">
        <f t="shared" si="4"/>
        <v>-299579.64999999997</v>
      </c>
      <c r="Q7" s="120">
        <v>600000</v>
      </c>
      <c r="R7" s="19">
        <f t="shared" si="1"/>
        <v>600000</v>
      </c>
      <c r="S7" s="39">
        <f t="shared" si="5"/>
        <v>-2.0028062653788403</v>
      </c>
      <c r="T7" s="39">
        <f t="shared" si="6"/>
        <v>0.10045770842485657</v>
      </c>
      <c r="U7" s="127">
        <f t="shared" si="7"/>
        <v>1155263.6468858507</v>
      </c>
      <c r="V7" s="136">
        <v>480000</v>
      </c>
      <c r="W7" s="39">
        <f t="shared" si="8"/>
        <v>-1.6022450123030723</v>
      </c>
      <c r="X7" s="38"/>
      <c r="Y7" s="19">
        <f t="shared" si="2"/>
        <v>480000</v>
      </c>
      <c r="Z7" s="12"/>
      <c r="AA7" s="16">
        <v>45448</v>
      </c>
      <c r="AB7" s="9">
        <v>3</v>
      </c>
      <c r="AC7" s="16">
        <f t="shared" si="3"/>
        <v>45445</v>
      </c>
      <c r="AD7" s="12" t="s">
        <v>589</v>
      </c>
      <c r="AE7" s="36"/>
      <c r="AF7" s="9" t="s">
        <v>472</v>
      </c>
      <c r="AG7" s="23"/>
    </row>
    <row r="8" spans="1:34" ht="35.4" customHeight="1">
      <c r="A8" s="9">
        <f t="shared" si="0"/>
        <v>5</v>
      </c>
      <c r="B8" s="9" t="s">
        <v>488</v>
      </c>
      <c r="C8" s="10" t="s">
        <v>136</v>
      </c>
      <c r="D8" s="165" t="s">
        <v>461</v>
      </c>
      <c r="E8" s="12" t="s">
        <v>30</v>
      </c>
      <c r="F8" s="13" t="s">
        <v>31</v>
      </c>
      <c r="G8" s="14" t="s">
        <v>54</v>
      </c>
      <c r="H8" s="19">
        <f>VLOOKUP(C8,[3]Sheet2!$A:$G,7,0)</f>
        <v>87330.416666666672</v>
      </c>
      <c r="I8" s="39">
        <f>VLOOKUP(C8,[3]Sheet2!$A:$H,8,0)</f>
        <v>1</v>
      </c>
      <c r="J8" s="19">
        <f>VLOOKUP(C8,[3]Sheet2!$A:$I,9,0)</f>
        <v>87330.416666666672</v>
      </c>
      <c r="K8" s="19">
        <f>VLOOKUP(C8,[3]Sheet2!$A:$V,21,0)</f>
        <v>2240000</v>
      </c>
      <c r="L8" s="19">
        <f t="shared" si="11"/>
        <v>-2152669.5833333335</v>
      </c>
      <c r="M8" s="37">
        <f>VLOOKUP(C8,[3]Sheet2!$A:$Z,24,0)</f>
        <v>523982.5</v>
      </c>
      <c r="N8" s="19">
        <f>VLOOKUP(C8,[3]Sheet2!$A:$Z,25,0)</f>
        <v>87330.416666666672</v>
      </c>
      <c r="O8" s="19">
        <f>VLOOKUP(C8,[3]Sheet2!$A:$Z,26,0)</f>
        <v>87330.416666666672</v>
      </c>
      <c r="P8" s="124">
        <f t="shared" si="4"/>
        <v>-2065339.1666666667</v>
      </c>
      <c r="Q8" s="120">
        <v>500000</v>
      </c>
      <c r="R8" s="19">
        <f t="shared" si="1"/>
        <v>500000</v>
      </c>
      <c r="S8" s="39">
        <f t="shared" si="5"/>
        <v>-0.2420909882840066</v>
      </c>
      <c r="T8" s="39">
        <f t="shared" si="6"/>
        <v>8.3714757020713806E-2</v>
      </c>
      <c r="U8" s="127">
        <f t="shared" si="7"/>
        <v>962719.70573820872</v>
      </c>
      <c r="V8" s="135">
        <v>400000</v>
      </c>
      <c r="W8" s="39">
        <f t="shared" si="8"/>
        <v>-0.1936727906272053</v>
      </c>
      <c r="X8" s="38"/>
      <c r="Y8" s="19">
        <f t="shared" si="2"/>
        <v>400000</v>
      </c>
      <c r="Z8" s="12"/>
      <c r="AA8" s="16">
        <v>45442</v>
      </c>
      <c r="AB8" s="9">
        <v>3</v>
      </c>
      <c r="AC8" s="16">
        <f t="shared" si="3"/>
        <v>45439</v>
      </c>
      <c r="AD8" s="12" t="s">
        <v>35</v>
      </c>
      <c r="AE8" s="19">
        <v>32557.56</v>
      </c>
      <c r="AF8" s="9" t="s">
        <v>414</v>
      </c>
      <c r="AG8" s="23"/>
    </row>
    <row r="9" spans="1:34" ht="35.4" customHeight="1">
      <c r="A9" s="9">
        <f t="shared" si="0"/>
        <v>6</v>
      </c>
      <c r="B9" s="9" t="s">
        <v>488</v>
      </c>
      <c r="C9" s="10" t="s">
        <v>140</v>
      </c>
      <c r="D9" s="165" t="s">
        <v>141</v>
      </c>
      <c r="E9" s="12" t="s">
        <v>30</v>
      </c>
      <c r="F9" s="13" t="s">
        <v>31</v>
      </c>
      <c r="G9" s="14" t="s">
        <v>54</v>
      </c>
      <c r="H9" s="19">
        <f>VLOOKUP(C9,[3]Sheet2!$A:$G,7,0)</f>
        <v>4162.2733333333335</v>
      </c>
      <c r="I9" s="39">
        <f>VLOOKUP(C9,[3]Sheet2!$A:$H,8,0)</f>
        <v>1</v>
      </c>
      <c r="J9" s="19">
        <f>VLOOKUP(C9,[3]Sheet2!$A:$I,9,0)</f>
        <v>4162.2733333333335</v>
      </c>
      <c r="K9" s="19">
        <f>VLOOKUP(C9,[3]Sheet2!$A:$V,21,0)</f>
        <v>900000</v>
      </c>
      <c r="L9" s="19">
        <f t="shared" si="11"/>
        <v>-895837.72666666668</v>
      </c>
      <c r="M9" s="37">
        <f>VLOOKUP(C9,[3]Sheet2!$A:$Z,24,0)</f>
        <v>391746.47000000003</v>
      </c>
      <c r="N9" s="19">
        <f>VLOOKUP(C9,[3]Sheet2!$A:$Z,25,0)</f>
        <v>65291.078333333338</v>
      </c>
      <c r="O9" s="19">
        <f>VLOOKUP(C9,[3]Sheet2!$A:$Z,26,0)</f>
        <v>65291.078333333338</v>
      </c>
      <c r="P9" s="124">
        <f t="shared" si="4"/>
        <v>-830546.64833333332</v>
      </c>
      <c r="Q9" s="120">
        <v>300000</v>
      </c>
      <c r="R9" s="19">
        <f t="shared" si="1"/>
        <v>300000</v>
      </c>
      <c r="S9" s="39">
        <f t="shared" si="5"/>
        <v>-0.36120788712110652</v>
      </c>
      <c r="T9" s="39">
        <f t="shared" si="6"/>
        <v>5.0228854212428287E-2</v>
      </c>
      <c r="U9" s="127">
        <f t="shared" si="7"/>
        <v>577631.82344292535</v>
      </c>
      <c r="V9" s="135">
        <v>250000</v>
      </c>
      <c r="W9" s="39">
        <f t="shared" si="8"/>
        <v>-0.30100657260092206</v>
      </c>
      <c r="X9" s="38"/>
      <c r="Y9" s="19">
        <f t="shared" si="2"/>
        <v>250000</v>
      </c>
      <c r="Z9" s="12"/>
      <c r="AA9" s="16">
        <v>45442</v>
      </c>
      <c r="AB9" s="9">
        <v>3</v>
      </c>
      <c r="AC9" s="16">
        <f t="shared" si="3"/>
        <v>45439</v>
      </c>
      <c r="AD9" s="12" t="s">
        <v>35</v>
      </c>
      <c r="AE9" s="19">
        <v>1078555.24</v>
      </c>
      <c r="AF9" s="9" t="s">
        <v>414</v>
      </c>
      <c r="AG9" s="23"/>
    </row>
    <row r="10" spans="1:34" ht="40.200000000000003" hidden="1" customHeight="1">
      <c r="A10" s="9">
        <f t="shared" si="0"/>
        <v>7</v>
      </c>
      <c r="B10" s="9" t="s">
        <v>540</v>
      </c>
      <c r="C10" s="10" t="s">
        <v>138</v>
      </c>
      <c r="D10" s="27" t="s">
        <v>139</v>
      </c>
      <c r="E10" s="9" t="s">
        <v>631</v>
      </c>
      <c r="F10" s="13" t="s">
        <v>40</v>
      </c>
      <c r="G10" s="62" t="s">
        <v>54</v>
      </c>
      <c r="H10" s="19">
        <f>VLOOKUP(C10,[3]Sheet2!$A:$G,7,0)</f>
        <v>112726.56666666665</v>
      </c>
      <c r="I10" s="39">
        <f>VLOOKUP(C10,[3]Sheet2!$A:$H,8,0)</f>
        <v>1</v>
      </c>
      <c r="J10" s="19">
        <f>VLOOKUP(C10,[3]Sheet2!$A:$I,9,0)</f>
        <v>112726.56666666665</v>
      </c>
      <c r="K10" s="19">
        <f>VLOOKUP(C10,[3]Sheet2!$A:$V,21,0)</f>
        <v>750000</v>
      </c>
      <c r="L10" s="19">
        <f t="shared" si="11"/>
        <v>-637273.43333333335</v>
      </c>
      <c r="M10" s="37">
        <f>VLOOKUP(C10,[3]Sheet2!$A:$Z,24,0)</f>
        <v>757565.07999999984</v>
      </c>
      <c r="N10" s="19">
        <f>VLOOKUP(C10,[3]Sheet2!$A:$Z,25,0)</f>
        <v>126260.84666666664</v>
      </c>
      <c r="O10" s="19">
        <f>VLOOKUP(C10,[3]Sheet2!$A:$Z,26,0)</f>
        <v>126260.84666666664</v>
      </c>
      <c r="P10" s="124">
        <f t="shared" si="4"/>
        <v>-511012.58666666673</v>
      </c>
      <c r="Q10" s="120">
        <v>200000</v>
      </c>
      <c r="R10" s="19">
        <f t="shared" si="1"/>
        <v>200000</v>
      </c>
      <c r="S10" s="39">
        <f t="shared" si="5"/>
        <v>-0.39137979223682001</v>
      </c>
      <c r="T10" s="39">
        <f t="shared" si="6"/>
        <v>3.348590280828552E-2</v>
      </c>
      <c r="U10" s="127">
        <f t="shared" si="7"/>
        <v>385087.88229528349</v>
      </c>
      <c r="V10" s="135"/>
      <c r="W10" s="39">
        <f t="shared" si="8"/>
        <v>0</v>
      </c>
      <c r="X10" s="38"/>
      <c r="Y10" s="19">
        <f t="shared" si="2"/>
        <v>0</v>
      </c>
      <c r="Z10" s="12"/>
      <c r="AA10" s="16">
        <v>45442</v>
      </c>
      <c r="AB10" s="9">
        <v>3</v>
      </c>
      <c r="AC10" s="16">
        <f t="shared" si="3"/>
        <v>45439</v>
      </c>
      <c r="AD10" s="12" t="s">
        <v>70</v>
      </c>
      <c r="AE10" s="36"/>
      <c r="AF10" s="9" t="s">
        <v>89</v>
      </c>
      <c r="AG10" s="23"/>
    </row>
    <row r="11" spans="1:34" ht="40.200000000000003" customHeight="1">
      <c r="A11" s="9">
        <f t="shared" si="0"/>
        <v>8</v>
      </c>
      <c r="B11" s="9" t="s">
        <v>540</v>
      </c>
      <c r="C11" s="10" t="s">
        <v>400</v>
      </c>
      <c r="D11" s="165" t="s">
        <v>621</v>
      </c>
      <c r="E11" s="9" t="s">
        <v>631</v>
      </c>
      <c r="F11" s="13" t="s">
        <v>40</v>
      </c>
      <c r="G11" s="167" t="s">
        <v>648</v>
      </c>
      <c r="H11" s="19">
        <f>VLOOKUP(C11,[3]Sheet2!$A:$G,7,0)</f>
        <v>283862.81599999999</v>
      </c>
      <c r="I11" s="39">
        <f>VLOOKUP(C11,[3]Sheet2!$A:$H,8,0)</f>
        <v>0.8</v>
      </c>
      <c r="J11" s="19">
        <f>VLOOKUP(C11,[3]Sheet2!$A:$I,9,0)</f>
        <v>227090.25280000002</v>
      </c>
      <c r="K11" s="19">
        <f>VLOOKUP(C11,[3]Sheet2!$A:$V,21,0)</f>
        <v>0</v>
      </c>
      <c r="L11" s="19">
        <f t="shared" si="11"/>
        <v>227090.25280000002</v>
      </c>
      <c r="M11" s="37">
        <f>VLOOKUP(C11,[3]Sheet2!$A:$Z,24,0)</f>
        <v>360107.61999999988</v>
      </c>
      <c r="N11" s="19">
        <f>VLOOKUP(C11,[3]Sheet2!$A:$Z,25,0)</f>
        <v>412186.20333333331</v>
      </c>
      <c r="O11" s="19">
        <f>VLOOKUP(C11,[3]Sheet2!$A:$Z,26,0)</f>
        <v>329748.96266666666</v>
      </c>
      <c r="P11" s="124">
        <f t="shared" si="4"/>
        <v>556839.21546666673</v>
      </c>
      <c r="Q11" s="120">
        <v>360000</v>
      </c>
      <c r="R11" s="19">
        <f t="shared" ref="R11" si="12">Q11</f>
        <v>360000</v>
      </c>
      <c r="S11" s="39">
        <f t="shared" si="5"/>
        <v>0.64650619065738224</v>
      </c>
      <c r="T11" s="39">
        <f t="shared" si="6"/>
        <v>6.027462505491394E-2</v>
      </c>
      <c r="U11" s="127">
        <f t="shared" si="7"/>
        <v>693158.18813151028</v>
      </c>
      <c r="V11" s="135">
        <v>180000</v>
      </c>
      <c r="W11" s="39">
        <f t="shared" si="8"/>
        <v>0.32325309532869112</v>
      </c>
      <c r="X11" s="38"/>
      <c r="Y11" s="19">
        <f t="shared" si="2"/>
        <v>180000</v>
      </c>
      <c r="Z11" s="12"/>
      <c r="AA11" s="16">
        <v>45442</v>
      </c>
      <c r="AB11" s="9">
        <v>3</v>
      </c>
      <c r="AC11" s="16">
        <f t="shared" ref="AC11" si="13">AA11-AB11</f>
        <v>45439</v>
      </c>
      <c r="AD11" s="12" t="s">
        <v>549</v>
      </c>
      <c r="AE11" s="36"/>
      <c r="AF11" s="9" t="s">
        <v>89</v>
      </c>
      <c r="AG11" s="23"/>
    </row>
    <row r="12" spans="1:34" ht="35.4" customHeight="1">
      <c r="A12" s="9">
        <f t="shared" si="0"/>
        <v>9</v>
      </c>
      <c r="B12" s="9" t="s">
        <v>540</v>
      </c>
      <c r="C12" s="10" t="s">
        <v>571</v>
      </c>
      <c r="D12" s="165" t="s">
        <v>572</v>
      </c>
      <c r="E12" s="12" t="s">
        <v>30</v>
      </c>
      <c r="F12" s="13" t="s">
        <v>40</v>
      </c>
      <c r="G12" s="14" t="s">
        <v>54</v>
      </c>
      <c r="H12" s="19">
        <f>VLOOKUP(C12,[3]Sheet2!$A:$G,7,0)</f>
        <v>48850.306666666671</v>
      </c>
      <c r="I12" s="39">
        <f>VLOOKUP(C12,[3]Sheet2!$A:$H,8,0)</f>
        <v>0.8</v>
      </c>
      <c r="J12" s="19">
        <f>VLOOKUP(C12,[3]Sheet2!$A:$I,9,0)</f>
        <v>39080.24533333334</v>
      </c>
      <c r="K12" s="19">
        <f>VLOOKUP(C12,[3]Sheet2!$A:$V,21,0)</f>
        <v>0</v>
      </c>
      <c r="L12" s="19">
        <f t="shared" si="11"/>
        <v>39080.24533333334</v>
      </c>
      <c r="M12" s="37">
        <f>VLOOKUP(C12,[3]Sheet2!$A:$Z,24,0)</f>
        <v>308957.65000000002</v>
      </c>
      <c r="N12" s="19">
        <f>VLOOKUP(C12,[3]Sheet2!$A:$Z,25,0)</f>
        <v>51492.941666666673</v>
      </c>
      <c r="O12" s="19">
        <f>VLOOKUP(C12,[3]Sheet2!$A:$Z,26,0)</f>
        <v>41194.35333333334</v>
      </c>
      <c r="P12" s="124">
        <f t="shared" si="4"/>
        <v>80274.598666666687</v>
      </c>
      <c r="Q12" s="120">
        <v>200000</v>
      </c>
      <c r="R12" s="19">
        <f t="shared" si="1"/>
        <v>200000</v>
      </c>
      <c r="S12" s="39">
        <f t="shared" si="5"/>
        <v>2.4914481457638007</v>
      </c>
      <c r="T12" s="39">
        <f t="shared" si="6"/>
        <v>3.348590280828552E-2</v>
      </c>
      <c r="U12" s="127">
        <f t="shared" si="7"/>
        <v>385087.88229528349</v>
      </c>
      <c r="V12" s="135">
        <v>200000</v>
      </c>
      <c r="W12" s="39">
        <f t="shared" si="8"/>
        <v>2.4914481457638007</v>
      </c>
      <c r="X12" s="38"/>
      <c r="Y12" s="19">
        <f t="shared" si="2"/>
        <v>200000</v>
      </c>
      <c r="Z12" s="12"/>
      <c r="AA12" s="16">
        <v>45442</v>
      </c>
      <c r="AB12" s="9">
        <v>7</v>
      </c>
      <c r="AC12" s="16">
        <f t="shared" si="3"/>
        <v>45435</v>
      </c>
      <c r="AD12" s="12" t="s">
        <v>70</v>
      </c>
      <c r="AE12" s="19">
        <v>308957.65000000002</v>
      </c>
      <c r="AF12" s="9" t="s">
        <v>89</v>
      </c>
      <c r="AG12" s="23" t="s">
        <v>573</v>
      </c>
    </row>
    <row r="13" spans="1:34" s="26" customFormat="1" ht="40.200000000000003" hidden="1" customHeight="1">
      <c r="A13" s="9">
        <f t="shared" si="0"/>
        <v>10</v>
      </c>
      <c r="B13" s="9" t="s">
        <v>27</v>
      </c>
      <c r="C13" s="10" t="s">
        <v>81</v>
      </c>
      <c r="D13" s="27" t="s">
        <v>82</v>
      </c>
      <c r="E13" s="9" t="s">
        <v>631</v>
      </c>
      <c r="F13" s="13" t="s">
        <v>40</v>
      </c>
      <c r="G13" s="14" t="s">
        <v>32</v>
      </c>
      <c r="H13" s="19">
        <f>VLOOKUP(C13,[3]Sheet2!$A:$G,7,0)</f>
        <v>2001392.2853333333</v>
      </c>
      <c r="I13" s="39">
        <f>VLOOKUP(C13,[3]Sheet2!$A:$H,8,0)</f>
        <v>1</v>
      </c>
      <c r="J13" s="19">
        <f>VLOOKUP(C13,[3]Sheet2!$A:$I,9,0)</f>
        <v>2001392.2853333333</v>
      </c>
      <c r="K13" s="19">
        <f>VLOOKUP(C13,[3]Sheet2!$A:$V,21,0)</f>
        <v>1330000</v>
      </c>
      <c r="L13" s="19">
        <f t="shared" si="11"/>
        <v>671392.2853333333</v>
      </c>
      <c r="M13" s="37">
        <f>VLOOKUP(C13,[3]Sheet2!$A:$Z,24,0)</f>
        <v>7417638.9300000006</v>
      </c>
      <c r="N13" s="19">
        <f>VLOOKUP(C13,[3]Sheet2!$A:$Z,25,0)</f>
        <v>740588.21666666679</v>
      </c>
      <c r="O13" s="19">
        <f>VLOOKUP(C13,[3]Sheet2!$A:$Z,26,0)</f>
        <v>740588.21666666679</v>
      </c>
      <c r="P13" s="124">
        <f t="shared" si="4"/>
        <v>1411980.5020000001</v>
      </c>
      <c r="Q13" s="120">
        <v>500000</v>
      </c>
      <c r="R13" s="19">
        <f t="shared" si="1"/>
        <v>500000</v>
      </c>
      <c r="S13" s="39">
        <f t="shared" si="5"/>
        <v>0.35411253858801511</v>
      </c>
      <c r="T13" s="39">
        <f t="shared" si="6"/>
        <v>8.3714757020713806E-2</v>
      </c>
      <c r="U13" s="127">
        <f t="shared" si="7"/>
        <v>962719.70573820872</v>
      </c>
      <c r="V13" s="135">
        <v>300000</v>
      </c>
      <c r="W13" s="39">
        <f t="shared" si="8"/>
        <v>0.21246752315280906</v>
      </c>
      <c r="X13" s="38">
        <v>0.03</v>
      </c>
      <c r="Y13" s="19">
        <f t="shared" si="2"/>
        <v>291000</v>
      </c>
      <c r="Z13" s="12" t="s">
        <v>498</v>
      </c>
      <c r="AA13" s="16">
        <v>45430</v>
      </c>
      <c r="AB13" s="9">
        <v>2</v>
      </c>
      <c r="AC13" s="16">
        <f t="shared" si="3"/>
        <v>45428</v>
      </c>
      <c r="AD13" s="12" t="s">
        <v>70</v>
      </c>
      <c r="AE13" s="36" t="s">
        <v>371</v>
      </c>
      <c r="AF13" s="9" t="s">
        <v>43</v>
      </c>
      <c r="AG13" s="23" t="s">
        <v>435</v>
      </c>
      <c r="AH13"/>
    </row>
    <row r="14" spans="1:34" ht="40.200000000000003" hidden="1" customHeight="1">
      <c r="A14" s="9">
        <f t="shared" si="0"/>
        <v>11</v>
      </c>
      <c r="B14" s="9" t="s">
        <v>27</v>
      </c>
      <c r="C14" s="10" t="s">
        <v>84</v>
      </c>
      <c r="D14" s="27" t="s">
        <v>416</v>
      </c>
      <c r="E14" s="9" t="s">
        <v>631</v>
      </c>
      <c r="F14" s="13" t="s">
        <v>40</v>
      </c>
      <c r="G14" s="14" t="s">
        <v>32</v>
      </c>
      <c r="H14" s="19">
        <f>VLOOKUP(C14,[3]Sheet2!$A:$G,7,0)</f>
        <v>2032519.3400000003</v>
      </c>
      <c r="I14" s="39">
        <f>VLOOKUP(C14,[3]Sheet2!$A:$H,8,0)</f>
        <v>1</v>
      </c>
      <c r="J14" s="19">
        <f>VLOOKUP(C14,[3]Sheet2!$A:$I,9,0)</f>
        <v>2032519.3400000003</v>
      </c>
      <c r="K14" s="19">
        <f>VLOOKUP(C14,[3]Sheet2!$A:$V,21,0)</f>
        <v>1390000</v>
      </c>
      <c r="L14" s="19">
        <f t="shared" si="11"/>
        <v>642519.34000000032</v>
      </c>
      <c r="M14" s="37">
        <f>VLOOKUP(C14,[3]Sheet2!$A:$Z,24,0)</f>
        <v>9260929.5499999989</v>
      </c>
      <c r="N14" s="19">
        <f>VLOOKUP(C14,[3]Sheet2!$A:$Z,25,0)</f>
        <v>758751.7666666666</v>
      </c>
      <c r="O14" s="19">
        <f>VLOOKUP(C14,[3]Sheet2!$A:$Z,26,0)</f>
        <v>758751.7666666666</v>
      </c>
      <c r="P14" s="124">
        <f t="shared" si="4"/>
        <v>1401271.1066666669</v>
      </c>
      <c r="Q14" s="120">
        <v>500000</v>
      </c>
      <c r="R14" s="19">
        <f t="shared" si="1"/>
        <v>500000</v>
      </c>
      <c r="S14" s="39">
        <f t="shared" si="5"/>
        <v>0.35681888937922668</v>
      </c>
      <c r="T14" s="39">
        <f t="shared" si="6"/>
        <v>8.3714757020713806E-2</v>
      </c>
      <c r="U14" s="127">
        <f t="shared" si="7"/>
        <v>962719.70573820872</v>
      </c>
      <c r="V14" s="135">
        <v>300000</v>
      </c>
      <c r="W14" s="39">
        <f t="shared" si="8"/>
        <v>0.21409133362753602</v>
      </c>
      <c r="X14" s="38">
        <v>0.03</v>
      </c>
      <c r="Y14" s="19">
        <f t="shared" si="2"/>
        <v>291000</v>
      </c>
      <c r="Z14" s="12" t="s">
        <v>498</v>
      </c>
      <c r="AA14" s="16">
        <v>45430</v>
      </c>
      <c r="AB14" s="9">
        <v>2</v>
      </c>
      <c r="AC14" s="16">
        <f t="shared" si="3"/>
        <v>45428</v>
      </c>
      <c r="AD14" s="12" t="s">
        <v>35</v>
      </c>
      <c r="AE14" s="36" t="s">
        <v>372</v>
      </c>
      <c r="AF14" s="9" t="s">
        <v>86</v>
      </c>
      <c r="AG14" s="23" t="s">
        <v>436</v>
      </c>
    </row>
    <row r="15" spans="1:34" ht="35.4" customHeight="1">
      <c r="A15" s="9">
        <f t="shared" si="0"/>
        <v>12</v>
      </c>
      <c r="B15" s="9" t="s">
        <v>90</v>
      </c>
      <c r="C15" s="10" t="s">
        <v>150</v>
      </c>
      <c r="D15" s="166" t="s">
        <v>527</v>
      </c>
      <c r="E15" s="9" t="s">
        <v>631</v>
      </c>
      <c r="F15" s="13" t="s">
        <v>152</v>
      </c>
      <c r="G15" s="14" t="s">
        <v>32</v>
      </c>
      <c r="H15" s="19">
        <f>VLOOKUP(C15,[3]Sheet2!$A:$G,7,0)</f>
        <v>1815941.8960000002</v>
      </c>
      <c r="I15" s="39">
        <f>VLOOKUP(C15,[3]Sheet2!$A:$H,8,0)</f>
        <v>0.8</v>
      </c>
      <c r="J15" s="19">
        <f>VLOOKUP(C15,[3]Sheet2!$A:$I,9,0)</f>
        <v>1452753.5168000003</v>
      </c>
      <c r="K15" s="19">
        <f>VLOOKUP(C15,[3]Sheet2!$A:$V,21,0)</f>
        <v>800000</v>
      </c>
      <c r="L15" s="19">
        <f t="shared" si="11"/>
        <v>652753.51680000033</v>
      </c>
      <c r="M15" s="37">
        <f>VLOOKUP(C15,[3]Sheet2!$A:$Z,24,0)</f>
        <v>6928650.6199999992</v>
      </c>
      <c r="N15" s="19">
        <f>VLOOKUP(C15,[3]Sheet2!$A:$Z,25,0)</f>
        <v>513637.47666666663</v>
      </c>
      <c r="O15" s="19">
        <f>VLOOKUP(C15,[3]Sheet2!$A:$Z,26,0)</f>
        <v>410909.9813333333</v>
      </c>
      <c r="P15" s="124">
        <f t="shared" si="4"/>
        <v>1063663.4981333336</v>
      </c>
      <c r="Q15" s="120">
        <v>350000</v>
      </c>
      <c r="R15" s="19">
        <f t="shared" si="1"/>
        <v>350000</v>
      </c>
      <c r="S15" s="39">
        <f t="shared" si="5"/>
        <v>0.32905143460711894</v>
      </c>
      <c r="T15" s="39">
        <f t="shared" si="6"/>
        <v>5.8600329914499663E-2</v>
      </c>
      <c r="U15" s="127">
        <f t="shared" si="7"/>
        <v>673903.79401674611</v>
      </c>
      <c r="V15" s="135">
        <v>20000</v>
      </c>
      <c r="W15" s="39">
        <f t="shared" si="8"/>
        <v>1.8802939120406797E-2</v>
      </c>
      <c r="X15" s="38">
        <v>0.03</v>
      </c>
      <c r="Y15" s="19">
        <f t="shared" si="2"/>
        <v>19400</v>
      </c>
      <c r="Z15" s="12" t="s">
        <v>496</v>
      </c>
      <c r="AA15" s="16">
        <v>45432</v>
      </c>
      <c r="AB15" s="9">
        <v>3</v>
      </c>
      <c r="AC15" s="16">
        <f t="shared" si="3"/>
        <v>45429</v>
      </c>
      <c r="AD15" s="12" t="s">
        <v>70</v>
      </c>
      <c r="AE15" s="36" t="s">
        <v>374</v>
      </c>
      <c r="AF15" s="9" t="s">
        <v>153</v>
      </c>
      <c r="AG15" s="23" t="s">
        <v>651</v>
      </c>
    </row>
    <row r="16" spans="1:34" ht="40.200000000000003" hidden="1" customHeight="1">
      <c r="A16" s="9">
        <f t="shared" si="0"/>
        <v>13</v>
      </c>
      <c r="B16" s="9" t="s">
        <v>90</v>
      </c>
      <c r="C16" s="10" t="s">
        <v>150</v>
      </c>
      <c r="D16" s="11" t="s">
        <v>527</v>
      </c>
      <c r="E16" s="9" t="s">
        <v>631</v>
      </c>
      <c r="F16" s="13" t="s">
        <v>152</v>
      </c>
      <c r="G16" s="14" t="s">
        <v>32</v>
      </c>
      <c r="H16" s="19">
        <f>VLOOKUP(C16,[3]Sheet2!$A:$G,7,0)</f>
        <v>1815941.8960000002</v>
      </c>
      <c r="I16" s="39">
        <f>VLOOKUP(C16,[3]Sheet2!$A:$H,8,0)</f>
        <v>0.8</v>
      </c>
      <c r="J16" s="19">
        <f>VLOOKUP(C16,[3]Sheet2!$A:$I,9,0)</f>
        <v>1452753.5168000003</v>
      </c>
      <c r="K16" s="19">
        <f>VLOOKUP(C16,[3]Sheet2!$A:$V,21,0)</f>
        <v>800000</v>
      </c>
      <c r="L16" s="19">
        <f t="shared" ref="L16" si="14">J16-K16</f>
        <v>652753.51680000033</v>
      </c>
      <c r="M16" s="37">
        <f>VLOOKUP(C16,[3]Sheet2!$A:$Z,24,0)</f>
        <v>6928650.6199999992</v>
      </c>
      <c r="N16" s="19">
        <f>VLOOKUP(C16,[3]Sheet2!$A:$Z,25,0)</f>
        <v>513637.47666666663</v>
      </c>
      <c r="O16" s="19">
        <f>VLOOKUP(C16,[3]Sheet2!$A:$Z,26,0)</f>
        <v>410909.9813333333</v>
      </c>
      <c r="P16" s="124">
        <f t="shared" ref="P16" si="15">L16+O16</f>
        <v>1063663.4981333336</v>
      </c>
      <c r="Q16" s="120">
        <v>350000</v>
      </c>
      <c r="R16" s="19">
        <f t="shared" ref="R16" si="16">Q16</f>
        <v>350000</v>
      </c>
      <c r="S16" s="39">
        <f t="shared" ref="S16" si="17">Q16/P16</f>
        <v>0.32905143460711894</v>
      </c>
      <c r="T16" s="39">
        <f t="shared" ref="T16" si="18">R16/$R$1</f>
        <v>5.8600329914499663E-2</v>
      </c>
      <c r="U16" s="127">
        <f t="shared" ref="U16" si="19">T16*$U$1</f>
        <v>673903.79401674611</v>
      </c>
      <c r="V16" s="135">
        <v>130000</v>
      </c>
      <c r="W16" s="39">
        <f t="shared" ref="W16" si="20">V16/P16</f>
        <v>0.12221910428264418</v>
      </c>
      <c r="X16" s="38">
        <v>0.03</v>
      </c>
      <c r="Y16" s="19">
        <f t="shared" ref="Y16" si="21">V16*(1-X16)</f>
        <v>126100</v>
      </c>
      <c r="Z16" s="12" t="s">
        <v>496</v>
      </c>
      <c r="AA16" s="16">
        <v>45432</v>
      </c>
      <c r="AB16" s="9">
        <v>3</v>
      </c>
      <c r="AC16" s="16">
        <f t="shared" ref="AC16" si="22">AA16-AB16</f>
        <v>45429</v>
      </c>
      <c r="AD16" s="12" t="s">
        <v>70</v>
      </c>
      <c r="AE16" s="36" t="s">
        <v>374</v>
      </c>
      <c r="AF16" s="9" t="s">
        <v>153</v>
      </c>
      <c r="AG16" s="23" t="s">
        <v>651</v>
      </c>
    </row>
    <row r="17" spans="1:34" ht="40.200000000000003" hidden="1" customHeight="1">
      <c r="A17" s="9">
        <f t="shared" si="0"/>
        <v>14</v>
      </c>
      <c r="B17" s="9" t="s">
        <v>27</v>
      </c>
      <c r="C17" s="10" t="s">
        <v>305</v>
      </c>
      <c r="D17" s="11" t="s">
        <v>306</v>
      </c>
      <c r="E17" s="9" t="s">
        <v>631</v>
      </c>
      <c r="F17" s="13" t="s">
        <v>74</v>
      </c>
      <c r="G17" s="14" t="s">
        <v>32</v>
      </c>
      <c r="H17" s="19">
        <f>VLOOKUP(C17,[3]Sheet2!$A:$G,7,0)</f>
        <v>1935311.1546666669</v>
      </c>
      <c r="I17" s="39">
        <f>VLOOKUP(C17,[3]Sheet2!$A:$H,8,0)</f>
        <v>0.8</v>
      </c>
      <c r="J17" s="19">
        <f>VLOOKUP(C17,[3]Sheet2!$A:$I,9,0)</f>
        <v>1548248.9237333336</v>
      </c>
      <c r="K17" s="19">
        <f>VLOOKUP(C17,[3]Sheet2!$A:$V,21,0)</f>
        <v>510000</v>
      </c>
      <c r="L17" s="19">
        <f t="shared" si="11"/>
        <v>1038248.9237333336</v>
      </c>
      <c r="M17" s="37">
        <f>VLOOKUP(C17,[3]Sheet2!$A:$Z,24,0)</f>
        <v>12809295.779999999</v>
      </c>
      <c r="N17" s="19">
        <f>VLOOKUP(C17,[3]Sheet2!$A:$Z,25,0)</f>
        <v>594815.32833333337</v>
      </c>
      <c r="O17" s="19">
        <f>VLOOKUP(C17,[3]Sheet2!$A:$Z,26,0)</f>
        <v>475852.26266666671</v>
      </c>
      <c r="P17" s="124">
        <f t="shared" si="4"/>
        <v>1514101.1864000002</v>
      </c>
      <c r="Q17" s="120">
        <v>550000</v>
      </c>
      <c r="R17" s="19">
        <f t="shared" si="1"/>
        <v>550000</v>
      </c>
      <c r="S17" s="39">
        <f t="shared" si="5"/>
        <v>0.36325181232286491</v>
      </c>
      <c r="T17" s="39">
        <f t="shared" si="6"/>
        <v>9.2086232722785183E-2</v>
      </c>
      <c r="U17" s="127">
        <f t="shared" si="7"/>
        <v>1058991.6763120296</v>
      </c>
      <c r="V17" s="135">
        <v>300000</v>
      </c>
      <c r="W17" s="39">
        <f t="shared" si="8"/>
        <v>0.19813735217610814</v>
      </c>
      <c r="X17" s="38">
        <v>0.03</v>
      </c>
      <c r="Y17" s="19">
        <f t="shared" si="2"/>
        <v>291000</v>
      </c>
      <c r="Z17" s="12" t="s">
        <v>500</v>
      </c>
      <c r="AA17" s="16">
        <v>45432</v>
      </c>
      <c r="AB17" s="9">
        <v>3</v>
      </c>
      <c r="AC17" s="16">
        <f t="shared" si="3"/>
        <v>45429</v>
      </c>
      <c r="AD17" s="12" t="s">
        <v>70</v>
      </c>
      <c r="AE17" s="36" t="s">
        <v>375</v>
      </c>
      <c r="AF17" s="9" t="s">
        <v>307</v>
      </c>
      <c r="AG17" s="23" t="s">
        <v>576</v>
      </c>
    </row>
    <row r="18" spans="1:34" ht="40.200000000000003" hidden="1" customHeight="1">
      <c r="A18" s="9">
        <f t="shared" si="0"/>
        <v>15</v>
      </c>
      <c r="B18" s="9" t="s">
        <v>27</v>
      </c>
      <c r="C18" s="10" t="s">
        <v>520</v>
      </c>
      <c r="D18" s="11" t="s">
        <v>521</v>
      </c>
      <c r="E18" s="9" t="s">
        <v>631</v>
      </c>
      <c r="F18" s="13" t="s">
        <v>31</v>
      </c>
      <c r="G18" s="14" t="s">
        <v>32</v>
      </c>
      <c r="H18" s="19">
        <f>VLOOKUP(C18,[3]Sheet2!$A:$G,7,0)</f>
        <v>815762.11999999988</v>
      </c>
      <c r="I18" s="39">
        <f>VLOOKUP(C18,[3]Sheet2!$A:$H,8,0)</f>
        <v>0.8</v>
      </c>
      <c r="J18" s="19">
        <f>VLOOKUP(C18,[3]Sheet2!$A:$I,9,0)</f>
        <v>652609.696</v>
      </c>
      <c r="K18" s="19">
        <f>VLOOKUP(C18,[3]Sheet2!$A:$V,21,0)</f>
        <v>350000</v>
      </c>
      <c r="L18" s="19">
        <f t="shared" si="11"/>
        <v>302609.696</v>
      </c>
      <c r="M18" s="37">
        <f>VLOOKUP(C18,[3]Sheet2!$A:$Z,24,0)</f>
        <v>4427323.54</v>
      </c>
      <c r="N18" s="19">
        <f>VLOOKUP(C18,[3]Sheet2!$A:$Z,25,0)</f>
        <v>207341.81666666668</v>
      </c>
      <c r="O18" s="19">
        <f>VLOOKUP(C18,[3]Sheet2!$A:$Z,26,0)</f>
        <v>165873.45333333337</v>
      </c>
      <c r="P18" s="124">
        <f t="shared" si="4"/>
        <v>468483.14933333336</v>
      </c>
      <c r="Q18" s="120">
        <v>170000</v>
      </c>
      <c r="R18" s="19">
        <f t="shared" si="1"/>
        <v>170000</v>
      </c>
      <c r="S18" s="39">
        <f t="shared" si="5"/>
        <v>0.36287324366290546</v>
      </c>
      <c r="T18" s="39">
        <f t="shared" si="6"/>
        <v>2.8463017387042693E-2</v>
      </c>
      <c r="U18" s="127">
        <f t="shared" si="7"/>
        <v>327324.69995099097</v>
      </c>
      <c r="V18" s="135">
        <v>100000</v>
      </c>
      <c r="W18" s="39">
        <f t="shared" si="8"/>
        <v>0.2134548492134738</v>
      </c>
      <c r="X18" s="38">
        <v>0.03</v>
      </c>
      <c r="Y18" s="19">
        <f t="shared" si="2"/>
        <v>97000</v>
      </c>
      <c r="Z18" s="12" t="s">
        <v>500</v>
      </c>
      <c r="AA18" s="16">
        <v>45432</v>
      </c>
      <c r="AB18" s="9">
        <v>3</v>
      </c>
      <c r="AC18" s="16">
        <f t="shared" si="3"/>
        <v>45429</v>
      </c>
      <c r="AD18" s="12" t="s">
        <v>70</v>
      </c>
      <c r="AE18" s="36"/>
      <c r="AF18" s="9" t="s">
        <v>412</v>
      </c>
      <c r="AG18" s="23"/>
    </row>
    <row r="19" spans="1:34" ht="40.200000000000003" hidden="1" customHeight="1">
      <c r="A19" s="9">
        <f t="shared" si="0"/>
        <v>16</v>
      </c>
      <c r="B19" s="9" t="s">
        <v>27</v>
      </c>
      <c r="C19" s="10" t="s">
        <v>312</v>
      </c>
      <c r="D19" s="11" t="s">
        <v>528</v>
      </c>
      <c r="E19" s="9" t="s">
        <v>631</v>
      </c>
      <c r="F19" s="13" t="s">
        <v>74</v>
      </c>
      <c r="G19" s="9" t="s">
        <v>32</v>
      </c>
      <c r="H19" s="19">
        <f>VLOOKUP(C19,[3]Sheet2!$A:$G,7,0)</f>
        <v>1192043.5933333333</v>
      </c>
      <c r="I19" s="39">
        <f>VLOOKUP(C19,[3]Sheet2!$A:$H,8,0)</f>
        <v>0.8</v>
      </c>
      <c r="J19" s="19">
        <f>VLOOKUP(C19,[3]Sheet2!$A:$I,9,0)</f>
        <v>953634.87466666661</v>
      </c>
      <c r="K19" s="19">
        <f>VLOOKUP(C19,[3]Sheet2!$A:$V,21,0)</f>
        <v>700000</v>
      </c>
      <c r="L19" s="19">
        <f t="shared" si="11"/>
        <v>253634.87466666661</v>
      </c>
      <c r="M19" s="37">
        <f>VLOOKUP(C19,[3]Sheet2!$A:$Z,24,0)</f>
        <v>2259727.06</v>
      </c>
      <c r="N19" s="19">
        <f>VLOOKUP(C19,[3]Sheet2!$A:$Z,25,0)</f>
        <v>364431.48333333334</v>
      </c>
      <c r="O19" s="19">
        <f>VLOOKUP(C19,[3]Sheet2!$A:$Z,26,0)</f>
        <v>291545.1866666667</v>
      </c>
      <c r="P19" s="124">
        <f t="shared" si="4"/>
        <v>545180.06133333337</v>
      </c>
      <c r="Q19" s="120">
        <v>190000</v>
      </c>
      <c r="R19" s="19">
        <f t="shared" si="1"/>
        <v>190000</v>
      </c>
      <c r="S19" s="39">
        <f t="shared" si="5"/>
        <v>0.34850871019626378</v>
      </c>
      <c r="T19" s="39">
        <f t="shared" si="6"/>
        <v>3.1811607667871243E-2</v>
      </c>
      <c r="U19" s="127">
        <f t="shared" si="7"/>
        <v>365833.48818051931</v>
      </c>
      <c r="V19" s="135">
        <v>100000</v>
      </c>
      <c r="W19" s="39">
        <f t="shared" si="8"/>
        <v>0.18342563694540198</v>
      </c>
      <c r="X19" s="38">
        <v>0.03</v>
      </c>
      <c r="Y19" s="19">
        <f t="shared" si="2"/>
        <v>97000</v>
      </c>
      <c r="Z19" s="19"/>
      <c r="AA19" s="16">
        <v>45432</v>
      </c>
      <c r="AB19" s="9">
        <v>3</v>
      </c>
      <c r="AC19" s="16">
        <f t="shared" si="3"/>
        <v>45429</v>
      </c>
      <c r="AD19" s="12" t="s">
        <v>35</v>
      </c>
      <c r="AE19" s="36" t="s">
        <v>376</v>
      </c>
      <c r="AF19" s="9" t="s">
        <v>65</v>
      </c>
      <c r="AG19" s="23" t="s">
        <v>438</v>
      </c>
    </row>
    <row r="20" spans="1:34" ht="40.200000000000003" hidden="1" customHeight="1">
      <c r="A20" s="9">
        <f t="shared" si="0"/>
        <v>17</v>
      </c>
      <c r="B20" s="9" t="s">
        <v>27</v>
      </c>
      <c r="C20" s="10" t="s">
        <v>211</v>
      </c>
      <c r="D20" s="11" t="s">
        <v>418</v>
      </c>
      <c r="E20" s="9" t="s">
        <v>631</v>
      </c>
      <c r="F20" s="13" t="s">
        <v>40</v>
      </c>
      <c r="G20" s="9" t="s">
        <v>32</v>
      </c>
      <c r="H20" s="19">
        <f>VLOOKUP(C20,[3]Sheet2!$A:$G,7,0)</f>
        <v>444541.76533333334</v>
      </c>
      <c r="I20" s="39">
        <f>VLOOKUP(C20,[3]Sheet2!$A:$H,8,0)</f>
        <v>0.8</v>
      </c>
      <c r="J20" s="19">
        <f>VLOOKUP(C20,[3]Sheet2!$A:$I,9,0)</f>
        <v>355633.41226666671</v>
      </c>
      <c r="K20" s="19">
        <f>VLOOKUP(C20,[3]Sheet2!$A:$V,21,0)</f>
        <v>270000</v>
      </c>
      <c r="L20" s="19">
        <f t="shared" si="11"/>
        <v>85633.41226666671</v>
      </c>
      <c r="M20" s="37">
        <f>VLOOKUP(C20,[3]Sheet2!$A:$Z,24,0)</f>
        <v>2189892.64</v>
      </c>
      <c r="N20" s="19">
        <f>VLOOKUP(C20,[3]Sheet2!$A:$Z,25,0)</f>
        <v>138663.45499999999</v>
      </c>
      <c r="O20" s="19">
        <f>VLOOKUP(C20,[3]Sheet2!$A:$Z,26,0)</f>
        <v>110930.764</v>
      </c>
      <c r="P20" s="124">
        <f t="shared" si="4"/>
        <v>196564.17626666671</v>
      </c>
      <c r="Q20" s="121">
        <v>70000</v>
      </c>
      <c r="R20" s="19">
        <f t="shared" si="1"/>
        <v>70000</v>
      </c>
      <c r="S20" s="39">
        <f t="shared" si="5"/>
        <v>0.35611778976976577</v>
      </c>
      <c r="T20" s="39">
        <f t="shared" si="6"/>
        <v>1.1720065982899933E-2</v>
      </c>
      <c r="U20" s="127">
        <f t="shared" si="7"/>
        <v>134780.75880334922</v>
      </c>
      <c r="V20" s="135">
        <v>40000</v>
      </c>
      <c r="W20" s="39">
        <f t="shared" si="8"/>
        <v>0.20349587986843759</v>
      </c>
      <c r="X20" s="38">
        <v>0.03</v>
      </c>
      <c r="Y20" s="19">
        <f t="shared" si="2"/>
        <v>38800</v>
      </c>
      <c r="Z20" s="12" t="s">
        <v>497</v>
      </c>
      <c r="AA20" s="16">
        <v>45432</v>
      </c>
      <c r="AB20" s="9">
        <v>2</v>
      </c>
      <c r="AC20" s="16">
        <f t="shared" si="3"/>
        <v>45430</v>
      </c>
      <c r="AD20" s="12" t="s">
        <v>35</v>
      </c>
      <c r="AE20" s="36" t="s">
        <v>384</v>
      </c>
      <c r="AF20" s="14" t="s">
        <v>385</v>
      </c>
      <c r="AG20" s="23" t="s">
        <v>439</v>
      </c>
    </row>
    <row r="21" spans="1:34" s="26" customFormat="1" ht="40.200000000000003" hidden="1" customHeight="1">
      <c r="A21" s="9">
        <f t="shared" si="0"/>
        <v>18</v>
      </c>
      <c r="B21" s="9" t="s">
        <v>27</v>
      </c>
      <c r="C21" s="10" t="s">
        <v>79</v>
      </c>
      <c r="D21" s="11" t="s">
        <v>80</v>
      </c>
      <c r="E21" s="9" t="s">
        <v>631</v>
      </c>
      <c r="F21" s="13" t="s">
        <v>467</v>
      </c>
      <c r="G21" s="14" t="s">
        <v>32</v>
      </c>
      <c r="H21" s="19">
        <f>VLOOKUP(C21,[3]Sheet2!$A:$G,7,0)</f>
        <v>461680.78533333336</v>
      </c>
      <c r="I21" s="39">
        <f>VLOOKUP(C21,[3]Sheet2!$A:$H,8,0)</f>
        <v>0.8</v>
      </c>
      <c r="J21" s="19">
        <f>VLOOKUP(C21,[3]Sheet2!$A:$I,9,0)</f>
        <v>369344.62826666672</v>
      </c>
      <c r="K21" s="19">
        <f>VLOOKUP(C21,[3]Sheet2!$A:$V,21,0)</f>
        <v>270000</v>
      </c>
      <c r="L21" s="19">
        <f t="shared" si="11"/>
        <v>99344.628266666725</v>
      </c>
      <c r="M21" s="37">
        <f>VLOOKUP(C21,[3]Sheet2!$A:$Z,24,0)</f>
        <v>2096938.3399999996</v>
      </c>
      <c r="N21" s="19">
        <f>VLOOKUP(C21,[3]Sheet2!$A:$Z,25,0)</f>
        <v>153253.92500000002</v>
      </c>
      <c r="O21" s="19">
        <f>VLOOKUP(C21,[3]Sheet2!$A:$Z,26,0)</f>
        <v>122603.14000000001</v>
      </c>
      <c r="P21" s="124">
        <f t="shared" si="4"/>
        <v>221947.76826666674</v>
      </c>
      <c r="Q21" s="120">
        <v>80000</v>
      </c>
      <c r="R21" s="19">
        <f t="shared" si="1"/>
        <v>80000</v>
      </c>
      <c r="S21" s="39">
        <f t="shared" si="5"/>
        <v>0.36044516520608244</v>
      </c>
      <c r="T21" s="39">
        <f t="shared" si="6"/>
        <v>1.3394361123314208E-2</v>
      </c>
      <c r="U21" s="127">
        <f t="shared" si="7"/>
        <v>154035.1529181134</v>
      </c>
      <c r="V21" s="135">
        <v>40000</v>
      </c>
      <c r="W21" s="39">
        <f t="shared" si="8"/>
        <v>0.18022258260304122</v>
      </c>
      <c r="X21" s="53">
        <v>0.03</v>
      </c>
      <c r="Y21" s="19">
        <f t="shared" si="2"/>
        <v>38800</v>
      </c>
      <c r="Z21" s="12" t="s">
        <v>499</v>
      </c>
      <c r="AA21" s="16">
        <v>45436</v>
      </c>
      <c r="AB21" s="9">
        <v>2</v>
      </c>
      <c r="AC21" s="16">
        <f t="shared" si="3"/>
        <v>45434</v>
      </c>
      <c r="AD21" s="12" t="s">
        <v>35</v>
      </c>
      <c r="AE21" s="36" t="s">
        <v>387</v>
      </c>
      <c r="AF21" s="9" t="s">
        <v>43</v>
      </c>
      <c r="AG21" s="23" t="s">
        <v>441</v>
      </c>
      <c r="AH21"/>
    </row>
    <row r="22" spans="1:34" ht="40.200000000000003" hidden="1" customHeight="1">
      <c r="A22" s="9">
        <f t="shared" si="0"/>
        <v>19</v>
      </c>
      <c r="B22" s="9" t="s">
        <v>27</v>
      </c>
      <c r="C22" s="49" t="s">
        <v>410</v>
      </c>
      <c r="D22" s="11" t="s">
        <v>411</v>
      </c>
      <c r="E22" s="9" t="s">
        <v>631</v>
      </c>
      <c r="F22" s="13" t="s">
        <v>31</v>
      </c>
      <c r="G22" s="14" t="s">
        <v>32</v>
      </c>
      <c r="H22" s="19">
        <f>VLOOKUP(C22,[3]Sheet2!$A:$G,7,0)</f>
        <v>57194.600000000006</v>
      </c>
      <c r="I22" s="39">
        <f>VLOOKUP(C22,[3]Sheet2!$A:$H,8,0)</f>
        <v>0.8</v>
      </c>
      <c r="J22" s="19">
        <f>VLOOKUP(C22,[3]Sheet2!$A:$I,9,0)</f>
        <v>45755.680000000008</v>
      </c>
      <c r="K22" s="19">
        <f>VLOOKUP(C22,[3]Sheet2!$A:$V,21,0)</f>
        <v>20000</v>
      </c>
      <c r="L22" s="19">
        <f t="shared" si="11"/>
        <v>25755.680000000008</v>
      </c>
      <c r="M22" s="37">
        <f>VLOOKUP(C22,[3]Sheet2!$A:$Z,24,0)</f>
        <v>145079.75</v>
      </c>
      <c r="N22" s="19">
        <f>VLOOKUP(C22,[3]Sheet2!$A:$Z,25,0)</f>
        <v>43371.333333333336</v>
      </c>
      <c r="O22" s="19">
        <f>VLOOKUP(C22,[3]Sheet2!$A:$Z,26,0)</f>
        <v>34697.066666666673</v>
      </c>
      <c r="P22" s="124">
        <f t="shared" si="4"/>
        <v>60452.746666666681</v>
      </c>
      <c r="Q22" s="120">
        <v>22000</v>
      </c>
      <c r="R22" s="19">
        <f t="shared" si="1"/>
        <v>22000</v>
      </c>
      <c r="S22" s="39">
        <f t="shared" si="5"/>
        <v>0.36392060267016257</v>
      </c>
      <c r="T22" s="39">
        <f t="shared" si="6"/>
        <v>3.6834493089114074E-3</v>
      </c>
      <c r="U22" s="127">
        <f t="shared" si="7"/>
        <v>42359.667052481185</v>
      </c>
      <c r="V22" s="135">
        <v>10000</v>
      </c>
      <c r="W22" s="39">
        <f t="shared" si="8"/>
        <v>0.16541845575916481</v>
      </c>
      <c r="X22" s="53">
        <v>0.03</v>
      </c>
      <c r="Y22" s="19">
        <f t="shared" si="2"/>
        <v>9700</v>
      </c>
      <c r="Z22" s="19"/>
      <c r="AA22" s="16">
        <v>45437</v>
      </c>
      <c r="AB22" s="9">
        <v>1</v>
      </c>
      <c r="AC22" s="16">
        <f t="shared" si="3"/>
        <v>45436</v>
      </c>
      <c r="AD22" s="12" t="s">
        <v>35</v>
      </c>
      <c r="AE22" s="36"/>
      <c r="AF22" s="9" t="s">
        <v>412</v>
      </c>
      <c r="AG22" s="23" t="s">
        <v>442</v>
      </c>
    </row>
    <row r="23" spans="1:34" ht="40.200000000000003" hidden="1" customHeight="1">
      <c r="A23" s="9">
        <f t="shared" si="0"/>
        <v>20</v>
      </c>
      <c r="B23" s="9" t="s">
        <v>27</v>
      </c>
      <c r="C23" s="10" t="s">
        <v>52</v>
      </c>
      <c r="D23" s="11" t="s">
        <v>409</v>
      </c>
      <c r="E23" s="9" t="s">
        <v>631</v>
      </c>
      <c r="F23" s="13" t="s">
        <v>31</v>
      </c>
      <c r="G23" s="14" t="s">
        <v>32</v>
      </c>
      <c r="H23" s="19">
        <f>VLOOKUP(C23,[3]Sheet2!$A:$G,7,0)</f>
        <v>559699.65333333332</v>
      </c>
      <c r="I23" s="39">
        <f>VLOOKUP(C23,[3]Sheet2!$A:$H,8,0)</f>
        <v>0.8</v>
      </c>
      <c r="J23" s="19">
        <f>VLOOKUP(C23,[3]Sheet2!$A:$I,9,0)</f>
        <v>447759.72266666667</v>
      </c>
      <c r="K23" s="19">
        <f>VLOOKUP(C23,[3]Sheet2!$A:$V,21,0)</f>
        <v>30000</v>
      </c>
      <c r="L23" s="19">
        <f t="shared" si="11"/>
        <v>417759.72266666667</v>
      </c>
      <c r="M23" s="37">
        <f>VLOOKUP(C23,[3]Sheet2!$A:$Z,24,0)</f>
        <v>1718854.47</v>
      </c>
      <c r="N23" s="19">
        <f>VLOOKUP(C23,[3]Sheet2!$A:$Z,25,0)</f>
        <v>125422.32833333332</v>
      </c>
      <c r="O23" s="19">
        <f>VLOOKUP(C23,[3]Sheet2!$A:$Z,26,0)</f>
        <v>100337.86266666667</v>
      </c>
      <c r="P23" s="124">
        <f t="shared" si="4"/>
        <v>518097.58533333335</v>
      </c>
      <c r="Q23" s="120">
        <v>80000</v>
      </c>
      <c r="R23" s="19">
        <f t="shared" si="1"/>
        <v>80000</v>
      </c>
      <c r="S23" s="39">
        <f t="shared" si="5"/>
        <v>0.15441106514428096</v>
      </c>
      <c r="T23" s="39">
        <f t="shared" si="6"/>
        <v>1.3394361123314208E-2</v>
      </c>
      <c r="U23" s="127">
        <f t="shared" si="7"/>
        <v>154035.1529181134</v>
      </c>
      <c r="V23" s="135"/>
      <c r="W23" s="39">
        <f t="shared" si="8"/>
        <v>0</v>
      </c>
      <c r="X23" s="38">
        <v>0.03</v>
      </c>
      <c r="Y23" s="19">
        <f t="shared" si="2"/>
        <v>0</v>
      </c>
      <c r="Z23" s="19"/>
      <c r="AA23" s="16">
        <v>45437</v>
      </c>
      <c r="AB23" s="9">
        <v>3</v>
      </c>
      <c r="AC23" s="16">
        <f t="shared" si="3"/>
        <v>45434</v>
      </c>
      <c r="AD23" s="12" t="s">
        <v>35</v>
      </c>
      <c r="AE23" s="36" t="s">
        <v>389</v>
      </c>
      <c r="AF23" s="9" t="s">
        <v>36</v>
      </c>
      <c r="AG23" s="23" t="s">
        <v>634</v>
      </c>
    </row>
    <row r="24" spans="1:34" ht="40.200000000000003" hidden="1" customHeight="1">
      <c r="A24" s="9">
        <f t="shared" si="0"/>
        <v>21</v>
      </c>
      <c r="B24" s="9" t="s">
        <v>27</v>
      </c>
      <c r="C24" s="10" t="s">
        <v>119</v>
      </c>
      <c r="D24" s="11" t="s">
        <v>517</v>
      </c>
      <c r="E24" s="9" t="s">
        <v>631</v>
      </c>
      <c r="F24" s="13" t="s">
        <v>40</v>
      </c>
      <c r="G24" s="14" t="s">
        <v>32</v>
      </c>
      <c r="H24" s="19">
        <f>VLOOKUP(C24,[3]Sheet2!$A:$G,7,0)</f>
        <v>344639.51600000006</v>
      </c>
      <c r="I24" s="39">
        <f>VLOOKUP(C24,[3]Sheet2!$A:$H,8,0)</f>
        <v>0.8</v>
      </c>
      <c r="J24" s="19">
        <f>VLOOKUP(C24,[3]Sheet2!$A:$I,9,0)</f>
        <v>275711.61280000006</v>
      </c>
      <c r="K24" s="19">
        <f>VLOOKUP(C24,[3]Sheet2!$A:$V,21,0)</f>
        <v>190000</v>
      </c>
      <c r="L24" s="19">
        <f t="shared" si="11"/>
        <v>85711.612800000061</v>
      </c>
      <c r="M24" s="37">
        <f>VLOOKUP(C24,[3]Sheet2!$A:$Z,24,0)</f>
        <v>2747472.29</v>
      </c>
      <c r="N24" s="19">
        <f>VLOOKUP(C24,[3]Sheet2!$A:$Z,25,0)</f>
        <v>116348.83000000002</v>
      </c>
      <c r="O24" s="19">
        <f>VLOOKUP(C24,[3]Sheet2!$A:$Z,26,0)</f>
        <v>93079.064000000013</v>
      </c>
      <c r="P24" s="124">
        <f t="shared" si="4"/>
        <v>178790.67680000007</v>
      </c>
      <c r="Q24" s="120">
        <v>100000</v>
      </c>
      <c r="R24" s="19">
        <f t="shared" si="1"/>
        <v>100000</v>
      </c>
      <c r="S24" s="39">
        <f t="shared" si="5"/>
        <v>0.55931328070234121</v>
      </c>
      <c r="T24" s="39">
        <f t="shared" si="6"/>
        <v>1.674295140414276E-2</v>
      </c>
      <c r="U24" s="127">
        <f t="shared" si="7"/>
        <v>192543.94114764174</v>
      </c>
      <c r="V24" s="137">
        <v>100000</v>
      </c>
      <c r="W24" s="39">
        <f t="shared" si="8"/>
        <v>0.55931328070234121</v>
      </c>
      <c r="X24" s="38">
        <v>0.03</v>
      </c>
      <c r="Y24" s="19">
        <f t="shared" si="2"/>
        <v>97000</v>
      </c>
      <c r="Z24" s="19"/>
      <c r="AA24" s="16">
        <v>45437</v>
      </c>
      <c r="AB24" s="9">
        <v>3</v>
      </c>
      <c r="AC24" s="16">
        <f t="shared" si="3"/>
        <v>45434</v>
      </c>
      <c r="AD24" s="12" t="s">
        <v>35</v>
      </c>
      <c r="AE24" s="36" t="s">
        <v>390</v>
      </c>
      <c r="AF24" s="9" t="s">
        <v>36</v>
      </c>
      <c r="AG24" s="23" t="s">
        <v>635</v>
      </c>
    </row>
    <row r="25" spans="1:34" ht="40.200000000000003" hidden="1" customHeight="1">
      <c r="A25" s="9">
        <f t="shared" si="0"/>
        <v>22</v>
      </c>
      <c r="B25" s="9" t="s">
        <v>27</v>
      </c>
      <c r="C25" s="10" t="s">
        <v>263</v>
      </c>
      <c r="D25" s="11" t="s">
        <v>529</v>
      </c>
      <c r="E25" s="9" t="s">
        <v>631</v>
      </c>
      <c r="F25" s="12" t="s">
        <v>463</v>
      </c>
      <c r="G25" s="13" t="s">
        <v>32</v>
      </c>
      <c r="H25" s="19">
        <f>VLOOKUP(C25,[3]Sheet2!$A:$G,7,0)</f>
        <v>121606.07066666667</v>
      </c>
      <c r="I25" s="39">
        <f>VLOOKUP(C25,[3]Sheet2!$A:$H,8,0)</f>
        <v>0.8</v>
      </c>
      <c r="J25" s="19">
        <f>VLOOKUP(C25,[3]Sheet2!$A:$I,9,0)</f>
        <v>97284.856533333339</v>
      </c>
      <c r="K25" s="19">
        <f>VLOOKUP(C25,[3]Sheet2!$A:$V,21,0)</f>
        <v>40000</v>
      </c>
      <c r="L25" s="19">
        <f t="shared" si="11"/>
        <v>57284.856533333339</v>
      </c>
      <c r="M25" s="37">
        <f>VLOOKUP(C25,[3]Sheet2!$A:$Z,24,0)</f>
        <v>1566156.5299999998</v>
      </c>
      <c r="N25" s="19">
        <f>VLOOKUP(C25,[3]Sheet2!$A:$Z,25,0)</f>
        <v>45150.234999999993</v>
      </c>
      <c r="O25" s="19">
        <f>VLOOKUP(C25,[3]Sheet2!$A:$Z,26,0)</f>
        <v>36120.187999999995</v>
      </c>
      <c r="P25" s="124">
        <f t="shared" si="4"/>
        <v>93405.044533333334</v>
      </c>
      <c r="Q25" s="120">
        <v>30000</v>
      </c>
      <c r="R25" s="19">
        <f t="shared" si="1"/>
        <v>30000</v>
      </c>
      <c r="S25" s="39">
        <f t="shared" si="5"/>
        <v>0.3211817964424174</v>
      </c>
      <c r="T25" s="39">
        <f t="shared" si="6"/>
        <v>5.0228854212428283E-3</v>
      </c>
      <c r="U25" s="127">
        <f t="shared" si="7"/>
        <v>57763.182344292523</v>
      </c>
      <c r="V25" s="135">
        <v>15000</v>
      </c>
      <c r="W25" s="39">
        <f t="shared" si="8"/>
        <v>0.1605908982212087</v>
      </c>
      <c r="X25" s="41">
        <v>0.03</v>
      </c>
      <c r="Y25" s="19">
        <f t="shared" si="2"/>
        <v>14550</v>
      </c>
      <c r="Z25" s="19"/>
      <c r="AA25" s="16">
        <v>45437</v>
      </c>
      <c r="AB25" s="9"/>
      <c r="AC25" s="16">
        <f t="shared" si="3"/>
        <v>45437</v>
      </c>
      <c r="AD25" s="12" t="s">
        <v>35</v>
      </c>
      <c r="AE25" s="7"/>
      <c r="AF25" s="9" t="s">
        <v>65</v>
      </c>
      <c r="AG25" s="23"/>
    </row>
    <row r="26" spans="1:34" ht="40.200000000000003" hidden="1" customHeight="1">
      <c r="A26" s="9">
        <f t="shared" si="0"/>
        <v>23</v>
      </c>
      <c r="B26" s="9" t="s">
        <v>27</v>
      </c>
      <c r="C26" s="10" t="s">
        <v>261</v>
      </c>
      <c r="D26" s="11" t="s">
        <v>530</v>
      </c>
      <c r="E26" s="9" t="s">
        <v>631</v>
      </c>
      <c r="F26" s="12" t="s">
        <v>40</v>
      </c>
      <c r="G26" s="13" t="s">
        <v>32</v>
      </c>
      <c r="H26" s="19">
        <f>VLOOKUP(C26,[3]Sheet2!$A:$G,7,0)</f>
        <v>276831.98800000001</v>
      </c>
      <c r="I26" s="39">
        <f>VLOOKUP(C26,[3]Sheet2!$A:$H,8,0)</f>
        <v>0.8</v>
      </c>
      <c r="J26" s="19">
        <f>VLOOKUP(C26,[3]Sheet2!$A:$I,9,0)</f>
        <v>221465.59040000002</v>
      </c>
      <c r="K26" s="19">
        <f>VLOOKUP(C26,[3]Sheet2!$A:$V,21,0)</f>
        <v>110000</v>
      </c>
      <c r="L26" s="19">
        <f t="shared" si="11"/>
        <v>111465.59040000002</v>
      </c>
      <c r="M26" s="37">
        <f>VLOOKUP(C26,[3]Sheet2!$A:$Z,24,0)</f>
        <v>590578.23</v>
      </c>
      <c r="N26" s="19">
        <f>VLOOKUP(C26,[3]Sheet2!$A:$Z,25,0)</f>
        <v>103784.87999999999</v>
      </c>
      <c r="O26" s="19">
        <f>VLOOKUP(C26,[3]Sheet2!$A:$Z,26,0)</f>
        <v>83027.903999999995</v>
      </c>
      <c r="P26" s="124">
        <f t="shared" si="4"/>
        <v>194493.49440000003</v>
      </c>
      <c r="Q26" s="120">
        <v>70000</v>
      </c>
      <c r="R26" s="19">
        <f t="shared" si="1"/>
        <v>70000</v>
      </c>
      <c r="S26" s="39">
        <f t="shared" si="5"/>
        <v>0.3599092104131581</v>
      </c>
      <c r="T26" s="39">
        <f t="shared" si="6"/>
        <v>1.1720065982899933E-2</v>
      </c>
      <c r="U26" s="127">
        <f t="shared" si="7"/>
        <v>134780.75880334922</v>
      </c>
      <c r="V26" s="135">
        <v>20000</v>
      </c>
      <c r="W26" s="39">
        <f t="shared" si="8"/>
        <v>0.10283120297518804</v>
      </c>
      <c r="X26" s="41">
        <v>0.03</v>
      </c>
      <c r="Y26" s="19">
        <f t="shared" si="2"/>
        <v>19400</v>
      </c>
      <c r="Z26" s="19"/>
      <c r="AA26" s="16">
        <v>45432</v>
      </c>
      <c r="AB26" s="9">
        <v>5</v>
      </c>
      <c r="AC26" s="16">
        <f t="shared" si="3"/>
        <v>45427</v>
      </c>
      <c r="AD26" s="12" t="s">
        <v>35</v>
      </c>
      <c r="AE26" s="36" t="s">
        <v>397</v>
      </c>
      <c r="AF26" s="9" t="s">
        <v>65</v>
      </c>
      <c r="AG26" s="23"/>
    </row>
    <row r="27" spans="1:34" ht="40.200000000000003" hidden="1" customHeight="1">
      <c r="A27" s="9">
        <f t="shared" si="0"/>
        <v>24</v>
      </c>
      <c r="B27" s="9" t="s">
        <v>27</v>
      </c>
      <c r="C27" s="10" t="s">
        <v>156</v>
      </c>
      <c r="D27" s="11" t="s">
        <v>531</v>
      </c>
      <c r="E27" s="9" t="s">
        <v>631</v>
      </c>
      <c r="F27" s="13" t="s">
        <v>40</v>
      </c>
      <c r="G27" s="14" t="s">
        <v>32</v>
      </c>
      <c r="H27" s="19">
        <f>VLOOKUP(C27,[3]Sheet2!$A:$G,7,0)</f>
        <v>530885.304</v>
      </c>
      <c r="I27" s="39">
        <f>VLOOKUP(C27,[3]Sheet2!$A:$H,8,0)</f>
        <v>0.8</v>
      </c>
      <c r="J27" s="19">
        <f>VLOOKUP(C27,[3]Sheet2!$A:$I,9,0)</f>
        <v>424708.24320000003</v>
      </c>
      <c r="K27" s="19">
        <f>VLOOKUP(C27,[3]Sheet2!$A:$V,21,0)</f>
        <v>70000</v>
      </c>
      <c r="L27" s="19">
        <f t="shared" si="11"/>
        <v>354708.24320000003</v>
      </c>
      <c r="M27" s="37">
        <f>VLOOKUP(C27,[3]Sheet2!$A:$Z,24,0)</f>
        <v>1855793.4</v>
      </c>
      <c r="N27" s="19">
        <f>VLOOKUP(C27,[3]Sheet2!$A:$Z,25,0)</f>
        <v>60125.968333333331</v>
      </c>
      <c r="O27" s="19">
        <f>VLOOKUP(C27,[3]Sheet2!$A:$Z,26,0)</f>
        <v>48100.774666666664</v>
      </c>
      <c r="P27" s="124">
        <f t="shared" si="4"/>
        <v>402809.01786666666</v>
      </c>
      <c r="Q27" s="120">
        <v>60000</v>
      </c>
      <c r="R27" s="19">
        <f t="shared" si="1"/>
        <v>60000</v>
      </c>
      <c r="S27" s="39">
        <f t="shared" si="5"/>
        <v>0.14895396413359477</v>
      </c>
      <c r="T27" s="39">
        <f t="shared" si="6"/>
        <v>1.0045770842485657E-2</v>
      </c>
      <c r="U27" s="127">
        <f t="shared" si="7"/>
        <v>115526.36468858505</v>
      </c>
      <c r="V27" s="135">
        <v>30000</v>
      </c>
      <c r="W27" s="39">
        <f t="shared" si="8"/>
        <v>7.4476982066797384E-2</v>
      </c>
      <c r="X27" s="38">
        <v>0.03</v>
      </c>
      <c r="Y27" s="19">
        <f t="shared" si="2"/>
        <v>29100</v>
      </c>
      <c r="Z27" s="19"/>
      <c r="AA27" s="16">
        <v>45432</v>
      </c>
      <c r="AB27" s="9">
        <v>3</v>
      </c>
      <c r="AC27" s="16">
        <f t="shared" si="3"/>
        <v>45429</v>
      </c>
      <c r="AD27" s="12" t="s">
        <v>70</v>
      </c>
      <c r="AE27" s="36" t="s">
        <v>399</v>
      </c>
      <c r="AF27" s="9" t="s">
        <v>43</v>
      </c>
      <c r="AG27" s="23"/>
    </row>
    <row r="28" spans="1:34" ht="35.4" customHeight="1">
      <c r="A28" s="9">
        <f t="shared" si="0"/>
        <v>25</v>
      </c>
      <c r="B28" s="9" t="s">
        <v>45</v>
      </c>
      <c r="C28" s="10" t="s">
        <v>108</v>
      </c>
      <c r="D28" s="165" t="s">
        <v>515</v>
      </c>
      <c r="E28" s="12" t="s">
        <v>30</v>
      </c>
      <c r="F28" s="13" t="s">
        <v>74</v>
      </c>
      <c r="G28" s="14" t="s">
        <v>32</v>
      </c>
      <c r="H28" s="19">
        <f>VLOOKUP(C28,[3]Sheet2!$A:$G,7,0)</f>
        <v>1124762.9693333334</v>
      </c>
      <c r="I28" s="39">
        <f>VLOOKUP(C28,[3]Sheet2!$A:$H,8,0)</f>
        <v>0.8</v>
      </c>
      <c r="J28" s="19">
        <f>VLOOKUP(C28,[3]Sheet2!$A:$I,9,0)</f>
        <v>899810.37546666677</v>
      </c>
      <c r="K28" s="19">
        <f>VLOOKUP(C28,[3]Sheet2!$A:$V,21,0)</f>
        <v>600000</v>
      </c>
      <c r="L28" s="19">
        <f t="shared" si="11"/>
        <v>299810.37546666677</v>
      </c>
      <c r="M28" s="37">
        <f>VLOOKUP(C28,[3]Sheet2!$A:$Z,24,0)</f>
        <v>2763365.91</v>
      </c>
      <c r="N28" s="19">
        <f>VLOOKUP(C28,[3]Sheet2!$A:$Z,25,0)</f>
        <v>345202.09333333332</v>
      </c>
      <c r="O28" s="19">
        <f>VLOOKUP(C28,[3]Sheet2!$A:$Z,26,0)</f>
        <v>276161.67466666666</v>
      </c>
      <c r="P28" s="124">
        <f t="shared" si="4"/>
        <v>575972.05013333343</v>
      </c>
      <c r="Q28" s="120">
        <v>300000</v>
      </c>
      <c r="R28" s="19">
        <f t="shared" si="1"/>
        <v>300000</v>
      </c>
      <c r="S28" s="39">
        <f t="shared" si="5"/>
        <v>0.52085860751498647</v>
      </c>
      <c r="T28" s="39">
        <f t="shared" si="6"/>
        <v>5.0228854212428287E-2</v>
      </c>
      <c r="U28" s="127">
        <f t="shared" si="7"/>
        <v>577631.82344292535</v>
      </c>
      <c r="V28" s="135">
        <v>300000</v>
      </c>
      <c r="W28" s="39">
        <f t="shared" si="8"/>
        <v>0.52085860751498647</v>
      </c>
      <c r="X28" s="38">
        <v>0.03</v>
      </c>
      <c r="Y28" s="19">
        <f t="shared" si="2"/>
        <v>291000</v>
      </c>
      <c r="Z28" s="12" t="s">
        <v>503</v>
      </c>
      <c r="AA28" s="16">
        <v>45432</v>
      </c>
      <c r="AB28" s="9">
        <v>2</v>
      </c>
      <c r="AC28" s="16">
        <f t="shared" si="3"/>
        <v>45430</v>
      </c>
      <c r="AD28" s="12" t="s">
        <v>35</v>
      </c>
      <c r="AE28" s="19">
        <v>3348826.28</v>
      </c>
      <c r="AF28" s="9" t="s">
        <v>110</v>
      </c>
      <c r="AG28" s="23" t="s">
        <v>447</v>
      </c>
    </row>
    <row r="29" spans="1:34" ht="55.2" hidden="1" customHeight="1">
      <c r="A29" s="9">
        <f t="shared" si="0"/>
        <v>26</v>
      </c>
      <c r="B29" s="9" t="s">
        <v>27</v>
      </c>
      <c r="C29" s="10" t="s">
        <v>392</v>
      </c>
      <c r="D29" s="11" t="s">
        <v>393</v>
      </c>
      <c r="E29" s="9" t="s">
        <v>631</v>
      </c>
      <c r="F29" s="13" t="s">
        <v>74</v>
      </c>
      <c r="G29" s="14" t="s">
        <v>32</v>
      </c>
      <c r="H29" s="19">
        <f>VLOOKUP(C29,[3]Sheet2!$A:$G,7,0)</f>
        <v>269543.96000000002</v>
      </c>
      <c r="I29" s="39">
        <f>VLOOKUP(C29,[3]Sheet2!$A:$H,8,0)</f>
        <v>0.8</v>
      </c>
      <c r="J29" s="19">
        <f>VLOOKUP(C29,[3]Sheet2!$A:$I,9,0)</f>
        <v>215635.16800000003</v>
      </c>
      <c r="K29" s="19">
        <f>VLOOKUP(C29,[3]Sheet2!$A:$V,21,0)</f>
        <v>130000</v>
      </c>
      <c r="L29" s="19">
        <f t="shared" si="11"/>
        <v>85635.168000000034</v>
      </c>
      <c r="M29" s="37">
        <f>VLOOKUP(C29,[3]Sheet2!$A:$Z,24,0)</f>
        <v>1786303.3900000004</v>
      </c>
      <c r="N29" s="19">
        <f>VLOOKUP(C29,[3]Sheet2!$A:$Z,25,0)</f>
        <v>90099.955000000002</v>
      </c>
      <c r="O29" s="19">
        <f>VLOOKUP(C29,[3]Sheet2!$A:$Z,26,0)</f>
        <v>72079.964000000007</v>
      </c>
      <c r="P29" s="124">
        <f t="shared" si="4"/>
        <v>157715.13200000004</v>
      </c>
      <c r="Q29" s="120">
        <v>60000</v>
      </c>
      <c r="R29" s="19">
        <f t="shared" si="1"/>
        <v>60000</v>
      </c>
      <c r="S29" s="39">
        <f t="shared" si="5"/>
        <v>0.38043274122866017</v>
      </c>
      <c r="T29" s="39">
        <f t="shared" si="6"/>
        <v>1.0045770842485657E-2</v>
      </c>
      <c r="U29" s="127">
        <f t="shared" si="7"/>
        <v>115526.36468858505</v>
      </c>
      <c r="V29" s="135">
        <v>40000</v>
      </c>
      <c r="W29" s="39">
        <f t="shared" si="8"/>
        <v>0.25362182748577344</v>
      </c>
      <c r="X29" s="38">
        <v>0.03</v>
      </c>
      <c r="Y29" s="19">
        <f t="shared" si="2"/>
        <v>38800</v>
      </c>
      <c r="Z29" s="12" t="s">
        <v>502</v>
      </c>
      <c r="AA29" s="16">
        <v>45427</v>
      </c>
      <c r="AB29" s="9">
        <v>3</v>
      </c>
      <c r="AC29" s="16">
        <f t="shared" si="3"/>
        <v>45424</v>
      </c>
      <c r="AD29" s="12" t="s">
        <v>70</v>
      </c>
      <c r="AE29" s="36" t="s">
        <v>394</v>
      </c>
      <c r="AF29" s="9" t="s">
        <v>36</v>
      </c>
      <c r="AG29" s="23" t="s">
        <v>474</v>
      </c>
    </row>
    <row r="30" spans="1:34" ht="55.2" hidden="1" customHeight="1">
      <c r="A30" s="9">
        <f t="shared" si="0"/>
        <v>27</v>
      </c>
      <c r="B30" s="50" t="s">
        <v>27</v>
      </c>
      <c r="C30" s="10" t="s">
        <v>38</v>
      </c>
      <c r="D30" s="11" t="s">
        <v>514</v>
      </c>
      <c r="E30" s="9" t="s">
        <v>631</v>
      </c>
      <c r="F30" s="13" t="s">
        <v>40</v>
      </c>
      <c r="G30" s="14" t="s">
        <v>32</v>
      </c>
      <c r="H30" s="19">
        <f>VLOOKUP(C30,[3]Sheet2!$A:$G,7,0)</f>
        <v>204383.98</v>
      </c>
      <c r="I30" s="39">
        <f>VLOOKUP(C30,[3]Sheet2!$A:$H,8,0)</f>
        <v>0.8</v>
      </c>
      <c r="J30" s="19">
        <f>VLOOKUP(C30,[3]Sheet2!$A:$I,9,0)</f>
        <v>163507.18400000001</v>
      </c>
      <c r="K30" s="19">
        <f>VLOOKUP(C30,[3]Sheet2!$A:$V,21,0)</f>
        <v>140000</v>
      </c>
      <c r="L30" s="19">
        <f t="shared" si="11"/>
        <v>23507.184000000008</v>
      </c>
      <c r="M30" s="37">
        <f>VLOOKUP(C30,[3]Sheet2!$A:$Z,24,0)</f>
        <v>1078234.0999999999</v>
      </c>
      <c r="N30" s="19">
        <f>VLOOKUP(C30,[3]Sheet2!$A:$Z,25,0)</f>
        <v>82380.246666666659</v>
      </c>
      <c r="O30" s="19">
        <f>VLOOKUP(C30,[3]Sheet2!$A:$Z,26,0)</f>
        <v>65904.19733333333</v>
      </c>
      <c r="P30" s="124">
        <f t="shared" si="4"/>
        <v>89411.381333333338</v>
      </c>
      <c r="Q30" s="120">
        <v>30000</v>
      </c>
      <c r="R30" s="19">
        <f t="shared" si="1"/>
        <v>30000</v>
      </c>
      <c r="S30" s="39">
        <f t="shared" si="5"/>
        <v>0.33552775443830146</v>
      </c>
      <c r="T30" s="39">
        <f t="shared" si="6"/>
        <v>5.0228854212428283E-3</v>
      </c>
      <c r="U30" s="127">
        <f t="shared" si="7"/>
        <v>57763.182344292523</v>
      </c>
      <c r="V30" s="135">
        <v>20000</v>
      </c>
      <c r="W30" s="39">
        <f t="shared" si="8"/>
        <v>0.22368516962553431</v>
      </c>
      <c r="X30" s="38">
        <v>0.03</v>
      </c>
      <c r="Y30" s="19">
        <f t="shared" si="2"/>
        <v>19400</v>
      </c>
      <c r="Z30" s="12" t="s">
        <v>499</v>
      </c>
      <c r="AA30" s="16">
        <v>45427</v>
      </c>
      <c r="AB30" s="9">
        <v>3</v>
      </c>
      <c r="AC30" s="16">
        <f t="shared" si="3"/>
        <v>45424</v>
      </c>
      <c r="AD30" s="12" t="s">
        <v>35</v>
      </c>
      <c r="AE30" s="36" t="s">
        <v>396</v>
      </c>
      <c r="AF30" s="9" t="s">
        <v>43</v>
      </c>
      <c r="AG30" s="23" t="s">
        <v>443</v>
      </c>
    </row>
    <row r="31" spans="1:34" ht="40.200000000000003" hidden="1" customHeight="1">
      <c r="A31" s="9">
        <f t="shared" si="0"/>
        <v>28</v>
      </c>
      <c r="B31" s="9" t="s">
        <v>27</v>
      </c>
      <c r="C31" s="10" t="s">
        <v>101</v>
      </c>
      <c r="D31" s="11" t="s">
        <v>102</v>
      </c>
      <c r="E31" s="9" t="s">
        <v>631</v>
      </c>
      <c r="F31" s="13" t="s">
        <v>103</v>
      </c>
      <c r="G31" s="14" t="s">
        <v>32</v>
      </c>
      <c r="H31" s="19">
        <f>VLOOKUP(C31,[3]Sheet2!$A:$G,7,0)</f>
        <v>45425.513333333336</v>
      </c>
      <c r="I31" s="39">
        <f>VLOOKUP(C31,[3]Sheet2!$A:$H,8,0)</f>
        <v>0.8</v>
      </c>
      <c r="J31" s="19">
        <f>VLOOKUP(C31,[3]Sheet2!$A:$I,9,0)</f>
        <v>36340.41066666667</v>
      </c>
      <c r="K31" s="19">
        <f>VLOOKUP(C31,[3]Sheet2!$A:$V,21,0)</f>
        <v>30000</v>
      </c>
      <c r="L31" s="19">
        <f t="shared" si="11"/>
        <v>6340.4106666666703</v>
      </c>
      <c r="M31" s="37">
        <f>VLOOKUP(C31,[3]Sheet2!$A:$Z,24,0)</f>
        <v>135347.68</v>
      </c>
      <c r="N31" s="19">
        <f>VLOOKUP(C31,[3]Sheet2!$A:$Z,25,0)</f>
        <v>14652.426666666666</v>
      </c>
      <c r="O31" s="19">
        <f>VLOOKUP(C31,[3]Sheet2!$A:$Z,26,0)</f>
        <v>11721.941333333334</v>
      </c>
      <c r="P31" s="124">
        <f t="shared" si="4"/>
        <v>18062.352000000006</v>
      </c>
      <c r="Q31" s="120">
        <v>10000</v>
      </c>
      <c r="R31" s="19">
        <f t="shared" si="1"/>
        <v>10000</v>
      </c>
      <c r="S31" s="39">
        <f t="shared" si="5"/>
        <v>0.55363775437440244</v>
      </c>
      <c r="T31" s="39">
        <f t="shared" si="6"/>
        <v>1.674295140414276E-3</v>
      </c>
      <c r="U31" s="127">
        <f t="shared" si="7"/>
        <v>19254.394114764174</v>
      </c>
      <c r="V31" s="135">
        <v>10000</v>
      </c>
      <c r="W31" s="39">
        <f t="shared" si="8"/>
        <v>0.55363775437440244</v>
      </c>
      <c r="X31" s="38">
        <v>0.03</v>
      </c>
      <c r="Y31" s="19">
        <f t="shared" si="2"/>
        <v>9700</v>
      </c>
      <c r="Z31" s="19"/>
      <c r="AA31" s="16">
        <v>45437</v>
      </c>
      <c r="AB31" s="9">
        <v>3</v>
      </c>
      <c r="AC31" s="16">
        <f t="shared" si="3"/>
        <v>45434</v>
      </c>
      <c r="AD31" s="12" t="s">
        <v>35</v>
      </c>
      <c r="AE31" s="36"/>
      <c r="AF31" s="9" t="s">
        <v>513</v>
      </c>
      <c r="AG31" s="23" t="s">
        <v>636</v>
      </c>
    </row>
    <row r="32" spans="1:34" ht="40.200000000000003" hidden="1" customHeight="1">
      <c r="A32" s="9">
        <f t="shared" si="0"/>
        <v>29</v>
      </c>
      <c r="B32" s="9" t="s">
        <v>27</v>
      </c>
      <c r="C32" s="49" t="s">
        <v>62</v>
      </c>
      <c r="D32" s="11" t="s">
        <v>63</v>
      </c>
      <c r="E32" s="9" t="s">
        <v>631</v>
      </c>
      <c r="F32" s="13" t="s">
        <v>31</v>
      </c>
      <c r="G32" s="14" t="s">
        <v>32</v>
      </c>
      <c r="H32" s="19">
        <f>VLOOKUP(C32,[3]Sheet2!$A:$G,7,0)</f>
        <v>560616.22933333344</v>
      </c>
      <c r="I32" s="39">
        <f>VLOOKUP(C32,[3]Sheet2!$A:$H,8,0)</f>
        <v>0.8</v>
      </c>
      <c r="J32" s="19">
        <f>VLOOKUP(C32,[3]Sheet2!$A:$I,9,0)</f>
        <v>448492.98346666677</v>
      </c>
      <c r="K32" s="19">
        <f>VLOOKUP(C32,[3]Sheet2!$A:$V,21,0)</f>
        <v>250000</v>
      </c>
      <c r="L32" s="19">
        <f t="shared" si="11"/>
        <v>198492.98346666677</v>
      </c>
      <c r="M32" s="37">
        <f>VLOOKUP(C32,[3]Sheet2!$A:$Z,24,0)</f>
        <v>2367700.7399999998</v>
      </c>
      <c r="N32" s="19">
        <f>VLOOKUP(C32,[3]Sheet2!$A:$Z,25,0)</f>
        <v>78182.490000000005</v>
      </c>
      <c r="O32" s="19">
        <f>VLOOKUP(C32,[3]Sheet2!$A:$Z,26,0)</f>
        <v>62545.992000000006</v>
      </c>
      <c r="P32" s="124">
        <f t="shared" si="4"/>
        <v>261038.97546666677</v>
      </c>
      <c r="Q32" s="120">
        <v>100000</v>
      </c>
      <c r="R32" s="19">
        <f t="shared" si="1"/>
        <v>100000</v>
      </c>
      <c r="S32" s="39">
        <f t="shared" si="5"/>
        <v>0.38308455594122359</v>
      </c>
      <c r="T32" s="39">
        <f t="shared" si="6"/>
        <v>1.674295140414276E-2</v>
      </c>
      <c r="U32" s="127">
        <f t="shared" si="7"/>
        <v>192543.94114764174</v>
      </c>
      <c r="V32" s="135">
        <v>50000</v>
      </c>
      <c r="W32" s="39">
        <f t="shared" si="8"/>
        <v>0.1915422779706118</v>
      </c>
      <c r="X32" s="53">
        <v>0.03</v>
      </c>
      <c r="Y32" s="19">
        <f t="shared" si="2"/>
        <v>48500</v>
      </c>
      <c r="Z32" s="12" t="s">
        <v>495</v>
      </c>
      <c r="AA32" s="16">
        <v>45437</v>
      </c>
      <c r="AB32" s="9">
        <v>1</v>
      </c>
      <c r="AC32" s="16">
        <f t="shared" si="3"/>
        <v>45436</v>
      </c>
      <c r="AD32" s="12" t="s">
        <v>35</v>
      </c>
      <c r="AE32" s="36" t="s">
        <v>388</v>
      </c>
      <c r="AF32" s="9" t="s">
        <v>65</v>
      </c>
      <c r="AG32" s="23" t="s">
        <v>442</v>
      </c>
    </row>
    <row r="33" spans="1:34" s="26" customFormat="1" ht="40.200000000000003" hidden="1" customHeight="1">
      <c r="A33" s="9">
        <f t="shared" si="0"/>
        <v>30</v>
      </c>
      <c r="B33" s="9" t="s">
        <v>27</v>
      </c>
      <c r="C33" s="49" t="s">
        <v>28</v>
      </c>
      <c r="D33" s="11" t="s">
        <v>29</v>
      </c>
      <c r="E33" s="9" t="s">
        <v>631</v>
      </c>
      <c r="F33" s="13" t="s">
        <v>31</v>
      </c>
      <c r="G33" s="14" t="s">
        <v>32</v>
      </c>
      <c r="H33" s="19">
        <f>VLOOKUP(C33,[3]Sheet2!$A:$G,7,0)</f>
        <v>293072.56266666669</v>
      </c>
      <c r="I33" s="39">
        <f>VLOOKUP(C33,[3]Sheet2!$A:$H,8,0)</f>
        <v>0.8</v>
      </c>
      <c r="J33" s="19">
        <f>VLOOKUP(C33,[3]Sheet2!$A:$I,9,0)</f>
        <v>234458.05013333337</v>
      </c>
      <c r="K33" s="19">
        <f>VLOOKUP(C33,[3]Sheet2!$A:$V,21,0)</f>
        <v>170000</v>
      </c>
      <c r="L33" s="19">
        <f t="shared" si="11"/>
        <v>64458.050133333367</v>
      </c>
      <c r="M33" s="37">
        <f>VLOOKUP(C33,[3]Sheet2!$A:$Z,24,0)</f>
        <v>2697239.6100000003</v>
      </c>
      <c r="N33" s="19">
        <f>VLOOKUP(C33,[3]Sheet2!$A:$Z,25,0)</f>
        <v>100028.82333333335</v>
      </c>
      <c r="O33" s="19">
        <f>VLOOKUP(C33,[3]Sheet2!$A:$Z,26,0)</f>
        <v>80023.058666666679</v>
      </c>
      <c r="P33" s="124">
        <f t="shared" si="4"/>
        <v>144481.10880000005</v>
      </c>
      <c r="Q33" s="121">
        <v>50000</v>
      </c>
      <c r="R33" s="19">
        <f t="shared" si="1"/>
        <v>50000</v>
      </c>
      <c r="S33" s="39">
        <f t="shared" si="5"/>
        <v>0.34606600416676747</v>
      </c>
      <c r="T33" s="39">
        <f t="shared" si="6"/>
        <v>8.3714757020713799E-3</v>
      </c>
      <c r="U33" s="127">
        <f t="shared" si="7"/>
        <v>96271.970573820872</v>
      </c>
      <c r="V33" s="135">
        <v>20000</v>
      </c>
      <c r="W33" s="39">
        <f t="shared" si="8"/>
        <v>0.138426401666707</v>
      </c>
      <c r="X33" s="53">
        <v>0.03</v>
      </c>
      <c r="Y33" s="19">
        <f t="shared" si="2"/>
        <v>19400</v>
      </c>
      <c r="Z33" s="12" t="s">
        <v>501</v>
      </c>
      <c r="AA33" s="16">
        <v>45432</v>
      </c>
      <c r="AB33" s="9">
        <v>1</v>
      </c>
      <c r="AC33" s="16">
        <f t="shared" si="3"/>
        <v>45431</v>
      </c>
      <c r="AD33" s="12" t="s">
        <v>35</v>
      </c>
      <c r="AE33" s="36" t="s">
        <v>386</v>
      </c>
      <c r="AF33" s="9" t="s">
        <v>36</v>
      </c>
      <c r="AG33" s="23" t="s">
        <v>440</v>
      </c>
      <c r="AH33"/>
    </row>
    <row r="34" spans="1:34" ht="40.200000000000003" hidden="1" customHeight="1">
      <c r="A34" s="9">
        <f t="shared" si="0"/>
        <v>31</v>
      </c>
      <c r="B34" s="9" t="s">
        <v>27</v>
      </c>
      <c r="C34" s="10" t="s">
        <v>423</v>
      </c>
      <c r="D34" s="11" t="s">
        <v>516</v>
      </c>
      <c r="E34" s="9" t="s">
        <v>631</v>
      </c>
      <c r="F34" s="13" t="s">
        <v>31</v>
      </c>
      <c r="G34" s="14" t="s">
        <v>32</v>
      </c>
      <c r="H34" s="19">
        <f>VLOOKUP(C34,[3]Sheet2!$A:$G,7,0)</f>
        <v>40725.781333333332</v>
      </c>
      <c r="I34" s="39">
        <f>VLOOKUP(C34,[3]Sheet2!$A:$H,8,0)</f>
        <v>0.8</v>
      </c>
      <c r="J34" s="19">
        <f>VLOOKUP(C34,[3]Sheet2!$A:$I,9,0)</f>
        <v>32580.625066666667</v>
      </c>
      <c r="K34" s="19">
        <f>VLOOKUP(C34,[3]Sheet2!$A:$V,21,0)</f>
        <v>26022</v>
      </c>
      <c r="L34" s="19">
        <f t="shared" si="11"/>
        <v>6558.6250666666674</v>
      </c>
      <c r="M34" s="37">
        <f>VLOOKUP(C34,[3]Sheet2!$A:$Z,24,0)</f>
        <v>148912.54</v>
      </c>
      <c r="N34" s="19">
        <f>VLOOKUP(C34,[3]Sheet2!$A:$Z,25,0)</f>
        <v>13231.766666666668</v>
      </c>
      <c r="O34" s="19">
        <f>VLOOKUP(C34,[3]Sheet2!$A:$Z,26,0)</f>
        <v>10585.413333333336</v>
      </c>
      <c r="P34" s="124">
        <f t="shared" si="4"/>
        <v>17144.038400000005</v>
      </c>
      <c r="Q34" s="120">
        <v>10000</v>
      </c>
      <c r="R34" s="19">
        <f t="shared" si="1"/>
        <v>10000</v>
      </c>
      <c r="S34" s="39">
        <f t="shared" si="5"/>
        <v>0.5832931405473285</v>
      </c>
      <c r="T34" s="39">
        <f t="shared" si="6"/>
        <v>1.674295140414276E-3</v>
      </c>
      <c r="U34" s="127">
        <f t="shared" si="7"/>
        <v>19254.394114764174</v>
      </c>
      <c r="V34" s="135">
        <v>0</v>
      </c>
      <c r="W34" s="39">
        <f t="shared" si="8"/>
        <v>0</v>
      </c>
      <c r="X34" s="38">
        <v>0.03</v>
      </c>
      <c r="Y34" s="19">
        <f t="shared" si="2"/>
        <v>0</v>
      </c>
      <c r="Z34" s="12" t="s">
        <v>505</v>
      </c>
      <c r="AA34" s="16">
        <v>45428</v>
      </c>
      <c r="AB34" s="9">
        <v>3</v>
      </c>
      <c r="AC34" s="16">
        <f t="shared" si="3"/>
        <v>45425</v>
      </c>
      <c r="AD34" s="12" t="s">
        <v>70</v>
      </c>
      <c r="AE34" s="36"/>
      <c r="AF34" s="9" t="s">
        <v>36</v>
      </c>
      <c r="AG34" s="23" t="s">
        <v>636</v>
      </c>
    </row>
    <row r="35" spans="1:34" ht="40.200000000000003" hidden="1" customHeight="1">
      <c r="A35" s="9">
        <f t="shared" si="0"/>
        <v>32</v>
      </c>
      <c r="B35" s="9" t="s">
        <v>45</v>
      </c>
      <c r="C35" s="10" t="s">
        <v>234</v>
      </c>
      <c r="D35" s="11" t="s">
        <v>522</v>
      </c>
      <c r="E35" s="9" t="s">
        <v>631</v>
      </c>
      <c r="F35" s="13" t="s">
        <v>31</v>
      </c>
      <c r="G35" s="14" t="s">
        <v>32</v>
      </c>
      <c r="H35" s="19">
        <f>VLOOKUP(C35,[3]Sheet2!$A:$G,7,0)</f>
        <v>295645.69200000004</v>
      </c>
      <c r="I35" s="39">
        <f>VLOOKUP(C35,[3]Sheet2!$A:$H,8,0)</f>
        <v>0.8</v>
      </c>
      <c r="J35" s="19">
        <f>VLOOKUP(C35,[3]Sheet2!$A:$I,9,0)</f>
        <v>236516.55360000004</v>
      </c>
      <c r="K35" s="19">
        <f>VLOOKUP(C35,[3]Sheet2!$A:$V,21,0)</f>
        <v>160000</v>
      </c>
      <c r="L35" s="19">
        <f t="shared" si="11"/>
        <v>76516.553600000043</v>
      </c>
      <c r="M35" s="37">
        <f>VLOOKUP(C35,[3]Sheet2!$A:$Z,24,0)</f>
        <v>652726.79</v>
      </c>
      <c r="N35" s="19">
        <f>VLOOKUP(C35,[3]Sheet2!$A:$Z,25,0)</f>
        <v>101896.59333333334</v>
      </c>
      <c r="O35" s="19">
        <f>VLOOKUP(C35,[3]Sheet2!$A:$Z,26,0)</f>
        <v>81517.274666666679</v>
      </c>
      <c r="P35" s="124">
        <f t="shared" si="4"/>
        <v>158033.82826666674</v>
      </c>
      <c r="Q35" s="120">
        <v>80000</v>
      </c>
      <c r="R35" s="19">
        <f t="shared" si="1"/>
        <v>80000</v>
      </c>
      <c r="S35" s="39">
        <f t="shared" si="5"/>
        <v>0.50622073057046857</v>
      </c>
      <c r="T35" s="39">
        <f t="shared" si="6"/>
        <v>1.3394361123314208E-2</v>
      </c>
      <c r="U35" s="127">
        <f t="shared" si="7"/>
        <v>154035.1529181134</v>
      </c>
      <c r="V35" s="135">
        <v>50000</v>
      </c>
      <c r="W35" s="39">
        <f t="shared" si="8"/>
        <v>0.31638795660654284</v>
      </c>
      <c r="X35" s="12"/>
      <c r="Y35" s="19">
        <f t="shared" si="2"/>
        <v>50000</v>
      </c>
      <c r="Z35" s="19"/>
      <c r="AA35" s="16">
        <v>45439</v>
      </c>
      <c r="AB35" s="9">
        <v>7</v>
      </c>
      <c r="AC35" s="16">
        <f>AA35-AB35</f>
        <v>45432</v>
      </c>
      <c r="AD35" s="12" t="s">
        <v>70</v>
      </c>
      <c r="AE35" s="36" t="s">
        <v>391</v>
      </c>
      <c r="AF35" s="9" t="s">
        <v>125</v>
      </c>
      <c r="AG35" s="23"/>
    </row>
    <row r="36" spans="1:34" ht="35.4" customHeight="1">
      <c r="A36" s="9">
        <f t="shared" si="0"/>
        <v>33</v>
      </c>
      <c r="B36" s="9" t="s">
        <v>45</v>
      </c>
      <c r="C36" s="10" t="s">
        <v>121</v>
      </c>
      <c r="D36" s="166" t="s">
        <v>646</v>
      </c>
      <c r="E36" s="12" t="s">
        <v>31</v>
      </c>
      <c r="F36" s="13" t="s">
        <v>31</v>
      </c>
      <c r="G36" s="14" t="s">
        <v>32</v>
      </c>
      <c r="H36" s="19">
        <f>VLOOKUP(C36,[3]Sheet2!$A:$G,7,0)</f>
        <v>386428.44800000003</v>
      </c>
      <c r="I36" s="39">
        <f>VLOOKUP(C36,[3]Sheet2!$A:$H,8,0)</f>
        <v>0.8</v>
      </c>
      <c r="J36" s="19">
        <f>VLOOKUP(C36,[3]Sheet2!$A:$I,9,0)</f>
        <v>309142.75840000005</v>
      </c>
      <c r="K36" s="19">
        <f>VLOOKUP(C36,[3]Sheet2!$A:$V,21,0)</f>
        <v>100000</v>
      </c>
      <c r="L36" s="19">
        <f t="shared" si="11"/>
        <v>209142.75840000005</v>
      </c>
      <c r="M36" s="37">
        <f>VLOOKUP(C36,[3]Sheet2!$A:$Z,24,0)</f>
        <v>1001718.6399999999</v>
      </c>
      <c r="N36" s="19">
        <f>VLOOKUP(C36,[3]Sheet2!$A:$Z,25,0)</f>
        <v>201260.95333333334</v>
      </c>
      <c r="O36" s="19">
        <f>VLOOKUP(C36,[3]Sheet2!$A:$Z,26,0)</f>
        <v>161008.76266666668</v>
      </c>
      <c r="P36" s="124">
        <f t="shared" si="4"/>
        <v>370151.5210666667</v>
      </c>
      <c r="Q36" s="120">
        <v>150000</v>
      </c>
      <c r="R36" s="19">
        <f t="shared" si="1"/>
        <v>150000</v>
      </c>
      <c r="S36" s="39">
        <f t="shared" si="5"/>
        <v>0.40523945320485127</v>
      </c>
      <c r="T36" s="39">
        <f t="shared" si="6"/>
        <v>2.5114427106214143E-2</v>
      </c>
      <c r="U36" s="127">
        <f t="shared" si="7"/>
        <v>288815.91172146267</v>
      </c>
      <c r="V36" s="139">
        <v>120000</v>
      </c>
      <c r="W36" s="39">
        <f t="shared" si="8"/>
        <v>0.32419156256388104</v>
      </c>
      <c r="X36" s="38">
        <v>0.03</v>
      </c>
      <c r="Y36" s="19">
        <f t="shared" si="2"/>
        <v>116400</v>
      </c>
      <c r="Z36" s="12" t="s">
        <v>503</v>
      </c>
      <c r="AA36" s="16">
        <v>45433</v>
      </c>
      <c r="AB36" s="9">
        <v>3</v>
      </c>
      <c r="AC36" s="16">
        <f t="shared" si="3"/>
        <v>45430</v>
      </c>
      <c r="AD36" s="12" t="s">
        <v>70</v>
      </c>
      <c r="AE36" s="19">
        <v>1304216.3799999999</v>
      </c>
      <c r="AF36" s="9" t="s">
        <v>36</v>
      </c>
      <c r="AG36" s="23" t="s">
        <v>577</v>
      </c>
    </row>
    <row r="37" spans="1:34" ht="40.200000000000003" hidden="1" customHeight="1">
      <c r="A37" s="9">
        <f t="shared" si="0"/>
        <v>34</v>
      </c>
      <c r="B37" s="9" t="s">
        <v>488</v>
      </c>
      <c r="C37" s="10" t="s">
        <v>486</v>
      </c>
      <c r="D37" s="27" t="s">
        <v>518</v>
      </c>
      <c r="E37" s="9" t="s">
        <v>631</v>
      </c>
      <c r="F37" s="13" t="s">
        <v>31</v>
      </c>
      <c r="G37" s="14" t="s">
        <v>32</v>
      </c>
      <c r="H37" s="19">
        <f>VLOOKUP(C37,[3]Sheet2!$A:$G,7,0)</f>
        <v>90405.618666666662</v>
      </c>
      <c r="I37" s="39">
        <f>VLOOKUP(C37,[3]Sheet2!$A:$H,8,0)</f>
        <v>0.8</v>
      </c>
      <c r="J37" s="19">
        <f>VLOOKUP(C37,[3]Sheet2!$A:$I,9,0)</f>
        <v>72324.494933333335</v>
      </c>
      <c r="K37" s="19">
        <f>VLOOKUP(C37,[3]Sheet2!$A:$V,21,0)</f>
        <v>30000</v>
      </c>
      <c r="L37" s="19">
        <f t="shared" si="11"/>
        <v>42324.494933333335</v>
      </c>
      <c r="M37" s="37">
        <f>VLOOKUP(C37,[3]Sheet2!$A:$Z,24,0)</f>
        <v>215718.74999999997</v>
      </c>
      <c r="N37" s="19">
        <f>VLOOKUP(C37,[3]Sheet2!$A:$Z,25,0)</f>
        <v>28867.323333333334</v>
      </c>
      <c r="O37" s="19">
        <f>VLOOKUP(C37,[3]Sheet2!$A:$Z,26,0)</f>
        <v>23093.858666666667</v>
      </c>
      <c r="P37" s="124">
        <f t="shared" si="4"/>
        <v>65418.353600000002</v>
      </c>
      <c r="Q37" s="120">
        <v>50000</v>
      </c>
      <c r="R37" s="19">
        <f t="shared" si="1"/>
        <v>50000</v>
      </c>
      <c r="S37" s="39">
        <f t="shared" si="5"/>
        <v>0.7643115004960932</v>
      </c>
      <c r="T37" s="39">
        <f t="shared" si="6"/>
        <v>8.3714757020713799E-3</v>
      </c>
      <c r="U37" s="127">
        <f t="shared" si="7"/>
        <v>96271.970573820872</v>
      </c>
      <c r="V37" s="135">
        <v>30000</v>
      </c>
      <c r="W37" s="39">
        <f t="shared" si="8"/>
        <v>0.45858690029765592</v>
      </c>
      <c r="X37" s="38">
        <v>0.03</v>
      </c>
      <c r="Y37" s="19">
        <f t="shared" ref="Y37:Y69" si="23">V37*(1-X37)</f>
        <v>29100</v>
      </c>
      <c r="Z37" s="12" t="s">
        <v>501</v>
      </c>
      <c r="AA37" s="16">
        <v>45437</v>
      </c>
      <c r="AB37" s="9">
        <v>3</v>
      </c>
      <c r="AC37" s="16">
        <f t="shared" si="3"/>
        <v>45434</v>
      </c>
      <c r="AD37" s="12" t="s">
        <v>35</v>
      </c>
      <c r="AE37" s="36"/>
      <c r="AF37" s="9" t="s">
        <v>412</v>
      </c>
      <c r="AG37" s="23" t="s">
        <v>637</v>
      </c>
    </row>
    <row r="38" spans="1:34" ht="40.200000000000003" hidden="1" customHeight="1">
      <c r="A38" s="9">
        <f t="shared" si="0"/>
        <v>35</v>
      </c>
      <c r="B38" s="9" t="s">
        <v>546</v>
      </c>
      <c r="C38" s="10" t="s">
        <v>519</v>
      </c>
      <c r="D38" s="27" t="s">
        <v>526</v>
      </c>
      <c r="E38" s="9" t="s">
        <v>631</v>
      </c>
      <c r="F38" s="13" t="s">
        <v>40</v>
      </c>
      <c r="G38" s="14" t="s">
        <v>32</v>
      </c>
      <c r="H38" s="19">
        <f>VLOOKUP(C38,[3]Sheet2!$A:$G,7,0)</f>
        <v>115846.78933333333</v>
      </c>
      <c r="I38" s="39">
        <f>VLOOKUP(C38,[3]Sheet2!$A:$H,8,0)</f>
        <v>0.8</v>
      </c>
      <c r="J38" s="19">
        <f>VLOOKUP(C38,[3]Sheet2!$A:$I,9,0)</f>
        <v>92677.431466666676</v>
      </c>
      <c r="K38" s="19">
        <f>VLOOKUP(C38,[3]Sheet2!$A:$V,21,0)</f>
        <v>60000</v>
      </c>
      <c r="L38" s="19">
        <f t="shared" si="11"/>
        <v>32677.431466666676</v>
      </c>
      <c r="M38" s="37">
        <f>VLOOKUP(C38,[3]Sheet2!$A:$Z,24,0)</f>
        <v>582605.46000000008</v>
      </c>
      <c r="N38" s="19">
        <f>VLOOKUP(C38,[3]Sheet2!$A:$Z,25,0)</f>
        <v>34919.938333333332</v>
      </c>
      <c r="O38" s="19">
        <f>VLOOKUP(C38,[3]Sheet2!$A:$Z,26,0)</f>
        <v>27935.950666666668</v>
      </c>
      <c r="P38" s="124">
        <f t="shared" si="4"/>
        <v>60613.382133333347</v>
      </c>
      <c r="Q38" s="120">
        <v>25000</v>
      </c>
      <c r="R38" s="19">
        <f t="shared" si="1"/>
        <v>25000</v>
      </c>
      <c r="S38" s="39">
        <f t="shared" si="5"/>
        <v>0.41245017387425498</v>
      </c>
      <c r="T38" s="39">
        <f t="shared" si="6"/>
        <v>4.18573785103569E-3</v>
      </c>
      <c r="U38" s="127">
        <f t="shared" si="7"/>
        <v>48135.985286910436</v>
      </c>
      <c r="V38" s="139">
        <v>20000</v>
      </c>
      <c r="W38" s="39">
        <f t="shared" si="8"/>
        <v>0.32996013909940397</v>
      </c>
      <c r="X38" s="38">
        <v>0.03</v>
      </c>
      <c r="Y38" s="19">
        <f t="shared" si="23"/>
        <v>19400</v>
      </c>
      <c r="Z38" s="12" t="s">
        <v>499</v>
      </c>
      <c r="AA38" s="16">
        <v>45437</v>
      </c>
      <c r="AB38" s="9">
        <v>3</v>
      </c>
      <c r="AC38" s="16">
        <f t="shared" si="3"/>
        <v>45434</v>
      </c>
      <c r="AD38" s="12" t="s">
        <v>35</v>
      </c>
      <c r="AE38" s="36"/>
      <c r="AF38" s="9" t="s">
        <v>414</v>
      </c>
      <c r="AG38" s="23" t="s">
        <v>578</v>
      </c>
    </row>
    <row r="39" spans="1:34" ht="35.4" customHeight="1">
      <c r="A39" s="9">
        <f t="shared" si="0"/>
        <v>36</v>
      </c>
      <c r="B39" s="9" t="s">
        <v>540</v>
      </c>
      <c r="C39" s="10" t="s">
        <v>318</v>
      </c>
      <c r="D39" s="165" t="s">
        <v>319</v>
      </c>
      <c r="E39" s="9" t="s">
        <v>631</v>
      </c>
      <c r="F39" s="13" t="s">
        <v>40</v>
      </c>
      <c r="G39" s="14" t="s">
        <v>32</v>
      </c>
      <c r="H39" s="19">
        <f>VLOOKUP(C39,[3]Sheet2!$A:$G,7,0)</f>
        <v>1092399.2826666667</v>
      </c>
      <c r="I39" s="39">
        <f>VLOOKUP(C39,[3]Sheet2!$A:$H,8,0)</f>
        <v>0.8</v>
      </c>
      <c r="J39" s="19">
        <f>VLOOKUP(C39,[3]Sheet2!$A:$I,9,0)</f>
        <v>873919.42613333336</v>
      </c>
      <c r="K39" s="19">
        <f>VLOOKUP(C39,[3]Sheet2!$A:$V,21,0)</f>
        <v>1600000</v>
      </c>
      <c r="L39" s="19">
        <f t="shared" si="11"/>
        <v>-726080.57386666664</v>
      </c>
      <c r="M39" s="37">
        <f>VLOOKUP(C39,[3]Sheet2!$A:$Z,24,0)</f>
        <v>2575230.16</v>
      </c>
      <c r="N39" s="19">
        <f>VLOOKUP(C39,[3]Sheet2!$A:$Z,25,0)</f>
        <v>597902.2333333334</v>
      </c>
      <c r="O39" s="19">
        <f>VLOOKUP(C39,[3]Sheet2!$A:$Z,26,0)</f>
        <v>478321.78666666674</v>
      </c>
      <c r="P39" s="124">
        <f t="shared" si="4"/>
        <v>-247758.7871999999</v>
      </c>
      <c r="Q39" s="120">
        <v>300000</v>
      </c>
      <c r="R39" s="19">
        <f t="shared" si="1"/>
        <v>300000</v>
      </c>
      <c r="S39" s="39">
        <f t="shared" si="5"/>
        <v>-1.2108551361200726</v>
      </c>
      <c r="T39" s="39">
        <f t="shared" si="6"/>
        <v>5.0228854212428287E-2</v>
      </c>
      <c r="U39" s="127">
        <f t="shared" si="7"/>
        <v>577631.82344292535</v>
      </c>
      <c r="V39" s="139">
        <v>500000</v>
      </c>
      <c r="W39" s="39">
        <f t="shared" si="8"/>
        <v>-2.0180918935334544</v>
      </c>
      <c r="X39" s="38"/>
      <c r="Y39" s="19">
        <f t="shared" si="23"/>
        <v>500000</v>
      </c>
      <c r="Z39" s="12"/>
      <c r="AA39" s="16">
        <v>45442</v>
      </c>
      <c r="AB39" s="9">
        <v>3</v>
      </c>
      <c r="AC39" s="16">
        <f t="shared" si="3"/>
        <v>45439</v>
      </c>
      <c r="AD39" s="12" t="s">
        <v>549</v>
      </c>
      <c r="AE39" s="36"/>
      <c r="AF39" s="9" t="s">
        <v>414</v>
      </c>
      <c r="AG39" s="23" t="s">
        <v>579</v>
      </c>
    </row>
    <row r="40" spans="1:34" ht="40.200000000000003" hidden="1" customHeight="1">
      <c r="A40" s="9">
        <f t="shared" si="0"/>
        <v>37</v>
      </c>
      <c r="B40" s="9" t="s">
        <v>453</v>
      </c>
      <c r="C40" s="10" t="s">
        <v>46</v>
      </c>
      <c r="D40" s="27" t="s">
        <v>47</v>
      </c>
      <c r="E40" s="9" t="s">
        <v>631</v>
      </c>
      <c r="F40" s="13" t="s">
        <v>40</v>
      </c>
      <c r="G40" s="14" t="s">
        <v>32</v>
      </c>
      <c r="H40" s="19">
        <f>VLOOKUP(C40,[3]Sheet2!$A:$G,7,0)</f>
        <v>559631.16533333331</v>
      </c>
      <c r="I40" s="39">
        <f>VLOOKUP(C40,[3]Sheet2!$A:$H,8,0)</f>
        <v>0.8</v>
      </c>
      <c r="J40" s="19">
        <f>VLOOKUP(C40,[3]Sheet2!$A:$I,9,0)</f>
        <v>447704.93226666667</v>
      </c>
      <c r="K40" s="19">
        <f>VLOOKUP(C40,[3]Sheet2!$A:$V,21,0)</f>
        <v>180000</v>
      </c>
      <c r="L40" s="19">
        <f t="shared" ref="L40:L72" si="24">J40-K40</f>
        <v>267704.93226666667</v>
      </c>
      <c r="M40" s="37">
        <f>VLOOKUP(C40,[3]Sheet2!$A:$Z,24,0)</f>
        <v>1329193.6599999999</v>
      </c>
      <c r="N40" s="19">
        <f>VLOOKUP(C40,[3]Sheet2!$A:$Z,25,0)</f>
        <v>209691.40666666665</v>
      </c>
      <c r="O40" s="19">
        <f>VLOOKUP(C40,[3]Sheet2!$A:$Z,26,0)</f>
        <v>167753.12533333333</v>
      </c>
      <c r="P40" s="124">
        <f t="shared" si="4"/>
        <v>435458.0576</v>
      </c>
      <c r="Q40" s="120">
        <v>300000</v>
      </c>
      <c r="R40" s="19">
        <f t="shared" si="1"/>
        <v>300000</v>
      </c>
      <c r="S40" s="39">
        <f t="shared" si="5"/>
        <v>0.68892972529531626</v>
      </c>
      <c r="T40" s="39">
        <f t="shared" si="6"/>
        <v>5.0228854212428287E-2</v>
      </c>
      <c r="U40" s="127">
        <f t="shared" si="7"/>
        <v>577631.82344292535</v>
      </c>
      <c r="V40" s="139">
        <v>300000</v>
      </c>
      <c r="W40" s="39">
        <f t="shared" si="8"/>
        <v>0.68892972529531626</v>
      </c>
      <c r="X40" s="38">
        <v>0.03</v>
      </c>
      <c r="Y40" s="19">
        <f t="shared" si="23"/>
        <v>291000</v>
      </c>
      <c r="Z40" s="12"/>
      <c r="AA40" s="16">
        <v>45442</v>
      </c>
      <c r="AB40" s="9">
        <v>3</v>
      </c>
      <c r="AC40" s="16">
        <f t="shared" si="3"/>
        <v>45439</v>
      </c>
      <c r="AD40" s="12" t="s">
        <v>35</v>
      </c>
      <c r="AE40" s="36"/>
      <c r="AF40" s="9" t="s">
        <v>413</v>
      </c>
      <c r="AG40" s="23" t="s">
        <v>580</v>
      </c>
    </row>
    <row r="41" spans="1:34" ht="40.200000000000003" hidden="1" customHeight="1">
      <c r="A41" s="9">
        <f t="shared" si="0"/>
        <v>38</v>
      </c>
      <c r="B41" s="9" t="s">
        <v>540</v>
      </c>
      <c r="C41" s="10" t="s">
        <v>94</v>
      </c>
      <c r="D41" s="27" t="s">
        <v>95</v>
      </c>
      <c r="E41" s="12" t="s">
        <v>541</v>
      </c>
      <c r="F41" s="13" t="s">
        <v>74</v>
      </c>
      <c r="G41" s="14" t="s">
        <v>32</v>
      </c>
      <c r="H41" s="19">
        <f>VLOOKUP(C41,[3]Sheet2!$A:$G,7,0)</f>
        <v>2003392.5866666669</v>
      </c>
      <c r="I41" s="39">
        <f>VLOOKUP(C41,[3]Sheet2!$A:$H,8,0)</f>
        <v>0.8</v>
      </c>
      <c r="J41" s="19">
        <f>VLOOKUP(C41,[3]Sheet2!$A:$I,9,0)</f>
        <v>1602714.0693333335</v>
      </c>
      <c r="K41" s="19">
        <f>VLOOKUP(C41,[3]Sheet2!$A:$V,21,0)</f>
        <v>300000</v>
      </c>
      <c r="L41" s="19">
        <f t="shared" si="24"/>
        <v>1302714.0693333335</v>
      </c>
      <c r="M41" s="37">
        <f>VLOOKUP(C41,[3]Sheet2!$A:$Z,24,0)</f>
        <v>4727082.66</v>
      </c>
      <c r="N41" s="19">
        <f>VLOOKUP(C41,[3]Sheet2!$A:$Z,25,0)</f>
        <v>1121102.1366666667</v>
      </c>
      <c r="O41" s="19">
        <f>VLOOKUP(C41,[3]Sheet2!$A:$Z,26,0)</f>
        <v>896881.70933333342</v>
      </c>
      <c r="P41" s="124">
        <f t="shared" si="4"/>
        <v>2199595.7786666667</v>
      </c>
      <c r="Q41" s="120">
        <v>1300000</v>
      </c>
      <c r="R41" s="19">
        <f t="shared" si="1"/>
        <v>1300000</v>
      </c>
      <c r="S41" s="39">
        <f t="shared" si="5"/>
        <v>0.59101768270714883</v>
      </c>
      <c r="T41" s="39">
        <f t="shared" si="6"/>
        <v>0.2176583682538559</v>
      </c>
      <c r="U41" s="127">
        <f t="shared" si="7"/>
        <v>2503071.2349193427</v>
      </c>
      <c r="V41" s="137">
        <v>300000</v>
      </c>
      <c r="W41" s="39">
        <f t="shared" si="8"/>
        <v>0.13638869600934203</v>
      </c>
      <c r="X41" s="38"/>
      <c r="Y41" s="19">
        <f t="shared" si="23"/>
        <v>300000</v>
      </c>
      <c r="Z41" s="12"/>
      <c r="AA41" s="16">
        <v>45442</v>
      </c>
      <c r="AB41" s="9">
        <v>3</v>
      </c>
      <c r="AC41" s="16">
        <f t="shared" si="3"/>
        <v>45439</v>
      </c>
      <c r="AD41" s="12" t="s">
        <v>549</v>
      </c>
      <c r="AE41" s="19">
        <v>6726612.8200000003</v>
      </c>
      <c r="AF41" s="9" t="s">
        <v>414</v>
      </c>
      <c r="AG41" s="23" t="s">
        <v>547</v>
      </c>
    </row>
    <row r="42" spans="1:34" ht="35.4" customHeight="1">
      <c r="A42" s="9">
        <f t="shared" si="0"/>
        <v>39</v>
      </c>
      <c r="B42" s="9" t="s">
        <v>540</v>
      </c>
      <c r="C42" s="10" t="s">
        <v>142</v>
      </c>
      <c r="D42" s="165" t="s">
        <v>143</v>
      </c>
      <c r="E42" s="12" t="s">
        <v>541</v>
      </c>
      <c r="F42" s="13" t="s">
        <v>40</v>
      </c>
      <c r="G42" s="14" t="s">
        <v>32</v>
      </c>
      <c r="H42" s="19">
        <f>VLOOKUP(C42,[3]Sheet2!$A:$G,7,0)</f>
        <v>624800.27499999991</v>
      </c>
      <c r="I42" s="39">
        <f>VLOOKUP(C42,[3]Sheet2!$A:$H,8,0)</f>
        <v>0.8</v>
      </c>
      <c r="J42" s="19">
        <f>VLOOKUP(C42,[3]Sheet2!$A:$I,9,0)</f>
        <v>499840.22</v>
      </c>
      <c r="K42" s="19">
        <f>VLOOKUP(C42,[3]Sheet2!$A:$V,21,0)</f>
        <v>290000</v>
      </c>
      <c r="L42" s="19">
        <f t="shared" si="24"/>
        <v>209840.21999999997</v>
      </c>
      <c r="M42" s="37">
        <f>VLOOKUP(C42,[3]Sheet2!$A:$Z,24,0)</f>
        <v>728642.2</v>
      </c>
      <c r="N42" s="19">
        <f>VLOOKUP(C42,[3]Sheet2!$A:$Z,25,0)</f>
        <v>447506.05333333329</v>
      </c>
      <c r="O42" s="19">
        <f>VLOOKUP(C42,[3]Sheet2!$A:$Z,26,0)</f>
        <v>358004.84266666666</v>
      </c>
      <c r="P42" s="124">
        <f t="shared" si="4"/>
        <v>567845.06266666669</v>
      </c>
      <c r="Q42" s="120">
        <v>350000</v>
      </c>
      <c r="R42" s="19">
        <f t="shared" si="1"/>
        <v>350000</v>
      </c>
      <c r="S42" s="39">
        <f t="shared" si="5"/>
        <v>0.6163653133767848</v>
      </c>
      <c r="T42" s="39">
        <f t="shared" si="6"/>
        <v>5.8600329914499663E-2</v>
      </c>
      <c r="U42" s="127">
        <f t="shared" si="7"/>
        <v>673903.79401674611</v>
      </c>
      <c r="V42" s="139">
        <v>280000</v>
      </c>
      <c r="W42" s="39">
        <f t="shared" si="8"/>
        <v>0.49309225070142781</v>
      </c>
      <c r="X42" s="38"/>
      <c r="Y42" s="19">
        <f t="shared" si="23"/>
        <v>280000</v>
      </c>
      <c r="Z42" s="12"/>
      <c r="AA42" s="16">
        <v>45442</v>
      </c>
      <c r="AB42" s="9">
        <v>3</v>
      </c>
      <c r="AC42" s="16">
        <f t="shared" si="3"/>
        <v>45439</v>
      </c>
      <c r="AD42" s="12" t="s">
        <v>549</v>
      </c>
      <c r="AE42" s="19">
        <v>2588747.66</v>
      </c>
      <c r="AF42" s="9" t="s">
        <v>414</v>
      </c>
      <c r="AG42" s="23"/>
    </row>
    <row r="43" spans="1:34" ht="40.200000000000003" hidden="1" customHeight="1">
      <c r="A43" s="9">
        <f t="shared" si="0"/>
        <v>40</v>
      </c>
      <c r="B43" s="9" t="s">
        <v>540</v>
      </c>
      <c r="C43" s="10" t="s">
        <v>123</v>
      </c>
      <c r="D43" s="27" t="s">
        <v>124</v>
      </c>
      <c r="E43" s="9" t="s">
        <v>631</v>
      </c>
      <c r="F43" s="13" t="s">
        <v>31</v>
      </c>
      <c r="G43" s="14" t="s">
        <v>32</v>
      </c>
      <c r="H43" s="19">
        <f>VLOOKUP(C43,[3]Sheet2!$A:$G,7,0)</f>
        <v>79868.784000000014</v>
      </c>
      <c r="I43" s="39">
        <f>VLOOKUP(C43,[3]Sheet2!$A:$H,8,0)</f>
        <v>0.8</v>
      </c>
      <c r="J43" s="19">
        <f>VLOOKUP(C43,[3]Sheet2!$A:$I,9,0)</f>
        <v>63895.027200000011</v>
      </c>
      <c r="K43" s="19">
        <f>VLOOKUP(C43,[3]Sheet2!$A:$V,21,0)</f>
        <v>650000</v>
      </c>
      <c r="L43" s="19">
        <f t="shared" si="24"/>
        <v>-586104.97279999999</v>
      </c>
      <c r="M43" s="37">
        <f>VLOOKUP(C43,[3]Sheet2!$A:$Z,24,0)</f>
        <v>237504.16999999998</v>
      </c>
      <c r="N43" s="19">
        <f>VLOOKUP(C43,[3]Sheet2!$A:$Z,25,0)</f>
        <v>85645.844999999987</v>
      </c>
      <c r="O43" s="19">
        <f>VLOOKUP(C43,[3]Sheet2!$A:$Z,26,0)</f>
        <v>68516.675999999992</v>
      </c>
      <c r="P43" s="124">
        <f t="shared" si="4"/>
        <v>-517588.29680000001</v>
      </c>
      <c r="Q43" s="120">
        <v>230000</v>
      </c>
      <c r="R43" s="19">
        <f t="shared" si="1"/>
        <v>230000</v>
      </c>
      <c r="S43" s="39">
        <f t="shared" si="5"/>
        <v>-0.44436862545382033</v>
      </c>
      <c r="T43" s="39">
        <f t="shared" si="6"/>
        <v>3.850878822952835E-2</v>
      </c>
      <c r="U43" s="127">
        <f t="shared" si="7"/>
        <v>442851.06463957601</v>
      </c>
      <c r="V43" s="135">
        <v>100000</v>
      </c>
      <c r="W43" s="39">
        <f t="shared" si="8"/>
        <v>-0.1932037501973132</v>
      </c>
      <c r="X43" s="38"/>
      <c r="Y43" s="19">
        <f t="shared" si="23"/>
        <v>100000</v>
      </c>
      <c r="Z43" s="12"/>
      <c r="AA43" s="16">
        <v>45442</v>
      </c>
      <c r="AB43" s="9">
        <v>3</v>
      </c>
      <c r="AC43" s="16">
        <f t="shared" si="3"/>
        <v>45439</v>
      </c>
      <c r="AD43" s="12" t="s">
        <v>35</v>
      </c>
      <c r="AE43" s="36"/>
      <c r="AF43" s="9" t="s">
        <v>125</v>
      </c>
      <c r="AG43" s="23"/>
    </row>
    <row r="44" spans="1:34" ht="40.200000000000003" hidden="1" customHeight="1">
      <c r="A44" s="9">
        <f t="shared" si="0"/>
        <v>41</v>
      </c>
      <c r="B44" s="9" t="s">
        <v>540</v>
      </c>
      <c r="C44" s="10" t="s">
        <v>252</v>
      </c>
      <c r="D44" s="27" t="s">
        <v>253</v>
      </c>
      <c r="E44" s="9" t="s">
        <v>631</v>
      </c>
      <c r="F44" s="13" t="s">
        <v>31</v>
      </c>
      <c r="G44" s="14" t="s">
        <v>32</v>
      </c>
      <c r="H44" s="19">
        <f>VLOOKUP(C44,[3]Sheet2!$A:$G,7,0)</f>
        <v>730346.14400000009</v>
      </c>
      <c r="I44" s="39">
        <f>VLOOKUP(C44,[3]Sheet2!$A:$H,8,0)</f>
        <v>0.8</v>
      </c>
      <c r="J44" s="19">
        <f>VLOOKUP(C44,[3]Sheet2!$A:$I,9,0)</f>
        <v>584276.91520000005</v>
      </c>
      <c r="K44" s="19">
        <f>VLOOKUP(C44,[3]Sheet2!$A:$V,21,0)</f>
        <v>440000</v>
      </c>
      <c r="L44" s="19">
        <f t="shared" si="24"/>
        <v>144276.91520000005</v>
      </c>
      <c r="M44" s="37">
        <f>VLOOKUP(C44,[3]Sheet2!$A:$Z,24,0)</f>
        <v>1868241.73</v>
      </c>
      <c r="N44" s="19">
        <f>VLOOKUP(C44,[3]Sheet2!$A:$Z,25,0)</f>
        <v>474865.6983333333</v>
      </c>
      <c r="O44" s="19">
        <f>VLOOKUP(C44,[3]Sheet2!$A:$Z,26,0)</f>
        <v>379892.55866666668</v>
      </c>
      <c r="P44" s="124">
        <f t="shared" si="4"/>
        <v>524169.47386666673</v>
      </c>
      <c r="Q44" s="120">
        <v>400000</v>
      </c>
      <c r="R44" s="19">
        <f t="shared" si="1"/>
        <v>400000</v>
      </c>
      <c r="S44" s="39">
        <f t="shared" si="5"/>
        <v>0.7631119703505439</v>
      </c>
      <c r="T44" s="39">
        <f t="shared" si="6"/>
        <v>6.697180561657104E-2</v>
      </c>
      <c r="U44" s="127">
        <f t="shared" si="7"/>
        <v>770175.76459056698</v>
      </c>
      <c r="V44" s="135">
        <v>150000</v>
      </c>
      <c r="W44" s="39">
        <f t="shared" si="8"/>
        <v>0.28616698888145398</v>
      </c>
      <c r="X44" s="38"/>
      <c r="Y44" s="19">
        <f t="shared" si="23"/>
        <v>150000</v>
      </c>
      <c r="Z44" s="12"/>
      <c r="AA44" s="16">
        <v>45442</v>
      </c>
      <c r="AB44" s="9">
        <v>3</v>
      </c>
      <c r="AC44" s="16">
        <f t="shared" si="3"/>
        <v>45439</v>
      </c>
      <c r="AD44" s="12" t="s">
        <v>70</v>
      </c>
      <c r="AE44" s="36"/>
      <c r="AF44" s="9" t="s">
        <v>125</v>
      </c>
      <c r="AG44" s="23"/>
    </row>
    <row r="45" spans="1:34" ht="35.4" customHeight="1">
      <c r="A45" s="9">
        <f t="shared" si="0"/>
        <v>42</v>
      </c>
      <c r="B45" s="9" t="s">
        <v>540</v>
      </c>
      <c r="C45" s="10" t="s">
        <v>164</v>
      </c>
      <c r="D45" s="165" t="s">
        <v>165</v>
      </c>
      <c r="E45" s="9" t="s">
        <v>631</v>
      </c>
      <c r="F45" s="13" t="s">
        <v>40</v>
      </c>
      <c r="G45" s="14" t="s">
        <v>32</v>
      </c>
      <c r="H45" s="19">
        <f>VLOOKUP(C45,[3]Sheet2!$A:$G,7,0)</f>
        <v>1328000.5533333332</v>
      </c>
      <c r="I45" s="39">
        <f>VLOOKUP(C45,[3]Sheet2!$A:$H,8,0)</f>
        <v>0.8</v>
      </c>
      <c r="J45" s="19">
        <f>VLOOKUP(C45,[3]Sheet2!$A:$I,9,0)</f>
        <v>1062400.4426666666</v>
      </c>
      <c r="K45" s="19">
        <f>VLOOKUP(C45,[3]Sheet2!$A:$V,21,0)</f>
        <v>350000</v>
      </c>
      <c r="L45" s="19">
        <f t="shared" si="24"/>
        <v>712400.44266666658</v>
      </c>
      <c r="M45" s="37">
        <f>VLOOKUP(C45,[3]Sheet2!$A:$Z,24,0)</f>
        <v>2892878.9299999997</v>
      </c>
      <c r="N45" s="19">
        <f>VLOOKUP(C45,[3]Sheet2!$A:$Z,25,0)</f>
        <v>445457.97333333333</v>
      </c>
      <c r="O45" s="19">
        <f>VLOOKUP(C45,[3]Sheet2!$A:$Z,26,0)</f>
        <v>356366.37866666669</v>
      </c>
      <c r="P45" s="124">
        <f t="shared" si="4"/>
        <v>1068766.8213333334</v>
      </c>
      <c r="Q45" s="120">
        <v>300000</v>
      </c>
      <c r="R45" s="19">
        <f t="shared" si="1"/>
        <v>300000</v>
      </c>
      <c r="S45" s="39">
        <f t="shared" si="5"/>
        <v>0.28069733641781364</v>
      </c>
      <c r="T45" s="39">
        <f t="shared" si="6"/>
        <v>5.0228854212428287E-2</v>
      </c>
      <c r="U45" s="127">
        <f t="shared" si="7"/>
        <v>577631.82344292535</v>
      </c>
      <c r="V45" s="135">
        <v>20000</v>
      </c>
      <c r="W45" s="39">
        <f t="shared" si="8"/>
        <v>1.8713155761187577E-2</v>
      </c>
      <c r="X45" s="38">
        <v>0.02</v>
      </c>
      <c r="Y45" s="19">
        <f t="shared" si="23"/>
        <v>19600</v>
      </c>
      <c r="Z45" s="12"/>
      <c r="AA45" s="16">
        <v>45442</v>
      </c>
      <c r="AB45" s="9">
        <v>3</v>
      </c>
      <c r="AC45" s="16">
        <f t="shared" si="3"/>
        <v>45439</v>
      </c>
      <c r="AD45" s="12" t="s">
        <v>70</v>
      </c>
      <c r="AE45" s="36"/>
      <c r="AF45" s="9" t="s">
        <v>125</v>
      </c>
      <c r="AG45" s="23" t="s">
        <v>652</v>
      </c>
    </row>
    <row r="46" spans="1:34" ht="40.200000000000003" hidden="1" customHeight="1">
      <c r="A46" s="9">
        <f t="shared" si="0"/>
        <v>43</v>
      </c>
      <c r="B46" s="9" t="s">
        <v>540</v>
      </c>
      <c r="C46" s="10" t="s">
        <v>164</v>
      </c>
      <c r="D46" s="27" t="s">
        <v>165</v>
      </c>
      <c r="E46" s="9" t="s">
        <v>631</v>
      </c>
      <c r="F46" s="13" t="s">
        <v>40</v>
      </c>
      <c r="G46" s="14" t="s">
        <v>32</v>
      </c>
      <c r="H46" s="19">
        <f>VLOOKUP(C46,[3]Sheet2!$A:$G,7,0)</f>
        <v>1328000.5533333332</v>
      </c>
      <c r="I46" s="39">
        <f>VLOOKUP(C46,[3]Sheet2!$A:$H,8,0)</f>
        <v>0.8</v>
      </c>
      <c r="J46" s="19">
        <f>VLOOKUP(C46,[3]Sheet2!$A:$I,9,0)</f>
        <v>1062400.4426666666</v>
      </c>
      <c r="K46" s="19">
        <f>VLOOKUP(C46,[3]Sheet2!$A:$V,21,0)</f>
        <v>350000</v>
      </c>
      <c r="L46" s="19">
        <f t="shared" ref="L46" si="25">J46-K46</f>
        <v>712400.44266666658</v>
      </c>
      <c r="M46" s="37">
        <f>VLOOKUP(C46,[3]Sheet2!$A:$Z,24,0)</f>
        <v>2892878.9299999997</v>
      </c>
      <c r="N46" s="19">
        <f>VLOOKUP(C46,[3]Sheet2!$A:$Z,25,0)</f>
        <v>445457.97333333333</v>
      </c>
      <c r="O46" s="19">
        <f>VLOOKUP(C46,[3]Sheet2!$A:$Z,26,0)</f>
        <v>356366.37866666669</v>
      </c>
      <c r="P46" s="124">
        <f t="shared" ref="P46" si="26">L46+O46</f>
        <v>1068766.8213333334</v>
      </c>
      <c r="Q46" s="120">
        <v>300000</v>
      </c>
      <c r="R46" s="19">
        <f t="shared" ref="R46" si="27">Q46</f>
        <v>300000</v>
      </c>
      <c r="S46" s="39">
        <f t="shared" ref="S46" si="28">Q46/P46</f>
        <v>0.28069733641781364</v>
      </c>
      <c r="T46" s="39">
        <f t="shared" ref="T46" si="29">R46/$R$1</f>
        <v>5.0228854212428287E-2</v>
      </c>
      <c r="U46" s="127">
        <f t="shared" ref="U46" si="30">T46*$U$1</f>
        <v>577631.82344292535</v>
      </c>
      <c r="V46" s="135">
        <v>180000</v>
      </c>
      <c r="W46" s="39">
        <f t="shared" ref="W46" si="31">V46/P46</f>
        <v>0.16841840185068818</v>
      </c>
      <c r="X46" s="38">
        <v>0.02</v>
      </c>
      <c r="Y46" s="19">
        <f t="shared" ref="Y46" si="32">V46*(1-X46)</f>
        <v>176400</v>
      </c>
      <c r="Z46" s="12"/>
      <c r="AA46" s="16">
        <v>45442</v>
      </c>
      <c r="AB46" s="9">
        <v>3</v>
      </c>
      <c r="AC46" s="16">
        <f t="shared" ref="AC46" si="33">AA46-AB46</f>
        <v>45439</v>
      </c>
      <c r="AD46" s="12" t="s">
        <v>70</v>
      </c>
      <c r="AE46" s="36"/>
      <c r="AF46" s="9" t="s">
        <v>125</v>
      </c>
      <c r="AG46" s="23"/>
    </row>
    <row r="47" spans="1:34" ht="40.200000000000003" hidden="1" customHeight="1">
      <c r="A47" s="9">
        <f t="shared" si="0"/>
        <v>44</v>
      </c>
      <c r="B47" s="9" t="s">
        <v>540</v>
      </c>
      <c r="C47" s="10" t="s">
        <v>247</v>
      </c>
      <c r="D47" s="27" t="s">
        <v>248</v>
      </c>
      <c r="E47" s="9" t="s">
        <v>631</v>
      </c>
      <c r="F47" s="13" t="s">
        <v>562</v>
      </c>
      <c r="G47" s="14" t="s">
        <v>32</v>
      </c>
      <c r="H47" s="19">
        <f>VLOOKUP(C47,[3]Sheet2!$A:$G,7,0)</f>
        <v>1233276.2093333334</v>
      </c>
      <c r="I47" s="39">
        <f>VLOOKUP(C47,[3]Sheet2!$A:$H,8,0)</f>
        <v>0.8</v>
      </c>
      <c r="J47" s="19">
        <f>VLOOKUP(C47,[3]Sheet2!$A:$I,9,0)</f>
        <v>986620.96746666683</v>
      </c>
      <c r="K47" s="19">
        <f>VLOOKUP(C47,[3]Sheet2!$A:$V,21,0)</f>
        <v>550000</v>
      </c>
      <c r="L47" s="19">
        <f t="shared" si="24"/>
        <v>436620.96746666683</v>
      </c>
      <c r="M47" s="37">
        <f>VLOOKUP(C47,[3]Sheet2!$A:$Z,24,0)</f>
        <v>7230577.7299999995</v>
      </c>
      <c r="N47" s="19">
        <f>VLOOKUP(C47,[3]Sheet2!$A:$Z,25,0)</f>
        <v>327250.98166666669</v>
      </c>
      <c r="O47" s="19">
        <f>VLOOKUP(C47,[3]Sheet2!$A:$Z,26,0)</f>
        <v>261800.78533333336</v>
      </c>
      <c r="P47" s="124">
        <f t="shared" si="4"/>
        <v>698421.75280000013</v>
      </c>
      <c r="Q47" s="120">
        <v>250000</v>
      </c>
      <c r="R47" s="19">
        <f t="shared" si="1"/>
        <v>250000</v>
      </c>
      <c r="S47" s="39">
        <f t="shared" si="5"/>
        <v>0.35794990490737183</v>
      </c>
      <c r="T47" s="39">
        <f t="shared" si="6"/>
        <v>4.1857378510356903E-2</v>
      </c>
      <c r="U47" s="127">
        <f t="shared" si="7"/>
        <v>481359.85286910436</v>
      </c>
      <c r="V47" s="135">
        <v>200000</v>
      </c>
      <c r="W47" s="39">
        <f t="shared" si="8"/>
        <v>0.28635992392589749</v>
      </c>
      <c r="X47" s="38">
        <v>0.03</v>
      </c>
      <c r="Y47" s="19">
        <f t="shared" si="23"/>
        <v>194000</v>
      </c>
      <c r="Z47" s="12"/>
      <c r="AA47" s="16">
        <v>45442</v>
      </c>
      <c r="AB47" s="9">
        <v>3</v>
      </c>
      <c r="AC47" s="16">
        <f t="shared" si="3"/>
        <v>45439</v>
      </c>
      <c r="AD47" s="12" t="s">
        <v>70</v>
      </c>
      <c r="AE47" s="36"/>
      <c r="AF47" s="9" t="s">
        <v>125</v>
      </c>
      <c r="AG47" s="23"/>
    </row>
    <row r="48" spans="1:34" ht="40.200000000000003" hidden="1" customHeight="1">
      <c r="A48" s="9">
        <f t="shared" si="0"/>
        <v>45</v>
      </c>
      <c r="B48" s="9" t="s">
        <v>453</v>
      </c>
      <c r="C48" s="10" t="s">
        <v>72</v>
      </c>
      <c r="D48" s="27" t="s">
        <v>73</v>
      </c>
      <c r="E48" s="9" t="s">
        <v>631</v>
      </c>
      <c r="F48" s="13" t="s">
        <v>40</v>
      </c>
      <c r="G48" s="14" t="s">
        <v>32</v>
      </c>
      <c r="H48" s="19">
        <f>VLOOKUP(C48,[3]Sheet2!$A:$G,7,0)</f>
        <v>567587.25466666662</v>
      </c>
      <c r="I48" s="39">
        <f>VLOOKUP(C48,[3]Sheet2!$A:$H,8,0)</f>
        <v>0.8</v>
      </c>
      <c r="J48" s="19">
        <f>VLOOKUP(C48,[3]Sheet2!$A:$I,9,0)</f>
        <v>454069.8037333333</v>
      </c>
      <c r="K48" s="19">
        <f>VLOOKUP(C48,[3]Sheet2!$A:$V,21,0)</f>
        <v>500000</v>
      </c>
      <c r="L48" s="19">
        <f t="shared" si="24"/>
        <v>-45930.196266666695</v>
      </c>
      <c r="M48" s="37">
        <f>VLOOKUP(C48,[3]Sheet2!$A:$Z,24,0)</f>
        <v>1016896.01</v>
      </c>
      <c r="N48" s="19">
        <f>VLOOKUP(C48,[3]Sheet2!$A:$Z,25,0)</f>
        <v>224742.27333333332</v>
      </c>
      <c r="O48" s="19">
        <f>VLOOKUP(C48,[3]Sheet2!$A:$Z,26,0)</f>
        <v>179793.81866666666</v>
      </c>
      <c r="P48" s="124">
        <f t="shared" si="4"/>
        <v>133863.62239999996</v>
      </c>
      <c r="Q48" s="120">
        <v>350000</v>
      </c>
      <c r="R48" s="19">
        <f t="shared" si="1"/>
        <v>350000</v>
      </c>
      <c r="S48" s="39">
        <f t="shared" si="5"/>
        <v>2.6146012914110419</v>
      </c>
      <c r="T48" s="39">
        <f t="shared" si="6"/>
        <v>5.8600329914499663E-2</v>
      </c>
      <c r="U48" s="127">
        <f t="shared" si="7"/>
        <v>673903.79401674611</v>
      </c>
      <c r="V48" s="135">
        <v>330000</v>
      </c>
      <c r="W48" s="39">
        <f t="shared" si="8"/>
        <v>2.4651955033304112</v>
      </c>
      <c r="X48" s="38">
        <v>0.03</v>
      </c>
      <c r="Y48" s="19">
        <f t="shared" si="23"/>
        <v>320100</v>
      </c>
      <c r="Z48" s="12"/>
      <c r="AA48" s="16">
        <v>45442</v>
      </c>
      <c r="AB48" s="9">
        <v>3</v>
      </c>
      <c r="AC48" s="16">
        <f t="shared" si="3"/>
        <v>45439</v>
      </c>
      <c r="AD48" s="12" t="s">
        <v>35</v>
      </c>
      <c r="AE48" s="36"/>
      <c r="AF48" s="9" t="s">
        <v>65</v>
      </c>
      <c r="AG48" s="23" t="s">
        <v>553</v>
      </c>
    </row>
    <row r="49" spans="1:33" ht="40.200000000000003" hidden="1" customHeight="1">
      <c r="A49" s="9">
        <f t="shared" si="0"/>
        <v>46</v>
      </c>
      <c r="B49" s="9" t="s">
        <v>540</v>
      </c>
      <c r="C49" s="10" t="s">
        <v>146</v>
      </c>
      <c r="D49" s="27" t="s">
        <v>147</v>
      </c>
      <c r="E49" s="9" t="s">
        <v>631</v>
      </c>
      <c r="F49" s="13" t="s">
        <v>40</v>
      </c>
      <c r="G49" s="14" t="s">
        <v>32</v>
      </c>
      <c r="H49" s="19">
        <f>VLOOKUP(C49,[3]Sheet2!$A:$G,7,0)</f>
        <v>860256.92133333324</v>
      </c>
      <c r="I49" s="39">
        <f>VLOOKUP(C49,[3]Sheet2!$A:$H,8,0)</f>
        <v>0.8</v>
      </c>
      <c r="J49" s="19">
        <f>VLOOKUP(C49,[3]Sheet2!$A:$I,9,0)</f>
        <v>688205.53706666664</v>
      </c>
      <c r="K49" s="19">
        <f>VLOOKUP(C49,[3]Sheet2!$A:$V,21,0)</f>
        <v>384000</v>
      </c>
      <c r="L49" s="19">
        <f t="shared" si="24"/>
        <v>304205.53706666664</v>
      </c>
      <c r="M49" s="37">
        <f>VLOOKUP(C49,[3]Sheet2!$A:$Z,24,0)</f>
        <v>2886378.84</v>
      </c>
      <c r="N49" s="19">
        <f>VLOOKUP(C49,[3]Sheet2!$A:$Z,25,0)</f>
        <v>230325.21666666665</v>
      </c>
      <c r="O49" s="19">
        <f>VLOOKUP(C49,[3]Sheet2!$A:$Z,26,0)</f>
        <v>184260.17333333334</v>
      </c>
      <c r="P49" s="124">
        <f t="shared" si="4"/>
        <v>488465.71039999998</v>
      </c>
      <c r="Q49" s="120">
        <v>200000</v>
      </c>
      <c r="R49" s="19">
        <f t="shared" si="1"/>
        <v>200000</v>
      </c>
      <c r="S49" s="39">
        <f t="shared" si="5"/>
        <v>0.40944532183481597</v>
      </c>
      <c r="T49" s="39">
        <f t="shared" si="6"/>
        <v>3.348590280828552E-2</v>
      </c>
      <c r="U49" s="127">
        <f t="shared" si="7"/>
        <v>385087.88229528349</v>
      </c>
      <c r="V49" s="135">
        <v>100000</v>
      </c>
      <c r="W49" s="39">
        <f t="shared" si="8"/>
        <v>0.20472266091740798</v>
      </c>
      <c r="X49" s="38">
        <v>0.02</v>
      </c>
      <c r="Y49" s="19">
        <f t="shared" si="23"/>
        <v>98000</v>
      </c>
      <c r="Z49" s="12"/>
      <c r="AA49" s="16">
        <v>45442</v>
      </c>
      <c r="AB49" s="9">
        <v>3</v>
      </c>
      <c r="AC49" s="16">
        <f t="shared" si="3"/>
        <v>45439</v>
      </c>
      <c r="AD49" s="12" t="s">
        <v>377</v>
      </c>
      <c r="AE49" s="36"/>
      <c r="AF49" s="9" t="s">
        <v>36</v>
      </c>
      <c r="AG49" s="23"/>
    </row>
    <row r="50" spans="1:33" ht="35.4" customHeight="1">
      <c r="A50" s="9">
        <f t="shared" si="0"/>
        <v>47</v>
      </c>
      <c r="B50" s="9" t="s">
        <v>540</v>
      </c>
      <c r="C50" s="10" t="s">
        <v>602</v>
      </c>
      <c r="D50" s="165" t="s">
        <v>603</v>
      </c>
      <c r="E50" s="12" t="s">
        <v>31</v>
      </c>
      <c r="F50" s="13" t="s">
        <v>562</v>
      </c>
      <c r="G50" s="14" t="s">
        <v>32</v>
      </c>
      <c r="H50" s="19">
        <f>VLOOKUP(C50,[3]Sheet2!$A:$G,7,0)</f>
        <v>107194.52333333333</v>
      </c>
      <c r="I50" s="39">
        <f>VLOOKUP(C50,[3]Sheet2!$A:$H,8,0)</f>
        <v>1</v>
      </c>
      <c r="J50" s="19">
        <f>VLOOKUP(C50,[3]Sheet2!$A:$I,9,0)</f>
        <v>107194.52333333333</v>
      </c>
      <c r="K50" s="19">
        <f>VLOOKUP(C50,[3]Sheet2!$A:$V,21,0)</f>
        <v>0</v>
      </c>
      <c r="L50" s="19">
        <f t="shared" si="24"/>
        <v>107194.52333333333</v>
      </c>
      <c r="M50" s="37">
        <f>VLOOKUP(C50,[3]Sheet2!$A:$Z,24,0)</f>
        <v>768339.52</v>
      </c>
      <c r="N50" s="19">
        <f>VLOOKUP(C50,[3]Sheet2!$A:$Z,25,0)</f>
        <v>0</v>
      </c>
      <c r="O50" s="19">
        <f>VLOOKUP(C50,[3]Sheet2!$A:$Z,26,0)</f>
        <v>0</v>
      </c>
      <c r="P50" s="124">
        <f t="shared" si="4"/>
        <v>107194.52333333333</v>
      </c>
      <c r="Q50" s="120">
        <v>120000</v>
      </c>
      <c r="R50" s="19">
        <f t="shared" si="1"/>
        <v>120000</v>
      </c>
      <c r="S50" s="39">
        <f t="shared" si="5"/>
        <v>1.1194601764014249</v>
      </c>
      <c r="T50" s="39">
        <f t="shared" si="6"/>
        <v>2.0091541684971313E-2</v>
      </c>
      <c r="U50" s="127">
        <f t="shared" si="7"/>
        <v>231052.72937717009</v>
      </c>
      <c r="V50" s="135">
        <v>120000</v>
      </c>
      <c r="W50" s="39">
        <f t="shared" si="8"/>
        <v>1.1194601764014249</v>
      </c>
      <c r="X50" s="38"/>
      <c r="Y50" s="19">
        <f t="shared" si="23"/>
        <v>120000</v>
      </c>
      <c r="Z50" s="12"/>
      <c r="AA50" s="16">
        <v>45442</v>
      </c>
      <c r="AB50" s="9">
        <v>3</v>
      </c>
      <c r="AC50" s="16">
        <f>AA50-AB50</f>
        <v>45439</v>
      </c>
      <c r="AD50" s="12" t="s">
        <v>377</v>
      </c>
      <c r="AE50" s="19">
        <v>768339.52</v>
      </c>
      <c r="AF50" s="9" t="s">
        <v>427</v>
      </c>
      <c r="AG50" s="23" t="s">
        <v>604</v>
      </c>
    </row>
    <row r="51" spans="1:33" ht="35.4" customHeight="1">
      <c r="A51" s="9">
        <f t="shared" si="0"/>
        <v>48</v>
      </c>
      <c r="B51" s="9" t="s">
        <v>546</v>
      </c>
      <c r="C51" s="10" t="s">
        <v>166</v>
      </c>
      <c r="D51" s="165" t="s">
        <v>167</v>
      </c>
      <c r="E51" s="12" t="s">
        <v>30</v>
      </c>
      <c r="F51" s="13" t="s">
        <v>40</v>
      </c>
      <c r="G51" s="14" t="s">
        <v>32</v>
      </c>
      <c r="H51" s="19">
        <f>VLOOKUP(C51,[3]Sheet2!$A:$G,7,0)</f>
        <v>387105.94400000002</v>
      </c>
      <c r="I51" s="39">
        <f>VLOOKUP(C51,[3]Sheet2!$A:$H,8,0)</f>
        <v>0.8</v>
      </c>
      <c r="J51" s="19">
        <f>VLOOKUP(C51,[3]Sheet2!$A:$I,9,0)</f>
        <v>309684.75520000001</v>
      </c>
      <c r="K51" s="19">
        <f>VLOOKUP(C51,[3]Sheet2!$A:$V,21,0)</f>
        <v>300000</v>
      </c>
      <c r="L51" s="19">
        <f t="shared" si="24"/>
        <v>9684.7552000000142</v>
      </c>
      <c r="M51" s="37">
        <f>VLOOKUP(C51,[3]Sheet2!$A:$Z,24,0)</f>
        <v>806167.35999999975</v>
      </c>
      <c r="N51" s="19">
        <f>VLOOKUP(C51,[3]Sheet2!$A:$Z,25,0)</f>
        <v>134913.28</v>
      </c>
      <c r="O51" s="19">
        <f>VLOOKUP(C51,[3]Sheet2!$A:$Z,26,0)</f>
        <v>107930.62400000001</v>
      </c>
      <c r="P51" s="124">
        <f t="shared" si="4"/>
        <v>117615.37920000002</v>
      </c>
      <c r="Q51" s="120">
        <v>250000</v>
      </c>
      <c r="R51" s="19">
        <f t="shared" si="1"/>
        <v>250000</v>
      </c>
      <c r="S51" s="39">
        <f t="shared" si="5"/>
        <v>2.1255723673252414</v>
      </c>
      <c r="T51" s="39">
        <f t="shared" si="6"/>
        <v>4.1857378510356903E-2</v>
      </c>
      <c r="U51" s="127">
        <f t="shared" si="7"/>
        <v>481359.85286910436</v>
      </c>
      <c r="V51" s="139">
        <v>250000</v>
      </c>
      <c r="W51" s="39">
        <f t="shared" si="8"/>
        <v>2.1255723673252414</v>
      </c>
      <c r="X51" s="38">
        <v>0.03</v>
      </c>
      <c r="Y51" s="19">
        <f t="shared" si="23"/>
        <v>242500</v>
      </c>
      <c r="Z51" s="12"/>
      <c r="AA51" s="16">
        <v>45442</v>
      </c>
      <c r="AB51" s="9">
        <v>3</v>
      </c>
      <c r="AC51" s="16">
        <f t="shared" si="3"/>
        <v>45439</v>
      </c>
      <c r="AD51" s="12" t="s">
        <v>70</v>
      </c>
      <c r="AE51" s="19">
        <v>1111356.03</v>
      </c>
      <c r="AF51" s="9" t="s">
        <v>43</v>
      </c>
      <c r="AG51" s="23" t="s">
        <v>554</v>
      </c>
    </row>
    <row r="52" spans="1:33" ht="35.4" customHeight="1">
      <c r="A52" s="9">
        <f t="shared" si="0"/>
        <v>49</v>
      </c>
      <c r="B52" s="9" t="s">
        <v>540</v>
      </c>
      <c r="C52" s="10" t="s">
        <v>600</v>
      </c>
      <c r="D52" s="165" t="s">
        <v>601</v>
      </c>
      <c r="E52" s="12" t="s">
        <v>31</v>
      </c>
      <c r="F52" s="13" t="s">
        <v>562</v>
      </c>
      <c r="G52" s="14" t="s">
        <v>32</v>
      </c>
      <c r="H52" s="19">
        <f>VLOOKUP(C52,[3]Sheet2!$A:$G,7,0)</f>
        <v>90594.661333333337</v>
      </c>
      <c r="I52" s="39">
        <f>VLOOKUP(C52,[3]Sheet2!$A:$H,8,0)</f>
        <v>0.8</v>
      </c>
      <c r="J52" s="19">
        <f>VLOOKUP(C52,[3]Sheet2!$A:$I,9,0)</f>
        <v>72475.729066666667</v>
      </c>
      <c r="K52" s="19">
        <f>VLOOKUP(C52,[3]Sheet2!$A:$V,21,0)</f>
        <v>0</v>
      </c>
      <c r="L52" s="19">
        <f t="shared" si="24"/>
        <v>72475.729066666667</v>
      </c>
      <c r="M52" s="37">
        <f>VLOOKUP(C52,[3]Sheet2!$A:$Z,24,0)</f>
        <v>234473.3</v>
      </c>
      <c r="N52" s="19">
        <f>VLOOKUP(C52,[3]Sheet2!$A:$Z,25,0)</f>
        <v>40341.035000000003</v>
      </c>
      <c r="O52" s="19">
        <f>VLOOKUP(C52,[3]Sheet2!$A:$Z,26,0)</f>
        <v>32272.828000000005</v>
      </c>
      <c r="P52" s="124">
        <f t="shared" si="4"/>
        <v>104748.55706666668</v>
      </c>
      <c r="Q52" s="120">
        <v>50000</v>
      </c>
      <c r="R52" s="19">
        <f>Q52</f>
        <v>50000</v>
      </c>
      <c r="S52" s="39">
        <f t="shared" si="5"/>
        <v>0.47733354425281255</v>
      </c>
      <c r="T52" s="39">
        <f t="shared" si="6"/>
        <v>8.3714757020713799E-3</v>
      </c>
      <c r="U52" s="127">
        <f t="shared" si="7"/>
        <v>96271.970573820872</v>
      </c>
      <c r="V52" s="139">
        <v>40000</v>
      </c>
      <c r="W52" s="39">
        <f t="shared" si="8"/>
        <v>0.38186683540225003</v>
      </c>
      <c r="X52" s="38">
        <v>0.03</v>
      </c>
      <c r="Y52" s="19">
        <f t="shared" si="23"/>
        <v>38800</v>
      </c>
      <c r="Z52" s="12"/>
      <c r="AA52" s="16">
        <v>45442</v>
      </c>
      <c r="AB52" s="9">
        <v>3</v>
      </c>
      <c r="AC52" s="16">
        <f>AA52-AB52</f>
        <v>45439</v>
      </c>
      <c r="AD52" s="12" t="s">
        <v>70</v>
      </c>
      <c r="AE52" s="19">
        <v>384341.93</v>
      </c>
      <c r="AF52" s="9" t="s">
        <v>36</v>
      </c>
      <c r="AG52" s="23"/>
    </row>
    <row r="53" spans="1:33" ht="40.200000000000003" hidden="1" customHeight="1">
      <c r="A53" s="9">
        <f t="shared" si="0"/>
        <v>50</v>
      </c>
      <c r="B53" s="9" t="s">
        <v>540</v>
      </c>
      <c r="C53" s="10" t="s">
        <v>159</v>
      </c>
      <c r="D53" s="27" t="s">
        <v>160</v>
      </c>
      <c r="E53" s="9" t="s">
        <v>631</v>
      </c>
      <c r="F53" s="13" t="s">
        <v>40</v>
      </c>
      <c r="G53" s="14" t="s">
        <v>32</v>
      </c>
      <c r="H53" s="19">
        <f>VLOOKUP(C53,[3]Sheet2!$A:$G,7,0)</f>
        <v>370852.93599999999</v>
      </c>
      <c r="I53" s="39">
        <f>VLOOKUP(C53,[3]Sheet2!$A:$H,8,0)</f>
        <v>0.8</v>
      </c>
      <c r="J53" s="19">
        <f>VLOOKUP(C53,[3]Sheet2!$A:$I,9,0)</f>
        <v>296682.34879999998</v>
      </c>
      <c r="K53" s="19">
        <f>VLOOKUP(C53,[3]Sheet2!$A:$V,21,0)</f>
        <v>440000</v>
      </c>
      <c r="L53" s="19">
        <f t="shared" si="24"/>
        <v>-143317.65120000002</v>
      </c>
      <c r="M53" s="37">
        <f>VLOOKUP(C53,[3]Sheet2!$A:$Z,24,0)</f>
        <v>2340890.79</v>
      </c>
      <c r="N53" s="19">
        <f>VLOOKUP(C53,[3]Sheet2!$A:$Z,25,0)</f>
        <v>151038.30500000002</v>
      </c>
      <c r="O53" s="19">
        <f>VLOOKUP(C53,[3]Sheet2!$A:$Z,26,0)</f>
        <v>120830.64400000003</v>
      </c>
      <c r="P53" s="124">
        <f t="shared" si="4"/>
        <v>-22487.007199999993</v>
      </c>
      <c r="Q53" s="120">
        <v>120000</v>
      </c>
      <c r="R53" s="19">
        <f t="shared" si="1"/>
        <v>120000</v>
      </c>
      <c r="S53" s="39">
        <f t="shared" si="5"/>
        <v>-5.3364148876156374</v>
      </c>
      <c r="T53" s="39">
        <f t="shared" si="6"/>
        <v>2.0091541684971313E-2</v>
      </c>
      <c r="U53" s="127">
        <f t="shared" si="7"/>
        <v>231052.72937717009</v>
      </c>
      <c r="V53" s="135">
        <v>50000</v>
      </c>
      <c r="W53" s="39">
        <f t="shared" si="8"/>
        <v>-2.2235062031731823</v>
      </c>
      <c r="X53" s="38">
        <v>0.03</v>
      </c>
      <c r="Y53" s="19">
        <f t="shared" si="23"/>
        <v>48500</v>
      </c>
      <c r="Z53" s="12"/>
      <c r="AA53" s="16">
        <v>45442</v>
      </c>
      <c r="AB53" s="9">
        <v>3</v>
      </c>
      <c r="AC53" s="16">
        <f t="shared" si="3"/>
        <v>45439</v>
      </c>
      <c r="AD53" s="12" t="s">
        <v>70</v>
      </c>
      <c r="AE53" s="36"/>
      <c r="AF53" s="9" t="s">
        <v>65</v>
      </c>
      <c r="AG53" s="23" t="s">
        <v>569</v>
      </c>
    </row>
    <row r="54" spans="1:33" ht="40.200000000000003" hidden="1" customHeight="1">
      <c r="A54" s="9">
        <f t="shared" si="0"/>
        <v>51</v>
      </c>
      <c r="B54" s="9" t="s">
        <v>540</v>
      </c>
      <c r="C54" s="10" t="s">
        <v>455</v>
      </c>
      <c r="D54" s="27" t="s">
        <v>456</v>
      </c>
      <c r="E54" s="9" t="s">
        <v>631</v>
      </c>
      <c r="F54" s="13" t="s">
        <v>40</v>
      </c>
      <c r="G54" s="14" t="s">
        <v>32</v>
      </c>
      <c r="H54" s="19">
        <f>VLOOKUP(C54,[3]Sheet2!$A:$G,7,0)</f>
        <v>109369.08933333335</v>
      </c>
      <c r="I54" s="39">
        <f>VLOOKUP(C54,[3]Sheet2!$A:$H,8,0)</f>
        <v>0.8</v>
      </c>
      <c r="J54" s="19">
        <f>VLOOKUP(C54,[3]Sheet2!$A:$I,9,0)</f>
        <v>87495.271466666687</v>
      </c>
      <c r="K54" s="19">
        <f>VLOOKUP(C54,[3]Sheet2!$A:$V,21,0)</f>
        <v>0</v>
      </c>
      <c r="L54" s="19">
        <f t="shared" si="24"/>
        <v>87495.271466666687</v>
      </c>
      <c r="M54" s="37">
        <f>VLOOKUP(C54,[3]Sheet2!$A:$Z,24,0)</f>
        <v>243822.61000000002</v>
      </c>
      <c r="N54" s="19">
        <f>VLOOKUP(C54,[3]Sheet2!$A:$Z,25,0)</f>
        <v>37616.826666666668</v>
      </c>
      <c r="O54" s="19">
        <f>VLOOKUP(C54,[3]Sheet2!$A:$Z,26,0)</f>
        <v>30093.461333333336</v>
      </c>
      <c r="P54" s="124">
        <f t="shared" si="4"/>
        <v>117588.73280000003</v>
      </c>
      <c r="Q54" s="120">
        <v>70000</v>
      </c>
      <c r="R54" s="19">
        <f t="shared" si="1"/>
        <v>70000</v>
      </c>
      <c r="S54" s="39">
        <f t="shared" si="5"/>
        <v>0.59529513018104385</v>
      </c>
      <c r="T54" s="39">
        <f t="shared" si="6"/>
        <v>1.1720065982899933E-2</v>
      </c>
      <c r="U54" s="127">
        <f t="shared" si="7"/>
        <v>134780.75880334922</v>
      </c>
      <c r="V54" s="135">
        <v>30000</v>
      </c>
      <c r="W54" s="39">
        <f t="shared" si="8"/>
        <v>0.25512648436330454</v>
      </c>
      <c r="X54" s="38">
        <v>0</v>
      </c>
      <c r="Y54" s="19">
        <f t="shared" si="23"/>
        <v>30000</v>
      </c>
      <c r="Z54" s="12"/>
      <c r="AA54" s="16">
        <v>45427</v>
      </c>
      <c r="AB54" s="9">
        <v>3</v>
      </c>
      <c r="AC54" s="16">
        <f t="shared" si="3"/>
        <v>45424</v>
      </c>
      <c r="AD54" s="12" t="s">
        <v>70</v>
      </c>
      <c r="AE54" s="36"/>
      <c r="AF54" s="9" t="s">
        <v>412</v>
      </c>
      <c r="AG54" s="23"/>
    </row>
    <row r="55" spans="1:33" ht="40.200000000000003" hidden="1" customHeight="1">
      <c r="A55" s="9">
        <f t="shared" si="0"/>
        <v>52</v>
      </c>
      <c r="B55" s="9" t="s">
        <v>546</v>
      </c>
      <c r="C55" s="10" t="s">
        <v>99</v>
      </c>
      <c r="D55" s="27" t="s">
        <v>100</v>
      </c>
      <c r="E55" s="9" t="s">
        <v>631</v>
      </c>
      <c r="F55" s="13" t="s">
        <v>40</v>
      </c>
      <c r="G55" s="14" t="s">
        <v>32</v>
      </c>
      <c r="H55" s="19">
        <f>VLOOKUP(C55,[3]Sheet2!$A:$G,7,0)</f>
        <v>1923349.5360000001</v>
      </c>
      <c r="I55" s="39">
        <f>VLOOKUP(C55,[3]Sheet2!$A:$H,8,0)</f>
        <v>0.8</v>
      </c>
      <c r="J55" s="19">
        <f>VLOOKUP(C55,[3]Sheet2!$A:$I,9,0)</f>
        <v>1538679.6288000001</v>
      </c>
      <c r="K55" s="19">
        <f>VLOOKUP(C55,[3]Sheet2!$A:$V,21,0)</f>
        <v>600000</v>
      </c>
      <c r="L55" s="19">
        <f t="shared" si="24"/>
        <v>938679.62880000006</v>
      </c>
      <c r="M55" s="37">
        <f>VLOOKUP(C55,[3]Sheet2!$A:$Z,24,0)</f>
        <v>3201340.91</v>
      </c>
      <c r="N55" s="19">
        <f>VLOOKUP(C55,[3]Sheet2!$A:$Z,25,0)</f>
        <v>952490.505</v>
      </c>
      <c r="O55" s="19">
        <f>VLOOKUP(C55,[3]Sheet2!$A:$Z,26,0)</f>
        <v>761992.4040000001</v>
      </c>
      <c r="P55" s="124">
        <f t="shared" si="4"/>
        <v>1700672.0328000002</v>
      </c>
      <c r="Q55" s="120">
        <v>500000</v>
      </c>
      <c r="R55" s="19">
        <f t="shared" si="1"/>
        <v>500000</v>
      </c>
      <c r="S55" s="39">
        <f t="shared" si="5"/>
        <v>0.29400142435269894</v>
      </c>
      <c r="T55" s="39">
        <f t="shared" si="6"/>
        <v>8.3714757020713806E-2</v>
      </c>
      <c r="U55" s="127">
        <f t="shared" si="7"/>
        <v>962719.70573820872</v>
      </c>
      <c r="V55" s="139">
        <v>480000</v>
      </c>
      <c r="W55" s="39">
        <f t="shared" si="8"/>
        <v>0.28224136737859101</v>
      </c>
      <c r="X55" s="38">
        <v>0</v>
      </c>
      <c r="Y55" s="19">
        <f t="shared" si="23"/>
        <v>480000</v>
      </c>
      <c r="Z55" s="12"/>
      <c r="AA55" s="16">
        <v>45442</v>
      </c>
      <c r="AB55" s="9">
        <v>3</v>
      </c>
      <c r="AC55" s="16">
        <f t="shared" si="3"/>
        <v>45439</v>
      </c>
      <c r="AD55" s="12" t="s">
        <v>35</v>
      </c>
      <c r="AE55" s="36"/>
      <c r="AF55" s="9" t="s">
        <v>43</v>
      </c>
      <c r="AG55" s="23" t="s">
        <v>581</v>
      </c>
    </row>
    <row r="56" spans="1:33" ht="40.200000000000003" hidden="1" customHeight="1">
      <c r="A56" s="9">
        <f t="shared" si="0"/>
        <v>53</v>
      </c>
      <c r="B56" s="9" t="s">
        <v>546</v>
      </c>
      <c r="C56" s="10" t="s">
        <v>224</v>
      </c>
      <c r="D56" s="27" t="s">
        <v>225</v>
      </c>
      <c r="E56" s="9" t="s">
        <v>631</v>
      </c>
      <c r="F56" s="13" t="s">
        <v>40</v>
      </c>
      <c r="G56" s="14" t="s">
        <v>32</v>
      </c>
      <c r="H56" s="19">
        <f>VLOOKUP(C56,[3]Sheet2!$A:$G,7,0)</f>
        <v>321038.48666666669</v>
      </c>
      <c r="I56" s="39">
        <f>VLOOKUP(C56,[3]Sheet2!$A:$H,8,0)</f>
        <v>1</v>
      </c>
      <c r="J56" s="19">
        <f>VLOOKUP(C56,[3]Sheet2!$A:$I,9,0)</f>
        <v>321038.48666666669</v>
      </c>
      <c r="K56" s="19">
        <f>VLOOKUP(C56,[3]Sheet2!$A:$V,21,0)</f>
        <v>150000</v>
      </c>
      <c r="L56" s="19">
        <f t="shared" si="24"/>
        <v>171038.48666666669</v>
      </c>
      <c r="M56" s="37">
        <f>VLOOKUP(C56,[3]Sheet2!$A:$Z,24,0)</f>
        <v>635808.38</v>
      </c>
      <c r="N56" s="19">
        <f>VLOOKUP(C56,[3]Sheet2!$A:$Z,25,0)</f>
        <v>122101.02</v>
      </c>
      <c r="O56" s="19">
        <f>VLOOKUP(C56,[3]Sheet2!$A:$Z,26,0)</f>
        <v>122101.02</v>
      </c>
      <c r="P56" s="124">
        <f t="shared" si="4"/>
        <v>293139.50666666671</v>
      </c>
      <c r="Q56" s="120">
        <v>50000</v>
      </c>
      <c r="R56" s="19">
        <f t="shared" si="1"/>
        <v>50000</v>
      </c>
      <c r="S56" s="39">
        <f t="shared" si="5"/>
        <v>0.17056725164259673</v>
      </c>
      <c r="T56" s="39">
        <f t="shared" si="6"/>
        <v>8.3714757020713799E-3</v>
      </c>
      <c r="U56" s="127">
        <f t="shared" si="7"/>
        <v>96271.970573820872</v>
      </c>
      <c r="V56" s="135">
        <v>0</v>
      </c>
      <c r="W56" s="39">
        <f t="shared" si="8"/>
        <v>0</v>
      </c>
      <c r="X56" s="38">
        <v>0</v>
      </c>
      <c r="Y56" s="19">
        <f t="shared" si="23"/>
        <v>0</v>
      </c>
      <c r="Z56" s="12"/>
      <c r="AA56" s="16">
        <v>45442</v>
      </c>
      <c r="AB56" s="9">
        <v>3</v>
      </c>
      <c r="AC56" s="16">
        <f t="shared" si="3"/>
        <v>45439</v>
      </c>
      <c r="AD56" s="12" t="s">
        <v>70</v>
      </c>
      <c r="AE56" s="36"/>
      <c r="AF56" s="9" t="s">
        <v>125</v>
      </c>
      <c r="AG56" s="23"/>
    </row>
    <row r="57" spans="1:33" ht="40.200000000000003" hidden="1" customHeight="1">
      <c r="A57" s="9">
        <f t="shared" si="0"/>
        <v>54</v>
      </c>
      <c r="B57" s="9" t="s">
        <v>540</v>
      </c>
      <c r="C57" s="10" t="s">
        <v>228</v>
      </c>
      <c r="D57" s="27" t="s">
        <v>229</v>
      </c>
      <c r="E57" s="9" t="s">
        <v>631</v>
      </c>
      <c r="F57" s="13" t="s">
        <v>40</v>
      </c>
      <c r="G57" s="14" t="s">
        <v>32</v>
      </c>
      <c r="H57" s="19">
        <f>VLOOKUP(C57,[3]Sheet2!$A:$G,7,0)</f>
        <v>318695.9266666667</v>
      </c>
      <c r="I57" s="39">
        <f>VLOOKUP(C57,[3]Sheet2!$A:$H,8,0)</f>
        <v>0.8</v>
      </c>
      <c r="J57" s="19">
        <f>VLOOKUP(C57,[3]Sheet2!$A:$I,9,0)</f>
        <v>254956.74133333337</v>
      </c>
      <c r="K57" s="19">
        <f>VLOOKUP(C57,[3]Sheet2!$A:$V,21,0)</f>
        <v>450000</v>
      </c>
      <c r="L57" s="19">
        <f t="shared" si="24"/>
        <v>-195043.25866666663</v>
      </c>
      <c r="M57" s="37">
        <f>VLOOKUP(C57,[3]Sheet2!$A:$Z,24,0)</f>
        <v>671484.10000000009</v>
      </c>
      <c r="N57" s="19">
        <f>VLOOKUP(C57,[3]Sheet2!$A:$Z,25,0)</f>
        <v>143555.96</v>
      </c>
      <c r="O57" s="19">
        <f>VLOOKUP(C57,[3]Sheet2!$A:$Z,26,0)</f>
        <v>114844.768</v>
      </c>
      <c r="P57" s="124">
        <f t="shared" si="4"/>
        <v>-80198.490666666636</v>
      </c>
      <c r="Q57" s="120">
        <v>540000</v>
      </c>
      <c r="R57" s="19">
        <f t="shared" si="1"/>
        <v>540000</v>
      </c>
      <c r="S57" s="39">
        <f t="shared" si="5"/>
        <v>-6.7332938003089291</v>
      </c>
      <c r="T57" s="39">
        <f t="shared" si="6"/>
        <v>9.0411937582370913E-2</v>
      </c>
      <c r="U57" s="127">
        <f t="shared" si="7"/>
        <v>1039737.2821972655</v>
      </c>
      <c r="V57" s="139">
        <v>100000</v>
      </c>
      <c r="W57" s="39">
        <f t="shared" si="8"/>
        <v>-1.2469062593164684</v>
      </c>
      <c r="X57" s="38">
        <v>0.02</v>
      </c>
      <c r="Y57" s="19">
        <f t="shared" si="23"/>
        <v>98000</v>
      </c>
      <c r="Z57" s="12"/>
      <c r="AA57" s="16">
        <v>45442</v>
      </c>
      <c r="AB57" s="9">
        <v>3</v>
      </c>
      <c r="AC57" s="16">
        <f t="shared" si="3"/>
        <v>45439</v>
      </c>
      <c r="AD57" s="12" t="s">
        <v>70</v>
      </c>
      <c r="AE57" s="36"/>
      <c r="AF57" s="9" t="s">
        <v>125</v>
      </c>
      <c r="AG57" s="23" t="s">
        <v>555</v>
      </c>
    </row>
    <row r="58" spans="1:33" ht="40.200000000000003" hidden="1" customHeight="1">
      <c r="A58" s="9">
        <f t="shared" si="0"/>
        <v>55</v>
      </c>
      <c r="B58" s="9" t="s">
        <v>540</v>
      </c>
      <c r="C58" s="10" t="s">
        <v>257</v>
      </c>
      <c r="D58" s="27" t="s">
        <v>258</v>
      </c>
      <c r="E58" s="9" t="s">
        <v>631</v>
      </c>
      <c r="F58" s="13" t="s">
        <v>40</v>
      </c>
      <c r="G58" s="14" t="s">
        <v>32</v>
      </c>
      <c r="H58" s="19">
        <f>VLOOKUP(C58,[3]Sheet2!$A:$G,7,0)</f>
        <v>571537.52133333334</v>
      </c>
      <c r="I58" s="39">
        <f>VLOOKUP(C58,[3]Sheet2!$A:$H,8,0)</f>
        <v>0.8</v>
      </c>
      <c r="J58" s="19">
        <f>VLOOKUP(C58,[3]Sheet2!$A:$I,9,0)</f>
        <v>457230.01706666668</v>
      </c>
      <c r="K58" s="19">
        <f>VLOOKUP(C58,[3]Sheet2!$A:$V,21,0)</f>
        <v>300000</v>
      </c>
      <c r="L58" s="19">
        <f t="shared" si="24"/>
        <v>157230.01706666668</v>
      </c>
      <c r="M58" s="37">
        <f>VLOOKUP(C58,[3]Sheet2!$A:$Z,24,0)</f>
        <v>1743173.6100000003</v>
      </c>
      <c r="N58" s="19">
        <f>VLOOKUP(C58,[3]Sheet2!$A:$Z,25,0)</f>
        <v>309071.26333333337</v>
      </c>
      <c r="O58" s="19">
        <f>VLOOKUP(C58,[3]Sheet2!$A:$Z,26,0)</f>
        <v>247257.0106666667</v>
      </c>
      <c r="P58" s="124">
        <f t="shared" si="4"/>
        <v>404487.02773333341</v>
      </c>
      <c r="Q58" s="120">
        <v>240000</v>
      </c>
      <c r="R58" s="19">
        <f t="shared" si="1"/>
        <v>240000</v>
      </c>
      <c r="S58" s="39">
        <f t="shared" si="5"/>
        <v>0.59334412118211377</v>
      </c>
      <c r="T58" s="39">
        <f t="shared" si="6"/>
        <v>4.0183083369942627E-2</v>
      </c>
      <c r="U58" s="128">
        <f t="shared" si="7"/>
        <v>462105.45875434019</v>
      </c>
      <c r="V58" s="135">
        <v>100000</v>
      </c>
      <c r="W58" s="39">
        <f t="shared" si="8"/>
        <v>0.24722671715921407</v>
      </c>
      <c r="X58" s="38">
        <v>0.03</v>
      </c>
      <c r="Y58" s="19">
        <f t="shared" si="23"/>
        <v>97000</v>
      </c>
      <c r="Z58" s="12"/>
      <c r="AA58" s="16">
        <v>45442</v>
      </c>
      <c r="AB58" s="9">
        <v>3</v>
      </c>
      <c r="AC58" s="16">
        <f t="shared" si="3"/>
        <v>45439</v>
      </c>
      <c r="AD58" s="12" t="s">
        <v>35</v>
      </c>
      <c r="AE58" s="36"/>
      <c r="AF58" s="9" t="s">
        <v>65</v>
      </c>
      <c r="AG58" s="23"/>
    </row>
    <row r="59" spans="1:33" ht="40.200000000000003" hidden="1" customHeight="1">
      <c r="A59" s="9">
        <f t="shared" si="0"/>
        <v>56</v>
      </c>
      <c r="B59" s="9" t="s">
        <v>540</v>
      </c>
      <c r="C59" s="10" t="s">
        <v>67</v>
      </c>
      <c r="D59" s="27" t="s">
        <v>68</v>
      </c>
      <c r="E59" s="9" t="s">
        <v>631</v>
      </c>
      <c r="F59" s="13" t="s">
        <v>40</v>
      </c>
      <c r="G59" s="14" t="s">
        <v>32</v>
      </c>
      <c r="H59" s="19">
        <f>VLOOKUP(C59,[3]Sheet2!$A:$G,7,0)</f>
        <v>238860.9213333333</v>
      </c>
      <c r="I59" s="39">
        <f>VLOOKUP(C59,[3]Sheet2!$A:$H,8,0)</f>
        <v>1</v>
      </c>
      <c r="J59" s="19">
        <f>VLOOKUP(C59,[3]Sheet2!$A:$I,9,0)</f>
        <v>238860.9213333333</v>
      </c>
      <c r="K59" s="19">
        <f>VLOOKUP(C59,[3]Sheet2!$A:$V,21,0)</f>
        <v>290000</v>
      </c>
      <c r="L59" s="19">
        <f t="shared" si="24"/>
        <v>-51139.078666666697</v>
      </c>
      <c r="M59" s="37">
        <f>VLOOKUP(C59,[3]Sheet2!$A:$Z,24,0)</f>
        <v>1124569.23</v>
      </c>
      <c r="N59" s="19">
        <f>VLOOKUP(C59,[3]Sheet2!$A:$Z,25,0)</f>
        <v>123439.50666666665</v>
      </c>
      <c r="O59" s="19">
        <f>VLOOKUP(C59,[3]Sheet2!$A:$Z,26,0)</f>
        <v>123439.50666666665</v>
      </c>
      <c r="P59" s="124">
        <f t="shared" si="4"/>
        <v>72300.427999999956</v>
      </c>
      <c r="Q59" s="120">
        <v>200000</v>
      </c>
      <c r="R59" s="19">
        <f t="shared" si="1"/>
        <v>200000</v>
      </c>
      <c r="S59" s="39">
        <f t="shared" si="5"/>
        <v>2.7662353534062083</v>
      </c>
      <c r="T59" s="39">
        <f t="shared" si="6"/>
        <v>3.348590280828552E-2</v>
      </c>
      <c r="U59" s="128">
        <f t="shared" si="7"/>
        <v>385087.88229528349</v>
      </c>
      <c r="V59" s="135">
        <v>100000</v>
      </c>
      <c r="W59" s="39">
        <f t="shared" si="8"/>
        <v>1.3831176767031041</v>
      </c>
      <c r="X59" s="38">
        <v>0.03</v>
      </c>
      <c r="Y59" s="19">
        <f t="shared" si="23"/>
        <v>97000</v>
      </c>
      <c r="Z59" s="12"/>
      <c r="AA59" s="16">
        <v>45442</v>
      </c>
      <c r="AB59" s="9">
        <v>3</v>
      </c>
      <c r="AC59" s="16">
        <f t="shared" si="3"/>
        <v>45439</v>
      </c>
      <c r="AD59" s="12" t="s">
        <v>70</v>
      </c>
      <c r="AE59" s="36"/>
      <c r="AF59" s="9" t="s">
        <v>153</v>
      </c>
      <c r="AG59" s="23"/>
    </row>
    <row r="60" spans="1:33" ht="40.200000000000003" hidden="1" customHeight="1">
      <c r="A60" s="9">
        <f t="shared" si="0"/>
        <v>57</v>
      </c>
      <c r="B60" s="9" t="s">
        <v>546</v>
      </c>
      <c r="C60" s="10" t="s">
        <v>148</v>
      </c>
      <c r="D60" s="27" t="s">
        <v>149</v>
      </c>
      <c r="E60" s="9" t="s">
        <v>631</v>
      </c>
      <c r="F60" s="13" t="s">
        <v>40</v>
      </c>
      <c r="G60" s="14" t="s">
        <v>32</v>
      </c>
      <c r="H60" s="19">
        <f>VLOOKUP(C60,[3]Sheet2!$A:$G,7,0)</f>
        <v>462914.21200000006</v>
      </c>
      <c r="I60" s="39">
        <f>VLOOKUP(C60,[3]Sheet2!$A:$H,8,0)</f>
        <v>0.8</v>
      </c>
      <c r="J60" s="19">
        <f>VLOOKUP(C60,[3]Sheet2!$A:$I,9,0)</f>
        <v>370331.36960000009</v>
      </c>
      <c r="K60" s="19">
        <f>VLOOKUP(C60,[3]Sheet2!$A:$V,21,0)</f>
        <v>260000</v>
      </c>
      <c r="L60" s="19">
        <f t="shared" si="24"/>
        <v>110331.36960000009</v>
      </c>
      <c r="M60" s="37">
        <f>VLOOKUP(C60,[3]Sheet2!$A:$Z,24,0)</f>
        <v>1202416.78</v>
      </c>
      <c r="N60" s="19">
        <f>VLOOKUP(C60,[3]Sheet2!$A:$Z,25,0)</f>
        <v>164414.34999999998</v>
      </c>
      <c r="O60" s="19">
        <f>VLOOKUP(C60,[3]Sheet2!$A:$Z,26,0)</f>
        <v>131531.47999999998</v>
      </c>
      <c r="P60" s="124">
        <f t="shared" si="4"/>
        <v>241862.84960000007</v>
      </c>
      <c r="Q60" s="120">
        <v>100000</v>
      </c>
      <c r="R60" s="19">
        <f t="shared" si="1"/>
        <v>100000</v>
      </c>
      <c r="S60" s="39">
        <f t="shared" si="5"/>
        <v>0.41345746221622276</v>
      </c>
      <c r="T60" s="39">
        <f t="shared" si="6"/>
        <v>1.674295140414276E-2</v>
      </c>
      <c r="U60" s="128">
        <f t="shared" si="7"/>
        <v>192543.94114764174</v>
      </c>
      <c r="V60" s="135">
        <v>50000</v>
      </c>
      <c r="W60" s="39">
        <f t="shared" si="8"/>
        <v>0.20672873110811138</v>
      </c>
      <c r="X60" s="38">
        <v>0.03</v>
      </c>
      <c r="Y60" s="19">
        <f t="shared" si="23"/>
        <v>48500</v>
      </c>
      <c r="Z60" s="12"/>
      <c r="AA60" s="16">
        <v>45442</v>
      </c>
      <c r="AB60" s="9">
        <v>3</v>
      </c>
      <c r="AC60" s="16">
        <f t="shared" si="3"/>
        <v>45439</v>
      </c>
      <c r="AD60" s="12" t="s">
        <v>70</v>
      </c>
      <c r="AE60" s="36"/>
      <c r="AF60" s="9" t="s">
        <v>43</v>
      </c>
      <c r="AG60" s="23" t="s">
        <v>582</v>
      </c>
    </row>
    <row r="61" spans="1:33" ht="35.4" customHeight="1">
      <c r="A61" s="9">
        <f t="shared" si="0"/>
        <v>58</v>
      </c>
      <c r="B61" s="9" t="s">
        <v>546</v>
      </c>
      <c r="C61" s="10" t="s">
        <v>115</v>
      </c>
      <c r="D61" s="165" t="s">
        <v>116</v>
      </c>
      <c r="E61" s="12" t="s">
        <v>30</v>
      </c>
      <c r="F61" s="13" t="s">
        <v>40</v>
      </c>
      <c r="G61" s="14" t="s">
        <v>32</v>
      </c>
      <c r="H61" s="19">
        <f>VLOOKUP(C61,[3]Sheet2!$A:$G,7,0)</f>
        <v>320283.96833333332</v>
      </c>
      <c r="I61" s="39">
        <f>VLOOKUP(C61,[3]Sheet2!$A:$H,8,0)</f>
        <v>1</v>
      </c>
      <c r="J61" s="19">
        <f>VLOOKUP(C61,[3]Sheet2!$A:$I,9,0)</f>
        <v>320283.96833333332</v>
      </c>
      <c r="K61" s="19">
        <f>VLOOKUP(C61,[3]Sheet2!$A:$V,21,0)</f>
        <v>368000</v>
      </c>
      <c r="L61" s="19">
        <f t="shared" si="24"/>
        <v>-47716.031666666677</v>
      </c>
      <c r="M61" s="37">
        <f>VLOOKUP(C61,[3]Sheet2!$A:$Z,24,0)</f>
        <v>427618.47</v>
      </c>
      <c r="N61" s="19">
        <f>VLOOKUP(C61,[3]Sheet2!$A:$Z,25,0)</f>
        <v>127331.605</v>
      </c>
      <c r="O61" s="19">
        <f>VLOOKUP(C61,[3]Sheet2!$A:$Z,26,0)</f>
        <v>127331.605</v>
      </c>
      <c r="P61" s="124">
        <f t="shared" si="4"/>
        <v>79615.573333333319</v>
      </c>
      <c r="Q61" s="120">
        <v>127000</v>
      </c>
      <c r="R61" s="19">
        <f t="shared" si="1"/>
        <v>127000</v>
      </c>
      <c r="S61" s="39">
        <f t="shared" si="5"/>
        <v>1.5951653009930389</v>
      </c>
      <c r="T61" s="39">
        <f t="shared" si="6"/>
        <v>2.1263548283261307E-2</v>
      </c>
      <c r="U61" s="128">
        <f t="shared" si="7"/>
        <v>244530.80525750504</v>
      </c>
      <c r="V61" s="139">
        <v>127000</v>
      </c>
      <c r="W61" s="39">
        <f t="shared" si="8"/>
        <v>1.5951653009930389</v>
      </c>
      <c r="X61" s="38">
        <v>0.03</v>
      </c>
      <c r="Y61" s="19">
        <f t="shared" si="23"/>
        <v>123190</v>
      </c>
      <c r="Z61" s="12"/>
      <c r="AA61" s="16">
        <v>45442</v>
      </c>
      <c r="AB61" s="9">
        <v>3</v>
      </c>
      <c r="AC61" s="16">
        <f t="shared" si="3"/>
        <v>45439</v>
      </c>
      <c r="AD61" s="12" t="s">
        <v>35</v>
      </c>
      <c r="AE61" s="19">
        <v>830692.8</v>
      </c>
      <c r="AF61" s="9" t="s">
        <v>43</v>
      </c>
      <c r="AG61" s="23" t="s">
        <v>556</v>
      </c>
    </row>
    <row r="62" spans="1:33" ht="40.200000000000003" hidden="1" customHeight="1">
      <c r="A62" s="9">
        <f t="shared" si="0"/>
        <v>59</v>
      </c>
      <c r="B62" s="9" t="s">
        <v>453</v>
      </c>
      <c r="C62" s="10" t="s">
        <v>91</v>
      </c>
      <c r="D62" s="27" t="s">
        <v>92</v>
      </c>
      <c r="E62" s="9" t="s">
        <v>631</v>
      </c>
      <c r="F62" s="13" t="s">
        <v>40</v>
      </c>
      <c r="G62" s="14" t="s">
        <v>32</v>
      </c>
      <c r="H62" s="19">
        <f>VLOOKUP(C62,[3]Sheet2!$A:$G,7,0)</f>
        <v>194703.856</v>
      </c>
      <c r="I62" s="39">
        <f>VLOOKUP(C62,[3]Sheet2!$A:$H,8,0)</f>
        <v>0.8</v>
      </c>
      <c r="J62" s="19">
        <f>VLOOKUP(C62,[3]Sheet2!$A:$I,9,0)</f>
        <v>155763.08480000001</v>
      </c>
      <c r="K62" s="19">
        <f>VLOOKUP(C62,[3]Sheet2!$A:$V,21,0)</f>
        <v>110000</v>
      </c>
      <c r="L62" s="19">
        <f t="shared" si="24"/>
        <v>45763.084800000011</v>
      </c>
      <c r="M62" s="37">
        <f>VLOOKUP(C62,[3]Sheet2!$A:$Z,24,0)</f>
        <v>270870.27999999997</v>
      </c>
      <c r="N62" s="19">
        <f>VLOOKUP(C62,[3]Sheet2!$A:$Z,25,0)</f>
        <v>92267.08</v>
      </c>
      <c r="O62" s="19">
        <f>VLOOKUP(C62,[3]Sheet2!$A:$Z,26,0)</f>
        <v>73813.664000000004</v>
      </c>
      <c r="P62" s="124">
        <f t="shared" si="4"/>
        <v>119576.74880000002</v>
      </c>
      <c r="Q62" s="120">
        <v>70000</v>
      </c>
      <c r="R62" s="19">
        <f t="shared" si="1"/>
        <v>70000</v>
      </c>
      <c r="S62" s="39">
        <f t="shared" si="5"/>
        <v>0.58539808702341967</v>
      </c>
      <c r="T62" s="39">
        <f t="shared" si="6"/>
        <v>1.1720065982899933E-2</v>
      </c>
      <c r="U62" s="128">
        <f t="shared" si="7"/>
        <v>134780.75880334922</v>
      </c>
      <c r="V62" s="135">
        <v>40000</v>
      </c>
      <c r="W62" s="39">
        <f t="shared" si="8"/>
        <v>0.33451319258481121</v>
      </c>
      <c r="X62" s="38">
        <v>0</v>
      </c>
      <c r="Y62" s="19">
        <f t="shared" si="23"/>
        <v>40000</v>
      </c>
      <c r="Z62" s="12"/>
      <c r="AA62" s="16">
        <v>45442</v>
      </c>
      <c r="AB62" s="9">
        <v>3</v>
      </c>
      <c r="AC62" s="16">
        <f t="shared" si="3"/>
        <v>45439</v>
      </c>
      <c r="AD62" s="12" t="s">
        <v>35</v>
      </c>
      <c r="AE62" s="36"/>
      <c r="AF62" s="9" t="s">
        <v>36</v>
      </c>
      <c r="AG62" s="23"/>
    </row>
    <row r="63" spans="1:33" ht="40.200000000000003" hidden="1" customHeight="1">
      <c r="A63" s="9">
        <f t="shared" si="0"/>
        <v>60</v>
      </c>
      <c r="B63" s="9" t="s">
        <v>453</v>
      </c>
      <c r="C63" s="10" t="s">
        <v>534</v>
      </c>
      <c r="D63" s="27" t="s">
        <v>535</v>
      </c>
      <c r="E63" s="9" t="s">
        <v>631</v>
      </c>
      <c r="F63" s="13" t="s">
        <v>40</v>
      </c>
      <c r="G63" s="14" t="s">
        <v>32</v>
      </c>
      <c r="H63" s="19">
        <f>VLOOKUP(C63,[3]Sheet2!$A:$G,7,0)</f>
        <v>18753.244000000002</v>
      </c>
      <c r="I63" s="39">
        <f>VLOOKUP(C63,[3]Sheet2!$A:$H,8,0)</f>
        <v>0.8</v>
      </c>
      <c r="J63" s="19">
        <f>VLOOKUP(C63,[3]Sheet2!$A:$I,9,0)</f>
        <v>15002.595200000003</v>
      </c>
      <c r="K63" s="19">
        <f>VLOOKUP(C63,[3]Sheet2!$A:$V,21,0)</f>
        <v>81551.240000000005</v>
      </c>
      <c r="L63" s="19">
        <f t="shared" si="24"/>
        <v>-66548.644800000009</v>
      </c>
      <c r="M63" s="37">
        <f>VLOOKUP(C63,[3]Sheet2!$A:$Z,24,0)</f>
        <v>992.72000000000844</v>
      </c>
      <c r="N63" s="19">
        <f>VLOOKUP(C63,[3]Sheet2!$A:$Z,25,0)</f>
        <v>18259.758333333335</v>
      </c>
      <c r="O63" s="19">
        <f>VLOOKUP(C63,[3]Sheet2!$A:$Z,26,0)</f>
        <v>14607.806666666669</v>
      </c>
      <c r="P63" s="124">
        <f t="shared" si="4"/>
        <v>-51940.838133333338</v>
      </c>
      <c r="Q63" s="120">
        <v>14607.806666666669</v>
      </c>
      <c r="R63" s="19">
        <f t="shared" si="1"/>
        <v>14607.806666666669</v>
      </c>
      <c r="S63" s="39">
        <f t="shared" si="5"/>
        <v>-0.28123933289578595</v>
      </c>
      <c r="T63" s="39">
        <f t="shared" si="6"/>
        <v>2.445777971411127E-3</v>
      </c>
      <c r="U63" s="128">
        <f t="shared" si="7"/>
        <v>28126.446671227961</v>
      </c>
      <c r="V63" s="135">
        <v>10000</v>
      </c>
      <c r="W63" s="39">
        <f t="shared" si="8"/>
        <v>-0.19252673540480358</v>
      </c>
      <c r="X63" s="38">
        <v>0</v>
      </c>
      <c r="Y63" s="19">
        <f t="shared" si="23"/>
        <v>10000</v>
      </c>
      <c r="Z63" s="12"/>
      <c r="AA63" s="16">
        <v>45442</v>
      </c>
      <c r="AB63" s="9">
        <v>3</v>
      </c>
      <c r="AC63" s="16">
        <f t="shared" si="3"/>
        <v>45439</v>
      </c>
      <c r="AD63" s="12" t="s">
        <v>35</v>
      </c>
      <c r="AE63" s="36"/>
      <c r="AF63" s="9" t="s">
        <v>43</v>
      </c>
      <c r="AG63" s="23"/>
    </row>
    <row r="64" spans="1:33" ht="40.200000000000003" hidden="1" customHeight="1">
      <c r="A64" s="9">
        <f t="shared" si="0"/>
        <v>61</v>
      </c>
      <c r="B64" s="9" t="s">
        <v>540</v>
      </c>
      <c r="C64" s="10" t="s">
        <v>536</v>
      </c>
      <c r="D64" s="27" t="s">
        <v>537</v>
      </c>
      <c r="E64" s="9" t="s">
        <v>631</v>
      </c>
      <c r="F64" s="13" t="s">
        <v>40</v>
      </c>
      <c r="G64" s="14" t="s">
        <v>32</v>
      </c>
      <c r="H64" s="19">
        <f>VLOOKUP(C64,[3]Sheet2!$A:$G,7,0)</f>
        <v>40270.080000000002</v>
      </c>
      <c r="I64" s="39">
        <f>VLOOKUP(C64,[3]Sheet2!$A:$H,8,0)</f>
        <v>0.8</v>
      </c>
      <c r="J64" s="19">
        <f>VLOOKUP(C64,[3]Sheet2!$A:$I,9,0)</f>
        <v>32216.064000000002</v>
      </c>
      <c r="K64" s="19">
        <f>VLOOKUP(C64,[3]Sheet2!$A:$V,21,0)</f>
        <v>40000</v>
      </c>
      <c r="L64" s="19">
        <f t="shared" si="24"/>
        <v>-7783.9359999999979</v>
      </c>
      <c r="M64" s="37">
        <f>VLOOKUP(C64,[3]Sheet2!$A:$Z,24,0)</f>
        <v>175947.79</v>
      </c>
      <c r="N64" s="19">
        <f>VLOOKUP(C64,[3]Sheet2!$A:$Z,25,0)</f>
        <v>20360.34</v>
      </c>
      <c r="O64" s="19">
        <f>VLOOKUP(C64,[3]Sheet2!$A:$Z,26,0)</f>
        <v>16288.272000000001</v>
      </c>
      <c r="P64" s="124">
        <f t="shared" si="4"/>
        <v>8504.336000000003</v>
      </c>
      <c r="Q64" s="120">
        <v>15000</v>
      </c>
      <c r="R64" s="19">
        <f t="shared" si="1"/>
        <v>15000</v>
      </c>
      <c r="S64" s="39">
        <f t="shared" si="5"/>
        <v>1.7638061337181403</v>
      </c>
      <c r="T64" s="39">
        <f t="shared" si="6"/>
        <v>2.5114427106214142E-3</v>
      </c>
      <c r="U64" s="128">
        <f t="shared" si="7"/>
        <v>28881.591172146262</v>
      </c>
      <c r="V64" s="135">
        <v>10000</v>
      </c>
      <c r="W64" s="39">
        <f t="shared" si="8"/>
        <v>1.1758707558120935</v>
      </c>
      <c r="X64" s="38">
        <v>0</v>
      </c>
      <c r="Y64" s="19">
        <f t="shared" si="23"/>
        <v>10000</v>
      </c>
      <c r="Z64" s="12"/>
      <c r="AA64" s="16">
        <v>45442</v>
      </c>
      <c r="AB64" s="9">
        <v>3</v>
      </c>
      <c r="AC64" s="16">
        <f t="shared" si="3"/>
        <v>45439</v>
      </c>
      <c r="AD64" s="12" t="s">
        <v>35</v>
      </c>
      <c r="AE64" s="36"/>
      <c r="AF64" s="9" t="s">
        <v>65</v>
      </c>
      <c r="AG64" s="23"/>
    </row>
    <row r="65" spans="1:33" ht="40.200000000000003" hidden="1" customHeight="1">
      <c r="A65" s="9">
        <f t="shared" si="0"/>
        <v>62</v>
      </c>
      <c r="B65" s="9" t="s">
        <v>453</v>
      </c>
      <c r="C65" s="10" t="s">
        <v>215</v>
      </c>
      <c r="D65" s="27" t="s">
        <v>216</v>
      </c>
      <c r="E65" s="9" t="s">
        <v>631</v>
      </c>
      <c r="F65" s="13" t="s">
        <v>40</v>
      </c>
      <c r="G65" s="14" t="s">
        <v>32</v>
      </c>
      <c r="H65" s="19">
        <f>VLOOKUP(C65,[3]Sheet2!$A:$G,7,0)</f>
        <v>142043.33866666665</v>
      </c>
      <c r="I65" s="39">
        <f>VLOOKUP(C65,[3]Sheet2!$A:$H,8,0)</f>
        <v>0.8</v>
      </c>
      <c r="J65" s="19">
        <f>VLOOKUP(C65,[3]Sheet2!$A:$I,9,0)</f>
        <v>113634.67093333333</v>
      </c>
      <c r="K65" s="19">
        <f>VLOOKUP(C65,[3]Sheet2!$A:$V,21,0)</f>
        <v>199000</v>
      </c>
      <c r="L65" s="19">
        <f t="shared" si="24"/>
        <v>-85365.329066666673</v>
      </c>
      <c r="M65" s="37">
        <f>VLOOKUP(C65,[3]Sheet2!$A:$Z,24,0)</f>
        <v>287445.04000000004</v>
      </c>
      <c r="N65" s="19">
        <f>VLOOKUP(C65,[3]Sheet2!$A:$Z,25,0)</f>
        <v>79188.596666666665</v>
      </c>
      <c r="O65" s="19">
        <f>VLOOKUP(C65,[3]Sheet2!$A:$Z,26,0)</f>
        <v>63350.877333333337</v>
      </c>
      <c r="P65" s="124">
        <f t="shared" si="4"/>
        <v>-22014.451733333335</v>
      </c>
      <c r="Q65" s="120">
        <v>50000</v>
      </c>
      <c r="R65" s="19">
        <f t="shared" si="1"/>
        <v>50000</v>
      </c>
      <c r="S65" s="39">
        <f t="shared" si="5"/>
        <v>-2.2712353051378589</v>
      </c>
      <c r="T65" s="39">
        <f t="shared" si="6"/>
        <v>8.3714757020713799E-3</v>
      </c>
      <c r="U65" s="128">
        <f t="shared" si="7"/>
        <v>96271.970573820872</v>
      </c>
      <c r="V65" s="139">
        <v>20000</v>
      </c>
      <c r="W65" s="39">
        <f t="shared" si="8"/>
        <v>-0.90849412205514346</v>
      </c>
      <c r="X65" s="38">
        <v>0.03</v>
      </c>
      <c r="Y65" s="19">
        <f t="shared" si="23"/>
        <v>19400</v>
      </c>
      <c r="Z65" s="12"/>
      <c r="AA65" s="16">
        <v>45442</v>
      </c>
      <c r="AB65" s="9">
        <v>3</v>
      </c>
      <c r="AC65" s="16">
        <f t="shared" si="3"/>
        <v>45439</v>
      </c>
      <c r="AD65" s="12" t="s">
        <v>35</v>
      </c>
      <c r="AE65" s="36"/>
      <c r="AF65" s="9" t="s">
        <v>43</v>
      </c>
      <c r="AG65" s="23"/>
    </row>
    <row r="66" spans="1:33" ht="40.200000000000003" hidden="1" customHeight="1">
      <c r="A66" s="9">
        <f t="shared" si="0"/>
        <v>63</v>
      </c>
      <c r="B66" s="9" t="s">
        <v>546</v>
      </c>
      <c r="C66" s="10" t="s">
        <v>106</v>
      </c>
      <c r="D66" s="27" t="s">
        <v>107</v>
      </c>
      <c r="E66" s="9" t="s">
        <v>631</v>
      </c>
      <c r="F66" s="13" t="s">
        <v>40</v>
      </c>
      <c r="G66" s="14" t="s">
        <v>32</v>
      </c>
      <c r="H66" s="19">
        <f>VLOOKUP(C66,[3]Sheet2!$A:$G,7,0)</f>
        <v>136539.13733333335</v>
      </c>
      <c r="I66" s="39">
        <f>VLOOKUP(C66,[3]Sheet2!$A:$H,8,0)</f>
        <v>0.8</v>
      </c>
      <c r="J66" s="19">
        <f>VLOOKUP(C66,[3]Sheet2!$A:$I,9,0)</f>
        <v>109231.30986666668</v>
      </c>
      <c r="K66" s="19">
        <f>VLOOKUP(C66,[3]Sheet2!$A:$V,21,0)</f>
        <v>90000</v>
      </c>
      <c r="L66" s="19">
        <f t="shared" si="24"/>
        <v>19231.309866666677</v>
      </c>
      <c r="M66" s="37">
        <f>VLOOKUP(C66,[3]Sheet2!$A:$Z,24,0)</f>
        <v>283466.93000000005</v>
      </c>
      <c r="N66" s="19">
        <f>VLOOKUP(C66,[3]Sheet2!$A:$Z,25,0)</f>
        <v>40562.04</v>
      </c>
      <c r="O66" s="19">
        <f>VLOOKUP(C66,[3]Sheet2!$A:$Z,26,0)</f>
        <v>32449.632000000001</v>
      </c>
      <c r="P66" s="124">
        <f t="shared" si="4"/>
        <v>51680.941866666675</v>
      </c>
      <c r="Q66" s="120">
        <v>25000</v>
      </c>
      <c r="R66" s="19">
        <f t="shared" si="1"/>
        <v>25000</v>
      </c>
      <c r="S66" s="39">
        <f t="shared" si="5"/>
        <v>0.48373731393089359</v>
      </c>
      <c r="T66" s="39">
        <f t="shared" si="6"/>
        <v>4.18573785103569E-3</v>
      </c>
      <c r="U66" s="128">
        <f t="shared" si="7"/>
        <v>48135.985286910436</v>
      </c>
      <c r="V66" s="135">
        <v>15000</v>
      </c>
      <c r="W66" s="39">
        <f t="shared" si="8"/>
        <v>0.29024238835853616</v>
      </c>
      <c r="X66" s="38">
        <v>0.03</v>
      </c>
      <c r="Y66" s="19">
        <f t="shared" si="23"/>
        <v>14550</v>
      </c>
      <c r="Z66" s="12"/>
      <c r="AA66" s="16">
        <v>45442</v>
      </c>
      <c r="AB66" s="9">
        <v>3</v>
      </c>
      <c r="AC66" s="16">
        <f t="shared" si="3"/>
        <v>45439</v>
      </c>
      <c r="AD66" s="12" t="s">
        <v>35</v>
      </c>
      <c r="AE66" s="36"/>
      <c r="AF66" s="9" t="s">
        <v>65</v>
      </c>
      <c r="AG66" s="23"/>
    </row>
    <row r="67" spans="1:33" ht="40.200000000000003" hidden="1" customHeight="1">
      <c r="A67" s="9">
        <f t="shared" si="0"/>
        <v>64</v>
      </c>
      <c r="B67" s="9" t="s">
        <v>540</v>
      </c>
      <c r="C67" s="10" t="s">
        <v>104</v>
      </c>
      <c r="D67" s="27" t="s">
        <v>105</v>
      </c>
      <c r="E67" s="9" t="s">
        <v>631</v>
      </c>
      <c r="F67" s="13" t="s">
        <v>40</v>
      </c>
      <c r="G67" s="14" t="s">
        <v>32</v>
      </c>
      <c r="H67" s="19">
        <f>VLOOKUP(C67,[3]Sheet2!$A:$G,7,0)</f>
        <v>58217.193333333344</v>
      </c>
      <c r="I67" s="39">
        <f>VLOOKUP(C67,[3]Sheet2!$A:$H,8,0)</f>
        <v>1</v>
      </c>
      <c r="J67" s="19">
        <f>VLOOKUP(C67,[3]Sheet2!$A:$I,9,0)</f>
        <v>58217.193333333344</v>
      </c>
      <c r="K67" s="19">
        <f>VLOOKUP(C67,[3]Sheet2!$A:$V,21,0)</f>
        <v>30000</v>
      </c>
      <c r="L67" s="19">
        <f t="shared" si="24"/>
        <v>28217.193333333344</v>
      </c>
      <c r="M67" s="37">
        <f>VLOOKUP(C67,[3]Sheet2!$A:$Z,24,0)</f>
        <v>322121.32999999996</v>
      </c>
      <c r="N67" s="19">
        <f>VLOOKUP(C67,[3]Sheet2!$A:$Z,25,0)</f>
        <v>2847.9733333333334</v>
      </c>
      <c r="O67" s="19">
        <f>VLOOKUP(C67,[3]Sheet2!$A:$Z,26,0)</f>
        <v>2847.9733333333334</v>
      </c>
      <c r="P67" s="124">
        <f t="shared" si="4"/>
        <v>31065.166666666679</v>
      </c>
      <c r="Q67" s="120">
        <v>50000</v>
      </c>
      <c r="R67" s="19">
        <f t="shared" si="1"/>
        <v>50000</v>
      </c>
      <c r="S67" s="39">
        <f t="shared" si="5"/>
        <v>1.60951977295041</v>
      </c>
      <c r="T67" s="39">
        <f t="shared" si="6"/>
        <v>8.3714757020713799E-3</v>
      </c>
      <c r="U67" s="128">
        <f t="shared" si="7"/>
        <v>96271.970573820872</v>
      </c>
      <c r="V67" s="135">
        <v>30000</v>
      </c>
      <c r="W67" s="39">
        <f t="shared" si="8"/>
        <v>0.96571186377024609</v>
      </c>
      <c r="X67" s="38">
        <v>0.03</v>
      </c>
      <c r="Y67" s="19">
        <f t="shared" si="23"/>
        <v>29100</v>
      </c>
      <c r="Z67" s="12" t="s">
        <v>584</v>
      </c>
      <c r="AA67" s="16">
        <v>45442</v>
      </c>
      <c r="AB67" s="9">
        <v>3</v>
      </c>
      <c r="AC67" s="16">
        <f t="shared" si="3"/>
        <v>45439</v>
      </c>
      <c r="AD67" s="12" t="s">
        <v>35</v>
      </c>
      <c r="AE67" s="36"/>
      <c r="AF67" s="9" t="s">
        <v>36</v>
      </c>
      <c r="AG67" s="23" t="s">
        <v>557</v>
      </c>
    </row>
    <row r="68" spans="1:33" ht="40.200000000000003" hidden="1" customHeight="1">
      <c r="A68" s="9">
        <f t="shared" si="0"/>
        <v>65</v>
      </c>
      <c r="B68" s="9" t="s">
        <v>488</v>
      </c>
      <c r="C68" s="10" t="s">
        <v>326</v>
      </c>
      <c r="D68" s="27" t="s">
        <v>327</v>
      </c>
      <c r="E68" s="9" t="s">
        <v>631</v>
      </c>
      <c r="F68" s="13" t="s">
        <v>40</v>
      </c>
      <c r="G68" s="14" t="s">
        <v>32</v>
      </c>
      <c r="H68" s="19">
        <f>VLOOKUP(C68,[3]Sheet2!$A:$G,7,0)</f>
        <v>21460.842666666667</v>
      </c>
      <c r="I68" s="39">
        <f>VLOOKUP(C68,[3]Sheet2!$A:$H,8,0)</f>
        <v>0.8</v>
      </c>
      <c r="J68" s="19">
        <f>VLOOKUP(C68,[3]Sheet2!$A:$I,9,0)</f>
        <v>17168.674133333334</v>
      </c>
      <c r="K68" s="19">
        <f>VLOOKUP(C68,[3]Sheet2!$A:$V,21,0)</f>
        <v>40000</v>
      </c>
      <c r="L68" s="19">
        <f t="shared" si="24"/>
        <v>-22831.325866666666</v>
      </c>
      <c r="M68" s="37">
        <f>VLOOKUP(C68,[3]Sheet2!$A:$Z,24,0)</f>
        <v>40239.08</v>
      </c>
      <c r="N68" s="19">
        <f>VLOOKUP(C68,[3]Sheet2!$A:$Z,25,0)</f>
        <v>6706.5133333333333</v>
      </c>
      <c r="O68" s="19">
        <f>VLOOKUP(C68,[3]Sheet2!$A:$Z,26,0)</f>
        <v>5365.2106666666668</v>
      </c>
      <c r="P68" s="124">
        <f t="shared" si="4"/>
        <v>-17466.1152</v>
      </c>
      <c r="Q68" s="120">
        <v>10000</v>
      </c>
      <c r="R68" s="19">
        <f t="shared" si="1"/>
        <v>10000</v>
      </c>
      <c r="S68" s="39">
        <f t="shared" si="5"/>
        <v>-0.572537160409889</v>
      </c>
      <c r="T68" s="39">
        <f t="shared" si="6"/>
        <v>1.674295140414276E-3</v>
      </c>
      <c r="U68" s="128">
        <f t="shared" si="7"/>
        <v>19254.394114764174</v>
      </c>
      <c r="V68" s="139"/>
      <c r="W68" s="39">
        <f t="shared" si="8"/>
        <v>0</v>
      </c>
      <c r="X68" s="38">
        <v>0</v>
      </c>
      <c r="Y68" s="19">
        <f t="shared" si="23"/>
        <v>0</v>
      </c>
      <c r="Z68" s="12"/>
      <c r="AA68" s="16">
        <v>45442</v>
      </c>
      <c r="AB68" s="9">
        <v>3</v>
      </c>
      <c r="AC68" s="16">
        <f t="shared" si="3"/>
        <v>45439</v>
      </c>
      <c r="AD68" s="12" t="s">
        <v>70</v>
      </c>
      <c r="AE68" s="36"/>
      <c r="AF68" s="9" t="s">
        <v>36</v>
      </c>
      <c r="AG68" s="68" t="s">
        <v>591</v>
      </c>
    </row>
    <row r="69" spans="1:33" ht="40.200000000000003" hidden="1" customHeight="1">
      <c r="A69" s="9">
        <f t="shared" si="0"/>
        <v>66</v>
      </c>
      <c r="B69" s="9" t="s">
        <v>488</v>
      </c>
      <c r="C69" s="10" t="s">
        <v>310</v>
      </c>
      <c r="D69" s="27" t="s">
        <v>311</v>
      </c>
      <c r="E69" s="9" t="s">
        <v>541</v>
      </c>
      <c r="F69" s="13" t="s">
        <v>542</v>
      </c>
      <c r="G69" s="14" t="s">
        <v>32</v>
      </c>
      <c r="H69" s="19">
        <f>VLOOKUP(C69,[3]Sheet2!$A:$G,7,0)</f>
        <v>32854.973333333335</v>
      </c>
      <c r="I69" s="39">
        <f>VLOOKUP(C69,[3]Sheet2!$A:$H,8,0)</f>
        <v>1</v>
      </c>
      <c r="J69" s="19">
        <f>VLOOKUP(C69,[3]Sheet2!$A:$I,9,0)</f>
        <v>32854.973333333335</v>
      </c>
      <c r="K69" s="19">
        <f>VLOOKUP(C69,[3]Sheet2!$A:$V,21,0)</f>
        <v>40000</v>
      </c>
      <c r="L69" s="19">
        <f t="shared" si="24"/>
        <v>-7145.0266666666648</v>
      </c>
      <c r="M69" s="37">
        <f>VLOOKUP(C69,[3]Sheet2!$A:$Z,24,0)</f>
        <v>49282.46</v>
      </c>
      <c r="N69" s="19">
        <f>VLOOKUP(C69,[3]Sheet2!$A:$Z,25,0)</f>
        <v>10565.428333333333</v>
      </c>
      <c r="O69" s="19">
        <f>VLOOKUP(C69,[3]Sheet2!$A:$Z,26,0)</f>
        <v>10565.428333333333</v>
      </c>
      <c r="P69" s="124">
        <f t="shared" si="4"/>
        <v>3420.4016666666685</v>
      </c>
      <c r="Q69" s="120">
        <v>30000</v>
      </c>
      <c r="R69" s="19">
        <f t="shared" si="1"/>
        <v>30000</v>
      </c>
      <c r="S69" s="39">
        <f t="shared" si="5"/>
        <v>8.7708997140199383</v>
      </c>
      <c r="T69" s="39">
        <f t="shared" si="6"/>
        <v>5.0228854212428283E-3</v>
      </c>
      <c r="U69" s="128">
        <f t="shared" si="7"/>
        <v>57763.182344292523</v>
      </c>
      <c r="V69" s="139">
        <v>10000</v>
      </c>
      <c r="W69" s="39">
        <f t="shared" si="8"/>
        <v>2.9236332380066457</v>
      </c>
      <c r="X69" s="38">
        <v>0</v>
      </c>
      <c r="Y69" s="19">
        <f t="shared" si="23"/>
        <v>10000</v>
      </c>
      <c r="Z69" s="12"/>
      <c r="AA69" s="16">
        <v>45442</v>
      </c>
      <c r="AB69" s="9">
        <v>3</v>
      </c>
      <c r="AC69" s="16">
        <f t="shared" si="3"/>
        <v>45439</v>
      </c>
      <c r="AD69" s="12" t="s">
        <v>35</v>
      </c>
      <c r="AE69" s="36"/>
      <c r="AF69" s="9" t="s">
        <v>412</v>
      </c>
      <c r="AG69" s="23" t="s">
        <v>590</v>
      </c>
    </row>
    <row r="70" spans="1:33" ht="35.4" customHeight="1">
      <c r="A70" s="9">
        <f t="shared" si="0"/>
        <v>67</v>
      </c>
      <c r="B70" s="9" t="s">
        <v>540</v>
      </c>
      <c r="C70" s="10" t="s">
        <v>201</v>
      </c>
      <c r="D70" s="165" t="s">
        <v>202</v>
      </c>
      <c r="E70" s="12" t="s">
        <v>543</v>
      </c>
      <c r="F70" s="12" t="s">
        <v>31</v>
      </c>
      <c r="G70" s="14" t="s">
        <v>32</v>
      </c>
      <c r="H70" s="19">
        <f>VLOOKUP(C70,[3]Sheet2!$A:$G,7,0)</f>
        <v>595175.43666666665</v>
      </c>
      <c r="I70" s="39">
        <f>VLOOKUP(C70,[3]Sheet2!$A:$H,8,0)</f>
        <v>1</v>
      </c>
      <c r="J70" s="19">
        <f>VLOOKUP(C70,[3]Sheet2!$A:$I,9,0)</f>
        <v>595175.43666666665</v>
      </c>
      <c r="K70" s="19">
        <f>VLOOKUP(C70,[3]Sheet2!$A:$V,21,0)</f>
        <v>100000</v>
      </c>
      <c r="L70" s="19">
        <f t="shared" si="24"/>
        <v>495175.43666666665</v>
      </c>
      <c r="M70" s="37">
        <f>VLOOKUP(C70,[3]Sheet2!$A:$Z,24,0)</f>
        <v>1447082.58</v>
      </c>
      <c r="N70" s="19">
        <f>VLOOKUP(C70,[3]Sheet2!$A:$Z,25,0)</f>
        <v>101084.98833333334</v>
      </c>
      <c r="O70" s="19">
        <f>VLOOKUP(C70,[3]Sheet2!$A:$Z,26,0)</f>
        <v>101084.98833333334</v>
      </c>
      <c r="P70" s="124">
        <f t="shared" si="4"/>
        <v>596260.42500000005</v>
      </c>
      <c r="Q70" s="120">
        <v>100000</v>
      </c>
      <c r="R70" s="19">
        <f t="shared" si="1"/>
        <v>100000</v>
      </c>
      <c r="S70" s="39">
        <f t="shared" ref="S70:S113" si="34">Q70/P70</f>
        <v>0.1677119523738306</v>
      </c>
      <c r="T70" s="39">
        <f t="shared" ref="T70:T113" si="35">R70/$R$1</f>
        <v>1.674295140414276E-2</v>
      </c>
      <c r="U70" s="128">
        <f t="shared" ref="U70:U109" si="36">T70*$U$1</f>
        <v>192543.94114764174</v>
      </c>
      <c r="V70" s="139">
        <v>100000</v>
      </c>
      <c r="W70" s="39">
        <f t="shared" ref="W70:W113" si="37">V70/P70</f>
        <v>0.1677119523738306</v>
      </c>
      <c r="X70" s="38">
        <v>0.03</v>
      </c>
      <c r="Y70" s="19">
        <f t="shared" ref="Y70:Y101" si="38">V70*(1-X70)</f>
        <v>97000</v>
      </c>
      <c r="Z70" s="12" t="s">
        <v>495</v>
      </c>
      <c r="AA70" s="16">
        <v>45436</v>
      </c>
      <c r="AB70" s="9">
        <v>3</v>
      </c>
      <c r="AC70" s="16">
        <f t="shared" si="3"/>
        <v>45433</v>
      </c>
      <c r="AD70" s="12" t="s">
        <v>35</v>
      </c>
      <c r="AE70" s="19">
        <v>1667043.84</v>
      </c>
      <c r="AF70" s="9" t="s">
        <v>412</v>
      </c>
      <c r="AG70" s="23" t="s">
        <v>583</v>
      </c>
    </row>
    <row r="71" spans="1:33" ht="40.200000000000003" hidden="1" customHeight="1">
      <c r="A71" s="9">
        <f t="shared" si="0"/>
        <v>68</v>
      </c>
      <c r="B71" s="9" t="s">
        <v>540</v>
      </c>
      <c r="C71" s="10" t="s">
        <v>191</v>
      </c>
      <c r="D71" s="27" t="s">
        <v>192</v>
      </c>
      <c r="E71" s="9" t="s">
        <v>631</v>
      </c>
      <c r="F71" s="12" t="s">
        <v>31</v>
      </c>
      <c r="G71" s="14" t="s">
        <v>32</v>
      </c>
      <c r="H71" s="19">
        <f>VLOOKUP(C71,[3]Sheet2!$A:$G,7,0)</f>
        <v>191396.32666666669</v>
      </c>
      <c r="I71" s="39">
        <f>VLOOKUP(C71,[3]Sheet2!$A:$H,8,0)</f>
        <v>0.8</v>
      </c>
      <c r="J71" s="19">
        <f>VLOOKUP(C71,[3]Sheet2!$A:$I,9,0)</f>
        <v>153117.06133333335</v>
      </c>
      <c r="K71" s="19">
        <f>VLOOKUP(C71,[3]Sheet2!$A:$V,21,0)</f>
        <v>50000</v>
      </c>
      <c r="L71" s="19">
        <f t="shared" si="24"/>
        <v>103117.06133333335</v>
      </c>
      <c r="M71" s="37">
        <f>VLOOKUP(C71,[3]Sheet2!$A:$Z,24,0)</f>
        <v>1129522.9099999999</v>
      </c>
      <c r="N71" s="19">
        <f>VLOOKUP(C71,[3]Sheet2!$A:$Z,25,0)</f>
        <v>91156.033333333326</v>
      </c>
      <c r="O71" s="19">
        <f>VLOOKUP(C71,[3]Sheet2!$A:$Z,26,0)</f>
        <v>72924.82666666666</v>
      </c>
      <c r="P71" s="124">
        <f t="shared" ref="P71:P111" si="39">L71+O71</f>
        <v>176041.88800000001</v>
      </c>
      <c r="Q71" s="120">
        <v>100000</v>
      </c>
      <c r="R71" s="19">
        <f t="shared" ref="R71:R113" si="40">Q71</f>
        <v>100000</v>
      </c>
      <c r="S71" s="39">
        <f t="shared" si="34"/>
        <v>0.56804662308552378</v>
      </c>
      <c r="T71" s="39">
        <f t="shared" si="35"/>
        <v>1.674295140414276E-2</v>
      </c>
      <c r="U71" s="128">
        <f t="shared" si="36"/>
        <v>192543.94114764174</v>
      </c>
      <c r="V71" s="139">
        <v>50000</v>
      </c>
      <c r="W71" s="39">
        <f t="shared" si="37"/>
        <v>0.28402331154276189</v>
      </c>
      <c r="X71" s="38">
        <v>0</v>
      </c>
      <c r="Y71" s="19">
        <f t="shared" si="38"/>
        <v>50000</v>
      </c>
      <c r="Z71" s="12"/>
      <c r="AA71" s="16">
        <v>45442</v>
      </c>
      <c r="AB71" s="9">
        <v>3</v>
      </c>
      <c r="AC71" s="16">
        <f t="shared" ref="AC71:AC113" si="41">AA71-AB71</f>
        <v>45439</v>
      </c>
      <c r="AD71" s="12" t="s">
        <v>35</v>
      </c>
      <c r="AE71" s="36"/>
      <c r="AF71" s="9" t="s">
        <v>412</v>
      </c>
      <c r="AG71" s="23"/>
    </row>
    <row r="72" spans="1:33" ht="40.200000000000003" hidden="1" customHeight="1">
      <c r="A72" s="9">
        <f t="shared" si="0"/>
        <v>69</v>
      </c>
      <c r="B72" s="9" t="s">
        <v>540</v>
      </c>
      <c r="C72" s="10" t="s">
        <v>187</v>
      </c>
      <c r="D72" s="27" t="s">
        <v>188</v>
      </c>
      <c r="E72" s="9" t="s">
        <v>631</v>
      </c>
      <c r="F72" s="12" t="s">
        <v>31</v>
      </c>
      <c r="G72" s="14" t="s">
        <v>32</v>
      </c>
      <c r="H72" s="19">
        <f>VLOOKUP(C72,[3]Sheet2!$A:$G,7,0)</f>
        <v>919473.56266666669</v>
      </c>
      <c r="I72" s="39">
        <f>VLOOKUP(C72,[3]Sheet2!$A:$H,8,0)</f>
        <v>0.8</v>
      </c>
      <c r="J72" s="19">
        <f>VLOOKUP(C72,[3]Sheet2!$A:$I,9,0)</f>
        <v>735578.85013333336</v>
      </c>
      <c r="K72" s="19">
        <f>VLOOKUP(C72,[3]Sheet2!$A:$V,21,0)</f>
        <v>50000</v>
      </c>
      <c r="L72" s="19">
        <f t="shared" si="24"/>
        <v>685578.85013333336</v>
      </c>
      <c r="M72" s="37">
        <f>VLOOKUP(C72,[3]Sheet2!$A:$Z,24,0)</f>
        <v>1637523.15</v>
      </c>
      <c r="N72" s="19">
        <f>VLOOKUP(C72,[3]Sheet2!$A:$Z,25,0)</f>
        <v>296871.56833333336</v>
      </c>
      <c r="O72" s="19">
        <f>VLOOKUP(C72,[3]Sheet2!$A:$Z,26,0)</f>
        <v>237497.2546666667</v>
      </c>
      <c r="P72" s="124">
        <f t="shared" si="39"/>
        <v>923076.10480000009</v>
      </c>
      <c r="Q72" s="120">
        <v>230000</v>
      </c>
      <c r="R72" s="19">
        <f t="shared" si="40"/>
        <v>230000</v>
      </c>
      <c r="S72" s="39">
        <f t="shared" si="34"/>
        <v>0.2491668875448069</v>
      </c>
      <c r="T72" s="39">
        <f t="shared" si="35"/>
        <v>3.850878822952835E-2</v>
      </c>
      <c r="U72" s="128">
        <f t="shared" si="36"/>
        <v>442851.06463957601</v>
      </c>
      <c r="V72" s="135">
        <v>70000</v>
      </c>
      <c r="W72" s="39">
        <f t="shared" si="37"/>
        <v>7.5833400557115141E-2</v>
      </c>
      <c r="X72" s="38">
        <v>0</v>
      </c>
      <c r="Y72" s="19">
        <f t="shared" si="38"/>
        <v>70000</v>
      </c>
      <c r="Z72" s="12"/>
      <c r="AA72" s="16">
        <v>45442</v>
      </c>
      <c r="AB72" s="9">
        <v>3</v>
      </c>
      <c r="AC72" s="16">
        <f t="shared" si="41"/>
        <v>45439</v>
      </c>
      <c r="AD72" s="12" t="s">
        <v>35</v>
      </c>
      <c r="AE72" s="36"/>
      <c r="AF72" s="9" t="s">
        <v>412</v>
      </c>
      <c r="AG72" s="23"/>
    </row>
    <row r="73" spans="1:33" ht="40.200000000000003" hidden="1" customHeight="1">
      <c r="A73" s="9">
        <f t="shared" si="0"/>
        <v>70</v>
      </c>
      <c r="B73" s="9" t="s">
        <v>540</v>
      </c>
      <c r="C73" s="10" t="s">
        <v>544</v>
      </c>
      <c r="D73" s="27" t="s">
        <v>645</v>
      </c>
      <c r="E73" s="9" t="s">
        <v>631</v>
      </c>
      <c r="F73" s="12" t="s">
        <v>31</v>
      </c>
      <c r="G73" s="14" t="s">
        <v>32</v>
      </c>
      <c r="H73" s="19" t="e">
        <f>VLOOKUP(C73,[3]Sheet2!$A:$G,7,0)</f>
        <v>#N/A</v>
      </c>
      <c r="I73" s="39" t="e">
        <f>VLOOKUP(C73,[3]Sheet2!$A:$H,8,0)</f>
        <v>#N/A</v>
      </c>
      <c r="J73" s="19" t="e">
        <f>VLOOKUP(C73,[3]Sheet2!$A:$I,9,0)</f>
        <v>#N/A</v>
      </c>
      <c r="K73" s="19" t="e">
        <f>VLOOKUP(C73,[3]Sheet2!$A:$V,21,0)</f>
        <v>#N/A</v>
      </c>
      <c r="L73" s="19" t="e">
        <f t="shared" ref="L73:L82" si="42">J73-K73</f>
        <v>#N/A</v>
      </c>
      <c r="M73" s="37">
        <v>5100</v>
      </c>
      <c r="N73" s="19" t="e">
        <f>VLOOKUP(C73,[3]Sheet2!$A:$Z,25,0)</f>
        <v>#N/A</v>
      </c>
      <c r="O73" s="19" t="e">
        <f>VLOOKUP(C73,[3]Sheet2!$A:$Z,26,0)</f>
        <v>#N/A</v>
      </c>
      <c r="P73" s="124">
        <v>5100</v>
      </c>
      <c r="Q73" s="120">
        <v>5100</v>
      </c>
      <c r="R73" s="19">
        <f t="shared" si="40"/>
        <v>5100</v>
      </c>
      <c r="S73" s="39">
        <f t="shared" si="34"/>
        <v>1</v>
      </c>
      <c r="T73" s="39">
        <f t="shared" si="35"/>
        <v>8.5389052161128081E-4</v>
      </c>
      <c r="U73" s="128">
        <f t="shared" si="36"/>
        <v>9819.740998529729</v>
      </c>
      <c r="V73" s="135">
        <v>5100</v>
      </c>
      <c r="W73" s="39">
        <f t="shared" si="37"/>
        <v>1</v>
      </c>
      <c r="X73" s="38">
        <v>0</v>
      </c>
      <c r="Y73" s="19">
        <f t="shared" si="38"/>
        <v>5100</v>
      </c>
      <c r="Z73" s="12"/>
      <c r="AA73" s="16">
        <v>45442</v>
      </c>
      <c r="AB73" s="9">
        <v>3</v>
      </c>
      <c r="AC73" s="16">
        <f t="shared" si="41"/>
        <v>45439</v>
      </c>
      <c r="AD73" s="12" t="s">
        <v>35</v>
      </c>
      <c r="AE73" s="36"/>
      <c r="AF73" s="9" t="s">
        <v>36</v>
      </c>
      <c r="AG73" s="23"/>
    </row>
    <row r="74" spans="1:33" ht="40.200000000000003" hidden="1" customHeight="1">
      <c r="A74" s="9">
        <f t="shared" si="0"/>
        <v>71</v>
      </c>
      <c r="B74" s="9" t="s">
        <v>540</v>
      </c>
      <c r="C74" s="10" t="s">
        <v>539</v>
      </c>
      <c r="D74" s="27" t="s">
        <v>559</v>
      </c>
      <c r="E74" s="9" t="s">
        <v>631</v>
      </c>
      <c r="F74" s="13" t="s">
        <v>40</v>
      </c>
      <c r="G74" s="14" t="s">
        <v>32</v>
      </c>
      <c r="H74" s="19">
        <f>VLOOKUP(C74,[3]Sheet2!$A:$G,7,0)</f>
        <v>37469.644</v>
      </c>
      <c r="I74" s="39">
        <f>VLOOKUP(C74,[3]Sheet2!$A:$H,8,0)</f>
        <v>0.8</v>
      </c>
      <c r="J74" s="19">
        <f>VLOOKUP(C74,[3]Sheet2!$A:$I,9,0)</f>
        <v>29975.715200000002</v>
      </c>
      <c r="K74" s="19">
        <f>VLOOKUP(C74,[3]Sheet2!$A:$V,21,0)</f>
        <v>20000</v>
      </c>
      <c r="L74" s="19">
        <f t="shared" si="42"/>
        <v>9975.7152000000024</v>
      </c>
      <c r="M74" s="37">
        <f>VLOOKUP(C74,[3]Sheet2!$A:$Z,24,0)</f>
        <v>106230.66</v>
      </c>
      <c r="N74" s="19">
        <f>VLOOKUP(C74,[3]Sheet2!$A:$Z,25,0)</f>
        <v>5222.2383333333337</v>
      </c>
      <c r="O74" s="19">
        <f>VLOOKUP(C74,[3]Sheet2!$A:$Z,26,0)</f>
        <v>4177.7906666666668</v>
      </c>
      <c r="P74" s="124">
        <f t="shared" si="39"/>
        <v>14153.50586666667</v>
      </c>
      <c r="Q74" s="120">
        <v>20000</v>
      </c>
      <c r="R74" s="19">
        <f t="shared" si="40"/>
        <v>20000</v>
      </c>
      <c r="S74" s="39">
        <f t="shared" si="34"/>
        <v>1.4130774515099171</v>
      </c>
      <c r="T74" s="39">
        <f t="shared" si="35"/>
        <v>3.3485902808285521E-3</v>
      </c>
      <c r="U74" s="128">
        <f t="shared" si="36"/>
        <v>38508.788229528349</v>
      </c>
      <c r="V74" s="135">
        <v>10000</v>
      </c>
      <c r="W74" s="39">
        <f t="shared" si="37"/>
        <v>0.70653872575495857</v>
      </c>
      <c r="X74" s="38">
        <v>0.03</v>
      </c>
      <c r="Y74" s="19">
        <f t="shared" si="38"/>
        <v>9700</v>
      </c>
      <c r="Z74" s="12"/>
      <c r="AA74" s="16">
        <v>45442</v>
      </c>
      <c r="AB74" s="9">
        <v>3</v>
      </c>
      <c r="AC74" s="16">
        <f t="shared" si="41"/>
        <v>45439</v>
      </c>
      <c r="AD74" s="12" t="s">
        <v>35</v>
      </c>
      <c r="AE74" s="36"/>
      <c r="AF74" s="9" t="s">
        <v>36</v>
      </c>
      <c r="AG74" s="23" t="s">
        <v>558</v>
      </c>
    </row>
    <row r="75" spans="1:33" ht="40.200000000000003" hidden="1" customHeight="1">
      <c r="A75" s="9">
        <f t="shared" si="0"/>
        <v>72</v>
      </c>
      <c r="B75" s="9" t="s">
        <v>546</v>
      </c>
      <c r="C75" s="10" t="s">
        <v>401</v>
      </c>
      <c r="D75" s="27" t="s">
        <v>321</v>
      </c>
      <c r="E75" s="9" t="s">
        <v>631</v>
      </c>
      <c r="F75" s="13" t="s">
        <v>40</v>
      </c>
      <c r="G75" s="14" t="s">
        <v>32</v>
      </c>
      <c r="H75" s="19">
        <f>VLOOKUP(C75,[3]Sheet2!$A:$G,7,0)</f>
        <v>27651.093333333338</v>
      </c>
      <c r="I75" s="39">
        <f>VLOOKUP(C75,[3]Sheet2!$A:$H,8,0)</f>
        <v>0.8</v>
      </c>
      <c r="J75" s="19">
        <f>VLOOKUP(C75,[3]Sheet2!$A:$I,9,0)</f>
        <v>22120.87466666667</v>
      </c>
      <c r="K75" s="19">
        <f>VLOOKUP(C75,[3]Sheet2!$A:$V,21,0)</f>
        <v>17635.189333333328</v>
      </c>
      <c r="L75" s="19">
        <f t="shared" si="42"/>
        <v>4485.685333333342</v>
      </c>
      <c r="M75" s="37">
        <f>VLOOKUP(C75,[3]Sheet2!$A:$Z,24,0)</f>
        <v>40334.490000000005</v>
      </c>
      <c r="N75" s="19">
        <f>VLOOKUP(C75,[3]Sheet2!$A:$Z,25,0)</f>
        <v>19324.363333333335</v>
      </c>
      <c r="O75" s="19">
        <f>VLOOKUP(C75,[3]Sheet2!$A:$Z,26,0)</f>
        <v>15459.490666666668</v>
      </c>
      <c r="P75" s="124">
        <f t="shared" si="39"/>
        <v>19945.17600000001</v>
      </c>
      <c r="Q75" s="120">
        <v>40000</v>
      </c>
      <c r="R75" s="19">
        <f t="shared" si="40"/>
        <v>40000</v>
      </c>
      <c r="S75" s="39">
        <f t="shared" si="34"/>
        <v>2.0054974696638417</v>
      </c>
      <c r="T75" s="39">
        <f t="shared" si="35"/>
        <v>6.6971805616571041E-3</v>
      </c>
      <c r="U75" s="128">
        <f t="shared" si="36"/>
        <v>77017.576459056698</v>
      </c>
      <c r="V75" s="139">
        <v>40000</v>
      </c>
      <c r="W75" s="39">
        <f t="shared" si="37"/>
        <v>2.0054974696638417</v>
      </c>
      <c r="X75" s="38">
        <v>0</v>
      </c>
      <c r="Y75" s="19">
        <f t="shared" si="38"/>
        <v>40000</v>
      </c>
      <c r="Z75" s="12"/>
      <c r="AA75" s="16">
        <v>45453</v>
      </c>
      <c r="AB75" s="9">
        <v>30</v>
      </c>
      <c r="AC75" s="16">
        <f t="shared" si="41"/>
        <v>45423</v>
      </c>
      <c r="AD75" s="12" t="s">
        <v>35</v>
      </c>
      <c r="AE75" s="36"/>
      <c r="AF75" s="9" t="s">
        <v>414</v>
      </c>
      <c r="AG75" s="23"/>
    </row>
    <row r="76" spans="1:33" ht="40.200000000000003" hidden="1" customHeight="1">
      <c r="A76" s="9">
        <f t="shared" si="0"/>
        <v>73</v>
      </c>
      <c r="B76" s="9" t="s">
        <v>540</v>
      </c>
      <c r="C76" s="10" t="s">
        <v>402</v>
      </c>
      <c r="D76" s="27" t="s">
        <v>322</v>
      </c>
      <c r="E76" s="9" t="s">
        <v>631</v>
      </c>
      <c r="F76" s="13" t="s">
        <v>40</v>
      </c>
      <c r="G76" s="14" t="s">
        <v>32</v>
      </c>
      <c r="H76" s="19">
        <f>VLOOKUP(C76,[3]Sheet2!$A:$G,7,0)</f>
        <v>298331.86933333334</v>
      </c>
      <c r="I76" s="39">
        <f>VLOOKUP(C76,[3]Sheet2!$A:$H,8,0)</f>
        <v>0.8</v>
      </c>
      <c r="J76" s="19">
        <f>VLOOKUP(C76,[3]Sheet2!$A:$I,9,0)</f>
        <v>238665.49546666667</v>
      </c>
      <c r="K76" s="19">
        <f>VLOOKUP(C76,[3]Sheet2!$A:$V,21,0)</f>
        <v>150000</v>
      </c>
      <c r="L76" s="19">
        <f t="shared" si="42"/>
        <v>88665.495466666674</v>
      </c>
      <c r="M76" s="37">
        <f>VLOOKUP(C76,[3]Sheet2!$A:$Z,24,0)</f>
        <v>339822.23</v>
      </c>
      <c r="N76" s="19">
        <f>VLOOKUP(C76,[3]Sheet2!$A:$Z,25,0)</f>
        <v>291213.05499999999</v>
      </c>
      <c r="O76" s="19">
        <f>VLOOKUP(C76,[3]Sheet2!$A:$Z,26,0)</f>
        <v>232970.44400000002</v>
      </c>
      <c r="P76" s="124">
        <f t="shared" si="39"/>
        <v>321635.93946666666</v>
      </c>
      <c r="Q76" s="120">
        <v>230000</v>
      </c>
      <c r="R76" s="19">
        <f t="shared" si="40"/>
        <v>230000</v>
      </c>
      <c r="S76" s="39">
        <f t="shared" si="34"/>
        <v>0.71509421609221779</v>
      </c>
      <c r="T76" s="39">
        <f t="shared" si="35"/>
        <v>3.850878822952835E-2</v>
      </c>
      <c r="U76" s="128">
        <f t="shared" si="36"/>
        <v>442851.06463957601</v>
      </c>
      <c r="V76" s="135">
        <v>100000</v>
      </c>
      <c r="W76" s="39">
        <f t="shared" si="37"/>
        <v>0.31091052873574687</v>
      </c>
      <c r="X76" s="38">
        <v>0</v>
      </c>
      <c r="Y76" s="19">
        <f t="shared" si="38"/>
        <v>100000</v>
      </c>
      <c r="Z76" s="12"/>
      <c r="AA76" s="16">
        <v>45442</v>
      </c>
      <c r="AB76" s="9">
        <v>7</v>
      </c>
      <c r="AC76" s="16">
        <f t="shared" si="41"/>
        <v>45435</v>
      </c>
      <c r="AD76" s="12" t="s">
        <v>35</v>
      </c>
      <c r="AE76" s="36"/>
      <c r="AF76" s="9" t="s">
        <v>414</v>
      </c>
      <c r="AG76" s="23"/>
    </row>
    <row r="77" spans="1:33" ht="40.200000000000003" hidden="1" customHeight="1">
      <c r="A77" s="9">
        <f t="shared" si="0"/>
        <v>74</v>
      </c>
      <c r="B77" s="9" t="s">
        <v>540</v>
      </c>
      <c r="C77" s="10" t="s">
        <v>250</v>
      </c>
      <c r="D77" s="27" t="s">
        <v>251</v>
      </c>
      <c r="E77" s="9" t="s">
        <v>631</v>
      </c>
      <c r="F77" s="13" t="s">
        <v>31</v>
      </c>
      <c r="G77" s="14" t="s">
        <v>32</v>
      </c>
      <c r="H77" s="19">
        <f>VLOOKUP(C77,[3]Sheet2!$A:$G,7,0)</f>
        <v>45680.138666666666</v>
      </c>
      <c r="I77" s="39">
        <f>VLOOKUP(C77,[3]Sheet2!$A:$H,8,0)</f>
        <v>0.8</v>
      </c>
      <c r="J77" s="19">
        <f>VLOOKUP(C77,[3]Sheet2!$A:$I,9,0)</f>
        <v>36544.110933333337</v>
      </c>
      <c r="K77" s="19">
        <f>VLOOKUP(C77,[3]Sheet2!$A:$V,21,0)</f>
        <v>50000</v>
      </c>
      <c r="L77" s="19">
        <f t="shared" si="42"/>
        <v>-13455.889066666663</v>
      </c>
      <c r="M77" s="37">
        <f>VLOOKUP(C77,[3]Sheet2!$A:$Z,24,0)</f>
        <v>135519.07</v>
      </c>
      <c r="N77" s="19">
        <f>VLOOKUP(C77,[3]Sheet2!$A:$Z,25,0)</f>
        <v>12530.813333333334</v>
      </c>
      <c r="O77" s="19">
        <f>VLOOKUP(C77,[3]Sheet2!$A:$Z,26,0)</f>
        <v>10024.650666666668</v>
      </c>
      <c r="P77" s="124">
        <f t="shared" si="39"/>
        <v>-3431.2383999999947</v>
      </c>
      <c r="Q77" s="120">
        <v>30000</v>
      </c>
      <c r="R77" s="19">
        <f t="shared" si="40"/>
        <v>30000</v>
      </c>
      <c r="S77" s="39">
        <f t="shared" si="34"/>
        <v>-8.7431989569713515</v>
      </c>
      <c r="T77" s="39">
        <f t="shared" si="35"/>
        <v>5.0228854212428283E-3</v>
      </c>
      <c r="U77" s="128">
        <f t="shared" si="36"/>
        <v>57763.182344292523</v>
      </c>
      <c r="V77" s="135">
        <v>10000</v>
      </c>
      <c r="W77" s="39">
        <f t="shared" si="37"/>
        <v>-2.9143996523237834</v>
      </c>
      <c r="X77" s="38">
        <v>0</v>
      </c>
      <c r="Y77" s="19">
        <f t="shared" si="38"/>
        <v>10000</v>
      </c>
      <c r="Z77" s="12"/>
      <c r="AA77" s="16">
        <v>45442</v>
      </c>
      <c r="AB77" s="9">
        <v>15</v>
      </c>
      <c r="AC77" s="16">
        <f t="shared" si="41"/>
        <v>45427</v>
      </c>
      <c r="AD77" s="12" t="s">
        <v>35</v>
      </c>
      <c r="AE77" s="36"/>
      <c r="AF77" s="9" t="s">
        <v>427</v>
      </c>
      <c r="AG77" s="23"/>
    </row>
    <row r="78" spans="1:33" ht="40.200000000000003" hidden="1" customHeight="1">
      <c r="A78" s="9">
        <f t="shared" si="0"/>
        <v>75</v>
      </c>
      <c r="B78" s="9" t="s">
        <v>546</v>
      </c>
      <c r="C78" s="10" t="s">
        <v>308</v>
      </c>
      <c r="D78" s="27" t="s">
        <v>309</v>
      </c>
      <c r="E78" s="9" t="s">
        <v>631</v>
      </c>
      <c r="F78" s="13" t="s">
        <v>31</v>
      </c>
      <c r="G78" s="14" t="s">
        <v>32</v>
      </c>
      <c r="H78" s="19">
        <f>VLOOKUP(C78,[3]Sheet2!$A:$G,7,0)</f>
        <v>5464.7986666666675</v>
      </c>
      <c r="I78" s="39">
        <f>VLOOKUP(C78,[3]Sheet2!$A:$H,8,0)</f>
        <v>0.8</v>
      </c>
      <c r="J78" s="19">
        <f>VLOOKUP(C78,[3]Sheet2!$A:$I,9,0)</f>
        <v>4371.8389333333344</v>
      </c>
      <c r="K78" s="19">
        <f>VLOOKUP(C78,[3]Sheet2!$A:$V,21,0)</f>
        <v>0</v>
      </c>
      <c r="L78" s="19">
        <f t="shared" si="42"/>
        <v>4371.8389333333344</v>
      </c>
      <c r="M78" s="37">
        <f>VLOOKUP(C78,[3]Sheet2!$A:$Z,24,0)</f>
        <v>10230.409999999998</v>
      </c>
      <c r="N78" s="19">
        <f>VLOOKUP(C78,[3]Sheet2!$A:$Z,25,0)</f>
        <v>5136.6549999999997</v>
      </c>
      <c r="O78" s="19">
        <f>VLOOKUP(C78,[3]Sheet2!$A:$Z,26,0)</f>
        <v>4109.3239999999996</v>
      </c>
      <c r="P78" s="124">
        <f t="shared" si="39"/>
        <v>8481.1629333333331</v>
      </c>
      <c r="Q78" s="120">
        <v>10000</v>
      </c>
      <c r="R78" s="19">
        <f t="shared" si="40"/>
        <v>10000</v>
      </c>
      <c r="S78" s="39">
        <f t="shared" si="34"/>
        <v>1.179083585424024</v>
      </c>
      <c r="T78" s="39">
        <f t="shared" si="35"/>
        <v>1.674295140414276E-3</v>
      </c>
      <c r="U78" s="128">
        <f t="shared" si="36"/>
        <v>19254.394114764174</v>
      </c>
      <c r="V78" s="139">
        <v>10000</v>
      </c>
      <c r="W78" s="39">
        <f t="shared" si="37"/>
        <v>1.179083585424024</v>
      </c>
      <c r="X78" s="38">
        <v>0</v>
      </c>
      <c r="Y78" s="19">
        <f t="shared" si="38"/>
        <v>10000</v>
      </c>
      <c r="Z78" s="12"/>
      <c r="AA78" s="16">
        <v>45442</v>
      </c>
      <c r="AB78" s="9">
        <v>3</v>
      </c>
      <c r="AC78" s="16">
        <f t="shared" si="41"/>
        <v>45439</v>
      </c>
      <c r="AD78" s="12" t="s">
        <v>35</v>
      </c>
      <c r="AE78" s="36"/>
      <c r="AF78" s="9" t="s">
        <v>412</v>
      </c>
      <c r="AG78" s="23"/>
    </row>
    <row r="79" spans="1:33" ht="40.200000000000003" hidden="1" customHeight="1">
      <c r="A79" s="9">
        <f t="shared" si="0"/>
        <v>76</v>
      </c>
      <c r="B79" s="9" t="s">
        <v>540</v>
      </c>
      <c r="C79" s="10" t="s">
        <v>134</v>
      </c>
      <c r="D79" s="27" t="s">
        <v>452</v>
      </c>
      <c r="E79" s="9" t="s">
        <v>631</v>
      </c>
      <c r="F79" s="13" t="s">
        <v>31</v>
      </c>
      <c r="G79" s="14" t="s">
        <v>32</v>
      </c>
      <c r="H79" s="19">
        <f>VLOOKUP(C79,[3]Sheet2!$A:$G,7,0)</f>
        <v>235654.72000000003</v>
      </c>
      <c r="I79" s="39">
        <f>VLOOKUP(C79,[3]Sheet2!$A:$H,8,0)</f>
        <v>1</v>
      </c>
      <c r="J79" s="19">
        <f>VLOOKUP(C79,[3]Sheet2!$A:$I,9,0)</f>
        <v>235654.72000000003</v>
      </c>
      <c r="K79" s="19">
        <f>VLOOKUP(C79,[3]Sheet2!$A:$V,21,0)</f>
        <v>0</v>
      </c>
      <c r="L79" s="19">
        <f t="shared" si="42"/>
        <v>235654.72000000003</v>
      </c>
      <c r="M79" s="37">
        <f>VLOOKUP(C79,[3]Sheet2!$A:$Z,24,0)</f>
        <v>1500191.12</v>
      </c>
      <c r="N79" s="19">
        <f>VLOOKUP(C79,[3]Sheet2!$A:$Z,25,0)</f>
        <v>33664.959999999999</v>
      </c>
      <c r="O79" s="19">
        <f>VLOOKUP(C79,[3]Sheet2!$A:$Z,26,0)</f>
        <v>33664.959999999999</v>
      </c>
      <c r="P79" s="124">
        <f t="shared" si="39"/>
        <v>269319.68000000005</v>
      </c>
      <c r="Q79" s="120">
        <v>800000</v>
      </c>
      <c r="R79" s="19">
        <f t="shared" si="40"/>
        <v>800000</v>
      </c>
      <c r="S79" s="39">
        <f t="shared" si="34"/>
        <v>2.9704476108095772</v>
      </c>
      <c r="T79" s="39">
        <f t="shared" si="35"/>
        <v>0.13394361123314208</v>
      </c>
      <c r="U79" s="128">
        <f t="shared" si="36"/>
        <v>1540351.529181134</v>
      </c>
      <c r="V79" s="139">
        <v>500000</v>
      </c>
      <c r="W79" s="39">
        <f t="shared" si="37"/>
        <v>1.8565297567559857</v>
      </c>
      <c r="X79" s="38">
        <v>0</v>
      </c>
      <c r="Y79" s="19">
        <f t="shared" si="38"/>
        <v>500000</v>
      </c>
      <c r="Z79" s="12"/>
      <c r="AA79" s="16">
        <v>45458</v>
      </c>
      <c r="AB79" s="9">
        <v>3</v>
      </c>
      <c r="AC79" s="16">
        <f t="shared" si="41"/>
        <v>45455</v>
      </c>
      <c r="AD79" s="12" t="s">
        <v>35</v>
      </c>
      <c r="AE79" s="36"/>
      <c r="AF79" s="9" t="s">
        <v>412</v>
      </c>
      <c r="AG79" s="23"/>
    </row>
    <row r="80" spans="1:33" ht="35.4" customHeight="1">
      <c r="A80" s="9">
        <f t="shared" si="0"/>
        <v>77</v>
      </c>
      <c r="B80" s="9" t="s">
        <v>540</v>
      </c>
      <c r="C80" s="10" t="s">
        <v>58</v>
      </c>
      <c r="D80" s="165" t="s">
        <v>59</v>
      </c>
      <c r="E80" s="12" t="s">
        <v>30</v>
      </c>
      <c r="F80" s="13" t="s">
        <v>31</v>
      </c>
      <c r="G80" s="14" t="s">
        <v>32</v>
      </c>
      <c r="H80" s="19">
        <f>VLOOKUP(C80,[3]Sheet2!$A:$G,7,0)</f>
        <v>946378.48166666669</v>
      </c>
      <c r="I80" s="39">
        <f>VLOOKUP(C80,[3]Sheet2!$A:$H,8,0)</f>
        <v>1</v>
      </c>
      <c r="J80" s="19">
        <f>VLOOKUP(C80,[3]Sheet2!$A:$I,9,0)</f>
        <v>946378.48166666669</v>
      </c>
      <c r="K80" s="19">
        <f>VLOOKUP(C80,[3]Sheet2!$A:$V,21,0)</f>
        <v>0</v>
      </c>
      <c r="L80" s="19">
        <f t="shared" si="42"/>
        <v>946378.48166666669</v>
      </c>
      <c r="M80" s="37">
        <f>VLOOKUP(C80,[3]Sheet2!$A:$Z,24,0)</f>
        <v>1458346.2199999997</v>
      </c>
      <c r="N80" s="19">
        <f>VLOOKUP(C80,[3]Sheet2!$A:$Z,25,0)</f>
        <v>222925.95000000004</v>
      </c>
      <c r="O80" s="19">
        <f>VLOOKUP(C80,[3]Sheet2!$A:$Z,26,0)</f>
        <v>222925.95000000004</v>
      </c>
      <c r="P80" s="124">
        <f t="shared" si="39"/>
        <v>1169304.4316666666</v>
      </c>
      <c r="Q80" s="120">
        <v>500000</v>
      </c>
      <c r="R80" s="19">
        <f t="shared" si="40"/>
        <v>500000</v>
      </c>
      <c r="S80" s="39">
        <f t="shared" si="34"/>
        <v>0.42760463952687294</v>
      </c>
      <c r="T80" s="39">
        <f t="shared" si="35"/>
        <v>8.3714757020713806E-2</v>
      </c>
      <c r="U80" s="128">
        <f t="shared" si="36"/>
        <v>962719.70573820872</v>
      </c>
      <c r="V80" s="139">
        <v>400000</v>
      </c>
      <c r="W80" s="39">
        <f t="shared" si="37"/>
        <v>0.34208371162149831</v>
      </c>
      <c r="X80" s="38">
        <v>2.5000000000000001E-2</v>
      </c>
      <c r="Y80" s="19">
        <f t="shared" si="38"/>
        <v>390000</v>
      </c>
      <c r="Z80" s="12"/>
      <c r="AA80" s="16">
        <v>45442</v>
      </c>
      <c r="AB80" s="9">
        <v>3</v>
      </c>
      <c r="AC80" s="16">
        <f t="shared" si="41"/>
        <v>45439</v>
      </c>
      <c r="AD80" s="12" t="s">
        <v>35</v>
      </c>
      <c r="AE80" s="19">
        <v>1776219.65</v>
      </c>
      <c r="AF80" s="9" t="s">
        <v>412</v>
      </c>
      <c r="AG80" s="23"/>
    </row>
    <row r="81" spans="1:33" ht="40.200000000000003" hidden="1" customHeight="1">
      <c r="A81" s="9">
        <f t="shared" si="0"/>
        <v>78</v>
      </c>
      <c r="B81" s="9" t="s">
        <v>453</v>
      </c>
      <c r="C81" s="10" t="s">
        <v>199</v>
      </c>
      <c r="D81" s="27" t="s">
        <v>200</v>
      </c>
      <c r="E81" s="9" t="s">
        <v>631</v>
      </c>
      <c r="F81" s="13" t="s">
        <v>31</v>
      </c>
      <c r="G81" s="14" t="s">
        <v>32</v>
      </c>
      <c r="H81" s="19">
        <f>VLOOKUP(C81,[3]Sheet2!$A:$G,7,0)</f>
        <v>70204.420000000013</v>
      </c>
      <c r="I81" s="39">
        <f>VLOOKUP(C81,[3]Sheet2!$A:$H,8,0)</f>
        <v>0.8</v>
      </c>
      <c r="J81" s="19">
        <f>VLOOKUP(C81,[3]Sheet2!$A:$I,9,0)</f>
        <v>56163.536000000015</v>
      </c>
      <c r="K81" s="19">
        <f>VLOOKUP(C81,[3]Sheet2!$A:$V,21,0)</f>
        <v>0</v>
      </c>
      <c r="L81" s="19">
        <f t="shared" si="42"/>
        <v>56163.536000000015</v>
      </c>
      <c r="M81" s="37">
        <f>VLOOKUP(C81,[3]Sheet2!$A:$Z,24,0)</f>
        <v>155223.44999999998</v>
      </c>
      <c r="N81" s="19">
        <f>VLOOKUP(C81,[3]Sheet2!$A:$Z,25,0)</f>
        <v>26736.466666666664</v>
      </c>
      <c r="O81" s="19">
        <f>VLOOKUP(C81,[3]Sheet2!$A:$Z,26,0)</f>
        <v>21389.173333333332</v>
      </c>
      <c r="P81" s="124">
        <f t="shared" si="39"/>
        <v>77552.709333333347</v>
      </c>
      <c r="Q81" s="120">
        <v>20000</v>
      </c>
      <c r="R81" s="19">
        <f t="shared" si="40"/>
        <v>20000</v>
      </c>
      <c r="S81" s="39">
        <f t="shared" si="34"/>
        <v>0.25788912046949847</v>
      </c>
      <c r="T81" s="39">
        <f t="shared" si="35"/>
        <v>3.3485902808285521E-3</v>
      </c>
      <c r="U81" s="128">
        <f t="shared" si="36"/>
        <v>38508.788229528349</v>
      </c>
      <c r="V81" s="135">
        <v>0</v>
      </c>
      <c r="W81" s="39">
        <f t="shared" si="37"/>
        <v>0</v>
      </c>
      <c r="X81" s="38">
        <v>0</v>
      </c>
      <c r="Y81" s="19">
        <f t="shared" si="38"/>
        <v>0</v>
      </c>
      <c r="Z81" s="12"/>
      <c r="AA81" s="16">
        <v>45442</v>
      </c>
      <c r="AB81" s="9">
        <v>3</v>
      </c>
      <c r="AC81" s="16">
        <f t="shared" si="41"/>
        <v>45439</v>
      </c>
      <c r="AD81" s="12" t="s">
        <v>35</v>
      </c>
      <c r="AE81" s="36"/>
      <c r="AF81" s="9" t="s">
        <v>412</v>
      </c>
      <c r="AG81" s="23"/>
    </row>
    <row r="82" spans="1:33" ht="40.200000000000003" hidden="1" customHeight="1">
      <c r="A82" s="9">
        <f t="shared" si="0"/>
        <v>79</v>
      </c>
      <c r="B82" s="9" t="s">
        <v>540</v>
      </c>
      <c r="C82" s="10" t="s">
        <v>241</v>
      </c>
      <c r="D82" s="27" t="s">
        <v>242</v>
      </c>
      <c r="E82" s="9" t="s">
        <v>631</v>
      </c>
      <c r="F82" s="13" t="s">
        <v>31</v>
      </c>
      <c r="G82" s="14" t="s">
        <v>32</v>
      </c>
      <c r="H82" s="19" t="e">
        <f>VLOOKUP(C82,[3]Sheet2!$A:$G,7,0)</f>
        <v>#N/A</v>
      </c>
      <c r="I82" s="39" t="e">
        <f>VLOOKUP(C82,[3]Sheet2!$A:$H,8,0)</f>
        <v>#N/A</v>
      </c>
      <c r="J82" s="19" t="e">
        <f>VLOOKUP(C82,[3]Sheet2!$A:$I,9,0)</f>
        <v>#N/A</v>
      </c>
      <c r="K82" s="19" t="e">
        <f>VLOOKUP(C82,[3]Sheet2!$A:$V,21,0)</f>
        <v>#N/A</v>
      </c>
      <c r="L82" s="19" t="e">
        <f t="shared" si="42"/>
        <v>#N/A</v>
      </c>
      <c r="M82" s="37">
        <v>169859</v>
      </c>
      <c r="N82" s="19" t="e">
        <f>VLOOKUP(C82,[3]Sheet2!$A:$Z,25,0)</f>
        <v>#N/A</v>
      </c>
      <c r="O82" s="19" t="e">
        <f>VLOOKUP(C82,[3]Sheet2!$A:$Z,26,0)</f>
        <v>#N/A</v>
      </c>
      <c r="P82" s="124">
        <v>169859</v>
      </c>
      <c r="Q82" s="120">
        <v>20000</v>
      </c>
      <c r="R82" s="19">
        <f t="shared" si="40"/>
        <v>20000</v>
      </c>
      <c r="S82" s="39">
        <f t="shared" si="34"/>
        <v>0.11774471767760319</v>
      </c>
      <c r="T82" s="39">
        <f t="shared" si="35"/>
        <v>3.3485902808285521E-3</v>
      </c>
      <c r="U82" s="128">
        <f t="shared" si="36"/>
        <v>38508.788229528349</v>
      </c>
      <c r="V82" s="135">
        <v>20000</v>
      </c>
      <c r="W82" s="39">
        <f t="shared" si="37"/>
        <v>0.11774471767760319</v>
      </c>
      <c r="X82" s="38">
        <v>0</v>
      </c>
      <c r="Y82" s="19">
        <f t="shared" si="38"/>
        <v>20000</v>
      </c>
      <c r="Z82" s="12"/>
      <c r="AA82" s="16">
        <v>45442</v>
      </c>
      <c r="AB82" s="9">
        <v>7</v>
      </c>
      <c r="AC82" s="16">
        <f t="shared" si="41"/>
        <v>45435</v>
      </c>
      <c r="AD82" s="12" t="s">
        <v>35</v>
      </c>
      <c r="AE82" s="36"/>
      <c r="AF82" s="9" t="s">
        <v>427</v>
      </c>
      <c r="AG82" s="23"/>
    </row>
    <row r="83" spans="1:33" ht="35.4" customHeight="1">
      <c r="A83" s="9">
        <f t="shared" si="0"/>
        <v>80</v>
      </c>
      <c r="B83" s="9" t="s">
        <v>453</v>
      </c>
      <c r="C83" s="10" t="s">
        <v>239</v>
      </c>
      <c r="D83" s="165" t="s">
        <v>240</v>
      </c>
      <c r="E83" s="9" t="s">
        <v>631</v>
      </c>
      <c r="F83" s="13" t="s">
        <v>31</v>
      </c>
      <c r="G83" s="14" t="s">
        <v>32</v>
      </c>
      <c r="H83" s="19">
        <v>5148.375</v>
      </c>
      <c r="I83" s="39">
        <v>1</v>
      </c>
      <c r="J83" s="19">
        <v>5148.375</v>
      </c>
      <c r="K83" s="19"/>
      <c r="L83" s="19"/>
      <c r="M83" s="37">
        <v>12530.25</v>
      </c>
      <c r="N83" s="19">
        <v>2088.375</v>
      </c>
      <c r="O83" s="19">
        <f>N83*I83</f>
        <v>2088.375</v>
      </c>
      <c r="P83" s="124">
        <f t="shared" si="39"/>
        <v>2088.375</v>
      </c>
      <c r="Q83" s="120">
        <v>12530.25</v>
      </c>
      <c r="R83" s="19">
        <f t="shared" si="40"/>
        <v>12530.25</v>
      </c>
      <c r="S83" s="39">
        <f t="shared" si="34"/>
        <v>6</v>
      </c>
      <c r="T83" s="39">
        <f t="shared" si="35"/>
        <v>2.0979336683175985E-3</v>
      </c>
      <c r="U83" s="128">
        <f t="shared" si="36"/>
        <v>24126.237185652382</v>
      </c>
      <c r="V83" s="135">
        <v>12530.25</v>
      </c>
      <c r="W83" s="39">
        <f t="shared" si="37"/>
        <v>6</v>
      </c>
      <c r="X83" s="38">
        <v>0</v>
      </c>
      <c r="Y83" s="19">
        <f t="shared" si="38"/>
        <v>12530.25</v>
      </c>
      <c r="Z83" s="12"/>
      <c r="AA83" s="16">
        <v>45442</v>
      </c>
      <c r="AB83" s="9">
        <v>7</v>
      </c>
      <c r="AC83" s="16">
        <f t="shared" si="41"/>
        <v>45435</v>
      </c>
      <c r="AD83" s="12" t="s">
        <v>35</v>
      </c>
      <c r="AE83" s="36"/>
      <c r="AF83" s="9" t="s">
        <v>427</v>
      </c>
      <c r="AG83" s="23" t="s">
        <v>566</v>
      </c>
    </row>
    <row r="84" spans="1:33" ht="35.4" customHeight="1">
      <c r="A84" s="9">
        <f t="shared" si="0"/>
        <v>81</v>
      </c>
      <c r="B84" s="9" t="s">
        <v>540</v>
      </c>
      <c r="C84" s="10" t="s">
        <v>87</v>
      </c>
      <c r="D84" s="165" t="s">
        <v>88</v>
      </c>
      <c r="E84" s="12" t="s">
        <v>30</v>
      </c>
      <c r="F84" s="13" t="s">
        <v>40</v>
      </c>
      <c r="G84" s="14" t="s">
        <v>32</v>
      </c>
      <c r="H84" s="19">
        <f>VLOOKUP(C84,[3]Sheet2!$A:$G,7,0)</f>
        <v>2137.9626666666668</v>
      </c>
      <c r="I84" s="39">
        <f>VLOOKUP(C84,[3]Sheet2!$A:$H,8,0)</f>
        <v>0.8</v>
      </c>
      <c r="J84" s="19">
        <f>VLOOKUP(C84,[3]Sheet2!$A:$I,9,0)</f>
        <v>1710.3701333333336</v>
      </c>
      <c r="K84" s="19">
        <f>VLOOKUP(C84,[3]Sheet2!$A:$V,21,0)</f>
        <v>0</v>
      </c>
      <c r="L84" s="19">
        <f t="shared" ref="L84:L109" si="43">J84-K84</f>
        <v>1710.3701333333336</v>
      </c>
      <c r="M84" s="37">
        <f>VLOOKUP(C84,[3]Sheet2!$A:$Z,24,0)</f>
        <v>41176.659999999996</v>
      </c>
      <c r="N84" s="19">
        <f>VLOOKUP(C84,[3]Sheet2!$A:$Z,25,0)</f>
        <v>6862.7766666666657</v>
      </c>
      <c r="O84" s="19">
        <f>VLOOKUP(C84,[3]Sheet2!$A:$Z,26,0)</f>
        <v>5490.221333333333</v>
      </c>
      <c r="P84" s="124">
        <f t="shared" si="39"/>
        <v>7200.5914666666667</v>
      </c>
      <c r="Q84" s="120">
        <v>40000</v>
      </c>
      <c r="R84" s="19">
        <f t="shared" si="40"/>
        <v>40000</v>
      </c>
      <c r="S84" s="39">
        <f t="shared" si="34"/>
        <v>5.5550992144423095</v>
      </c>
      <c r="T84" s="39">
        <f t="shared" si="35"/>
        <v>6.6971805616571041E-3</v>
      </c>
      <c r="U84" s="128">
        <f t="shared" si="36"/>
        <v>77017.576459056698</v>
      </c>
      <c r="V84" s="135">
        <v>40000</v>
      </c>
      <c r="W84" s="39">
        <f t="shared" si="37"/>
        <v>5.5550992144423095</v>
      </c>
      <c r="X84" s="38">
        <v>0</v>
      </c>
      <c r="Y84" s="19">
        <f t="shared" si="38"/>
        <v>40000</v>
      </c>
      <c r="Z84" s="12"/>
      <c r="AA84" s="16">
        <v>45442</v>
      </c>
      <c r="AB84" s="9">
        <v>7</v>
      </c>
      <c r="AC84" s="16">
        <f t="shared" si="41"/>
        <v>45435</v>
      </c>
      <c r="AD84" s="12" t="s">
        <v>35</v>
      </c>
      <c r="AE84" s="19"/>
      <c r="AF84" s="9" t="s">
        <v>414</v>
      </c>
      <c r="AG84" s="23"/>
    </row>
    <row r="85" spans="1:33" ht="35.4" customHeight="1">
      <c r="A85" s="9">
        <f t="shared" si="0"/>
        <v>82</v>
      </c>
      <c r="B85" s="9" t="s">
        <v>540</v>
      </c>
      <c r="C85" s="10" t="s">
        <v>489</v>
      </c>
      <c r="D85" s="165" t="s">
        <v>490</v>
      </c>
      <c r="E85" s="12" t="s">
        <v>30</v>
      </c>
      <c r="F85" s="13" t="s">
        <v>31</v>
      </c>
      <c r="G85" s="14" t="s">
        <v>32</v>
      </c>
      <c r="H85" s="19">
        <f>VLOOKUP(C85,[3]Sheet2!$A:$G,7,0)</f>
        <v>306917.924</v>
      </c>
      <c r="I85" s="39">
        <f>VLOOKUP(C85,[3]Sheet2!$A:$H,8,0)</f>
        <v>0.8</v>
      </c>
      <c r="J85" s="19">
        <f>VLOOKUP(C85,[3]Sheet2!$A:$I,9,0)</f>
        <v>245534.33920000002</v>
      </c>
      <c r="K85" s="19">
        <f>VLOOKUP(C85,[3]Sheet2!$A:$V,21,0)</f>
        <v>200000</v>
      </c>
      <c r="L85" s="19">
        <f t="shared" si="43"/>
        <v>45534.339200000017</v>
      </c>
      <c r="M85" s="37">
        <f>VLOOKUP(C85,[3]Sheet2!$A:$Z,24,0)</f>
        <v>732193.11999999988</v>
      </c>
      <c r="N85" s="19">
        <f>VLOOKUP(C85,[3]Sheet2!$A:$Z,25,0)</f>
        <v>187083.59333333329</v>
      </c>
      <c r="O85" s="19">
        <f>VLOOKUP(C85,[3]Sheet2!$A:$Z,26,0)</f>
        <v>149666.87466666664</v>
      </c>
      <c r="P85" s="124">
        <f t="shared" si="39"/>
        <v>195201.21386666666</v>
      </c>
      <c r="Q85" s="120">
        <v>200000</v>
      </c>
      <c r="R85" s="19">
        <f t="shared" si="40"/>
        <v>200000</v>
      </c>
      <c r="S85" s="39">
        <f t="shared" si="34"/>
        <v>1.0245837924789298</v>
      </c>
      <c r="T85" s="39">
        <f t="shared" si="35"/>
        <v>3.348590280828552E-2</v>
      </c>
      <c r="U85" s="128">
        <f t="shared" si="36"/>
        <v>385087.88229528349</v>
      </c>
      <c r="V85" s="135">
        <v>200000</v>
      </c>
      <c r="W85" s="39">
        <f t="shared" si="37"/>
        <v>1.0245837924789298</v>
      </c>
      <c r="X85" s="38">
        <v>0</v>
      </c>
      <c r="Y85" s="19">
        <f t="shared" si="38"/>
        <v>200000</v>
      </c>
      <c r="Z85" s="12"/>
      <c r="AA85" s="16">
        <v>45442</v>
      </c>
      <c r="AB85" s="9">
        <v>7</v>
      </c>
      <c r="AC85" s="16">
        <f t="shared" si="41"/>
        <v>45435</v>
      </c>
      <c r="AD85" s="12" t="s">
        <v>35</v>
      </c>
      <c r="AE85" s="19">
        <v>1122501.56</v>
      </c>
      <c r="AF85" s="9" t="s">
        <v>413</v>
      </c>
      <c r="AG85" s="23" t="s">
        <v>574</v>
      </c>
    </row>
    <row r="86" spans="1:33" ht="40.200000000000003" hidden="1" customHeight="1">
      <c r="A86" s="9">
        <f t="shared" si="0"/>
        <v>83</v>
      </c>
      <c r="B86" s="9" t="s">
        <v>488</v>
      </c>
      <c r="C86" s="10" t="s">
        <v>532</v>
      </c>
      <c r="D86" s="27" t="s">
        <v>533</v>
      </c>
      <c r="E86" s="9" t="s">
        <v>631</v>
      </c>
      <c r="F86" s="13" t="s">
        <v>40</v>
      </c>
      <c r="G86" s="14" t="s">
        <v>32</v>
      </c>
      <c r="H86" s="19">
        <f>VLOOKUP(C86,[3]Sheet2!$A:$G,7,0)</f>
        <v>11240.210666666668</v>
      </c>
      <c r="I86" s="39">
        <f>VLOOKUP(C86,[3]Sheet2!$A:$H,8,0)</f>
        <v>0.8</v>
      </c>
      <c r="J86" s="19">
        <f>VLOOKUP(C86,[3]Sheet2!$A:$I,9,0)</f>
        <v>8992.1685333333353</v>
      </c>
      <c r="K86" s="19">
        <f>VLOOKUP(C86,[3]Sheet2!$A:$V,21,0)</f>
        <v>30000</v>
      </c>
      <c r="L86" s="19">
        <f t="shared" si="43"/>
        <v>-21007.831466666663</v>
      </c>
      <c r="M86" s="37">
        <f>VLOOKUP(C86,[3]Sheet2!$A:$Z,24,0)</f>
        <v>236103.89</v>
      </c>
      <c r="N86" s="19">
        <f>VLOOKUP(C86,[3]Sheet2!$A:$Z,25,0)</f>
        <v>0</v>
      </c>
      <c r="O86" s="19">
        <f>VLOOKUP(C86,[3]Sheet2!$A:$Z,26,0)</f>
        <v>0</v>
      </c>
      <c r="P86" s="124">
        <f t="shared" si="39"/>
        <v>-21007.831466666663</v>
      </c>
      <c r="Q86" s="120">
        <v>10000</v>
      </c>
      <c r="R86" s="19">
        <f>Q86</f>
        <v>10000</v>
      </c>
      <c r="S86" s="39">
        <f t="shared" si="34"/>
        <v>-0.47601295811360161</v>
      </c>
      <c r="T86" s="39">
        <f t="shared" si="35"/>
        <v>1.674295140414276E-3</v>
      </c>
      <c r="U86" s="128">
        <f t="shared" si="36"/>
        <v>19254.394114764174</v>
      </c>
      <c r="V86" s="135"/>
      <c r="W86" s="39">
        <f t="shared" si="37"/>
        <v>0</v>
      </c>
      <c r="X86" s="38">
        <v>0.03</v>
      </c>
      <c r="Y86" s="19">
        <f t="shared" si="38"/>
        <v>0</v>
      </c>
      <c r="Z86" s="12"/>
      <c r="AA86" s="16">
        <v>45442</v>
      </c>
      <c r="AB86" s="9">
        <v>3</v>
      </c>
      <c r="AC86" s="16">
        <f>AA86-AB86</f>
        <v>45439</v>
      </c>
      <c r="AD86" s="12" t="s">
        <v>70</v>
      </c>
      <c r="AE86" s="36"/>
      <c r="AF86" s="9" t="s">
        <v>43</v>
      </c>
      <c r="AG86" s="23" t="s">
        <v>590</v>
      </c>
    </row>
    <row r="87" spans="1:33" ht="40.200000000000003" hidden="1" customHeight="1">
      <c r="A87" s="9">
        <f t="shared" ref="A87:A113" si="44">ROW()-3</f>
        <v>84</v>
      </c>
      <c r="B87" s="9" t="s">
        <v>540</v>
      </c>
      <c r="C87" s="10" t="s">
        <v>226</v>
      </c>
      <c r="D87" s="27" t="s">
        <v>227</v>
      </c>
      <c r="E87" s="9" t="s">
        <v>631</v>
      </c>
      <c r="F87" s="13" t="s">
        <v>31</v>
      </c>
      <c r="G87" s="14" t="s">
        <v>32</v>
      </c>
      <c r="H87" s="19">
        <f>VLOOKUP(C87,[3]Sheet2!$A:$G,7,0)</f>
        <v>7349.2373333333335</v>
      </c>
      <c r="I87" s="39">
        <f>VLOOKUP(C87,[3]Sheet2!$A:$H,8,0)</f>
        <v>0.8</v>
      </c>
      <c r="J87" s="19">
        <f>VLOOKUP(C87,[3]Sheet2!$A:$I,9,0)</f>
        <v>5879.3898666666673</v>
      </c>
      <c r="K87" s="19">
        <f>VLOOKUP(C87,[3]Sheet2!$A:$V,21,0)</f>
        <v>0</v>
      </c>
      <c r="L87" s="19">
        <f t="shared" si="43"/>
        <v>5879.3898666666673</v>
      </c>
      <c r="M87" s="37">
        <f>VLOOKUP(C87,[3]Sheet2!$A:$Z,24,0)</f>
        <v>21121.07</v>
      </c>
      <c r="N87" s="19">
        <f>VLOOKUP(C87,[3]Sheet2!$A:$Z,25,0)</f>
        <v>3520.1783333333333</v>
      </c>
      <c r="O87" s="19">
        <f>VLOOKUP(C87,[3]Sheet2!$A:$Z,26,0)</f>
        <v>2816.1426666666666</v>
      </c>
      <c r="P87" s="124">
        <f t="shared" si="39"/>
        <v>8695.5325333333349</v>
      </c>
      <c r="Q87" s="120">
        <v>20000</v>
      </c>
      <c r="R87" s="19">
        <f t="shared" si="40"/>
        <v>20000</v>
      </c>
      <c r="S87" s="39">
        <f t="shared" si="34"/>
        <v>2.3000316453687311</v>
      </c>
      <c r="T87" s="39">
        <f t="shared" si="35"/>
        <v>3.3485902808285521E-3</v>
      </c>
      <c r="U87" s="128">
        <f t="shared" si="36"/>
        <v>38508.788229528349</v>
      </c>
      <c r="V87" s="135">
        <v>10000</v>
      </c>
      <c r="W87" s="39">
        <f t="shared" si="37"/>
        <v>1.1500158226843655</v>
      </c>
      <c r="X87" s="38">
        <v>0</v>
      </c>
      <c r="Y87" s="19">
        <f t="shared" si="38"/>
        <v>10000</v>
      </c>
      <c r="Z87" s="12"/>
      <c r="AA87" s="16">
        <v>45442</v>
      </c>
      <c r="AB87" s="9">
        <v>7</v>
      </c>
      <c r="AC87" s="16">
        <f t="shared" si="41"/>
        <v>45435</v>
      </c>
      <c r="AD87" s="12" t="s">
        <v>35</v>
      </c>
      <c r="AE87" s="36"/>
      <c r="AF87" s="9" t="s">
        <v>427</v>
      </c>
      <c r="AG87" s="23"/>
    </row>
    <row r="88" spans="1:33" ht="35.4" customHeight="1">
      <c r="A88" s="9">
        <f t="shared" si="44"/>
        <v>85</v>
      </c>
      <c r="B88" s="9" t="s">
        <v>540</v>
      </c>
      <c r="C88" s="10" t="s">
        <v>230</v>
      </c>
      <c r="D88" s="165" t="s">
        <v>647</v>
      </c>
      <c r="E88" s="116" t="s">
        <v>608</v>
      </c>
      <c r="F88" s="13" t="s">
        <v>31</v>
      </c>
      <c r="G88" s="14" t="s">
        <v>32</v>
      </c>
      <c r="H88" s="19">
        <f>VLOOKUP(C88,[3]Sheet2!$A:$G,7,0)</f>
        <v>559513.57466666668</v>
      </c>
      <c r="I88" s="39">
        <f>VLOOKUP(C88,[3]Sheet2!$A:$H,8,0)</f>
        <v>0.8</v>
      </c>
      <c r="J88" s="19">
        <f>VLOOKUP(C88,[3]Sheet2!$A:$I,9,0)</f>
        <v>447610.85973333335</v>
      </c>
      <c r="K88" s="19">
        <f>VLOOKUP(C88,[3]Sheet2!$A:$V,21,0)</f>
        <v>320000</v>
      </c>
      <c r="L88" s="19">
        <f t="shared" si="43"/>
        <v>127610.85973333335</v>
      </c>
      <c r="M88" s="37">
        <f>VLOOKUP(C88,[3]Sheet2!$A:$Z,24,0)</f>
        <v>1284868.54</v>
      </c>
      <c r="N88" s="19">
        <f>VLOOKUP(C88,[3]Sheet2!$A:$Z,25,0)</f>
        <v>195633.00166666668</v>
      </c>
      <c r="O88" s="19">
        <f>VLOOKUP(C88,[3]Sheet2!$A:$Z,26,0)</f>
        <v>156506.40133333334</v>
      </c>
      <c r="P88" s="124">
        <f t="shared" si="39"/>
        <v>284117.26106666669</v>
      </c>
      <c r="Q88" s="120">
        <v>500000</v>
      </c>
      <c r="R88" s="19">
        <f t="shared" si="40"/>
        <v>500000</v>
      </c>
      <c r="S88" s="39">
        <f t="shared" si="34"/>
        <v>1.7598367593818156</v>
      </c>
      <c r="T88" s="39">
        <f t="shared" si="35"/>
        <v>8.3714757020713806E-2</v>
      </c>
      <c r="U88" s="128">
        <f t="shared" si="36"/>
        <v>962719.70573820872</v>
      </c>
      <c r="V88" s="135">
        <v>500000</v>
      </c>
      <c r="W88" s="39">
        <f t="shared" si="37"/>
        <v>1.7598367593818156</v>
      </c>
      <c r="X88" s="38">
        <v>0.02</v>
      </c>
      <c r="Y88" s="19">
        <f t="shared" si="38"/>
        <v>490000</v>
      </c>
      <c r="Z88" s="12"/>
      <c r="AA88" s="16">
        <v>45442</v>
      </c>
      <c r="AB88" s="9">
        <v>7</v>
      </c>
      <c r="AC88" s="16">
        <f t="shared" si="41"/>
        <v>45435</v>
      </c>
      <c r="AD88" s="12" t="s">
        <v>35</v>
      </c>
      <c r="AE88" s="36"/>
      <c r="AF88" s="9" t="s">
        <v>427</v>
      </c>
      <c r="AG88" s="23" t="s">
        <v>658</v>
      </c>
    </row>
    <row r="89" spans="1:33" ht="35.4" customHeight="1">
      <c r="A89" s="9">
        <f t="shared" si="44"/>
        <v>86</v>
      </c>
      <c r="B89" s="9" t="s">
        <v>540</v>
      </c>
      <c r="C89" s="10" t="s">
        <v>586</v>
      </c>
      <c r="D89" s="165" t="s">
        <v>585</v>
      </c>
      <c r="E89" s="12" t="s">
        <v>30</v>
      </c>
      <c r="F89" s="13" t="s">
        <v>31</v>
      </c>
      <c r="G89" s="14" t="s">
        <v>32</v>
      </c>
      <c r="H89" s="19">
        <f>VLOOKUP(C89,[3]Sheet2!$A:$G,7,0)</f>
        <v>1.6666666666666666E-2</v>
      </c>
      <c r="I89" s="39">
        <f>VLOOKUP(C89,[3]Sheet2!$A:$H,8,0)</f>
        <v>1</v>
      </c>
      <c r="J89" s="19">
        <f>VLOOKUP(C89,[3]Sheet2!$A:$I,9,0)</f>
        <v>1.6666666666666666E-2</v>
      </c>
      <c r="K89" s="19">
        <f>VLOOKUP(C89,[3]Sheet2!$A:$V,21,0)</f>
        <v>3060</v>
      </c>
      <c r="L89" s="19">
        <f t="shared" si="43"/>
        <v>-3059.9833333333331</v>
      </c>
      <c r="M89" s="37">
        <f>VLOOKUP(C89,[3]Sheet2!$A:$Z,24,0)</f>
        <v>0.1</v>
      </c>
      <c r="N89" s="19">
        <f>VLOOKUP(C89,[3]Sheet2!$A:$Z,25,0)</f>
        <v>1.6666666666666666E-2</v>
      </c>
      <c r="O89" s="19">
        <f>VLOOKUP(C89,[3]Sheet2!$A:$Z,26,0)</f>
        <v>1.6666666666666666E-2</v>
      </c>
      <c r="P89" s="124">
        <f t="shared" si="39"/>
        <v>-3059.9666666666662</v>
      </c>
      <c r="Q89" s="120">
        <v>884</v>
      </c>
      <c r="R89" s="19">
        <f t="shared" si="40"/>
        <v>884</v>
      </c>
      <c r="S89" s="39">
        <f t="shared" si="34"/>
        <v>-0.28889203586095713</v>
      </c>
      <c r="T89" s="39">
        <f t="shared" si="35"/>
        <v>1.4800769041262201E-4</v>
      </c>
      <c r="U89" s="128">
        <f t="shared" si="36"/>
        <v>1702.088439745153</v>
      </c>
      <c r="V89" s="135">
        <v>884</v>
      </c>
      <c r="W89" s="39">
        <f t="shared" si="37"/>
        <v>-0.28889203586095713</v>
      </c>
      <c r="X89" s="38">
        <v>0</v>
      </c>
      <c r="Y89" s="19">
        <f t="shared" si="38"/>
        <v>884</v>
      </c>
      <c r="Z89" s="12"/>
      <c r="AA89" s="16">
        <v>45443</v>
      </c>
      <c r="AB89" s="9">
        <v>7</v>
      </c>
      <c r="AC89" s="16">
        <f t="shared" si="41"/>
        <v>45436</v>
      </c>
      <c r="AD89" s="12" t="s">
        <v>35</v>
      </c>
      <c r="AE89" s="19">
        <v>979.9</v>
      </c>
      <c r="AF89" s="9" t="s">
        <v>413</v>
      </c>
      <c r="AG89" s="23" t="s">
        <v>587</v>
      </c>
    </row>
    <row r="90" spans="1:33" ht="35.4" customHeight="1">
      <c r="A90" s="9">
        <f t="shared" si="44"/>
        <v>87</v>
      </c>
      <c r="B90" s="9" t="s">
        <v>540</v>
      </c>
      <c r="C90" s="10" t="s">
        <v>597</v>
      </c>
      <c r="D90" s="165" t="s">
        <v>598</v>
      </c>
      <c r="E90" s="12" t="s">
        <v>30</v>
      </c>
      <c r="F90" s="12" t="s">
        <v>74</v>
      </c>
      <c r="G90" s="14" t="s">
        <v>32</v>
      </c>
      <c r="H90" s="19">
        <f>VLOOKUP(C90,[3]Sheet2!$A:$G,7,0)</f>
        <v>0</v>
      </c>
      <c r="I90" s="39">
        <f>VLOOKUP(C90,[3]Sheet2!$A:$H,8,0)</f>
        <v>1</v>
      </c>
      <c r="J90" s="19">
        <f>VLOOKUP(C90,[3]Sheet2!$A:$I,9,0)</f>
        <v>0</v>
      </c>
      <c r="K90" s="19">
        <f>VLOOKUP(C90,[3]Sheet2!$A:$V,21,0)</f>
        <v>17113</v>
      </c>
      <c r="L90" s="19">
        <f t="shared" si="43"/>
        <v>-17113</v>
      </c>
      <c r="M90" s="37">
        <f>VLOOKUP(C90,[3]Sheet2!$A:$Z,24,0)</f>
        <v>0</v>
      </c>
      <c r="N90" s="19">
        <f>VLOOKUP(C90,[3]Sheet2!$A:$Z,25,0)</f>
        <v>0</v>
      </c>
      <c r="O90" s="19">
        <f>VLOOKUP(C90,[3]Sheet2!$A:$Z,26,0)</f>
        <v>0</v>
      </c>
      <c r="P90" s="124">
        <f t="shared" si="39"/>
        <v>-17113</v>
      </c>
      <c r="Q90" s="120">
        <v>5487.23</v>
      </c>
      <c r="R90" s="19">
        <f t="shared" si="40"/>
        <v>5487.23</v>
      </c>
      <c r="S90" s="39">
        <f t="shared" si="34"/>
        <v>-0.3206468766434874</v>
      </c>
      <c r="T90" s="39">
        <f t="shared" si="35"/>
        <v>9.1872425233354273E-4</v>
      </c>
      <c r="U90" s="128">
        <f t="shared" si="36"/>
        <v>10565.328901835741</v>
      </c>
      <c r="V90" s="135">
        <v>5487.23</v>
      </c>
      <c r="W90" s="39">
        <f t="shared" si="37"/>
        <v>-0.3206468766434874</v>
      </c>
      <c r="X90" s="38">
        <v>0</v>
      </c>
      <c r="Y90" s="19">
        <f t="shared" si="38"/>
        <v>5487.23</v>
      </c>
      <c r="Z90" s="12"/>
      <c r="AA90" s="16">
        <v>45443</v>
      </c>
      <c r="AB90" s="9">
        <v>7</v>
      </c>
      <c r="AC90" s="16">
        <f>AA90-AB90</f>
        <v>45436</v>
      </c>
      <c r="AD90" s="12" t="s">
        <v>35</v>
      </c>
      <c r="AE90" s="19">
        <v>307.60000000000002</v>
      </c>
      <c r="AF90" s="9" t="s">
        <v>599</v>
      </c>
      <c r="AG90" s="23" t="s">
        <v>587</v>
      </c>
    </row>
    <row r="91" spans="1:33" ht="40.200000000000003" hidden="1" customHeight="1">
      <c r="A91" s="9">
        <f t="shared" si="44"/>
        <v>88</v>
      </c>
      <c r="B91" s="9" t="s">
        <v>540</v>
      </c>
      <c r="C91" s="10" t="s">
        <v>592</v>
      </c>
      <c r="D91" s="27" t="s">
        <v>593</v>
      </c>
      <c r="E91" s="9" t="s">
        <v>631</v>
      </c>
      <c r="F91" s="13" t="s">
        <v>493</v>
      </c>
      <c r="G91" s="14" t="s">
        <v>32</v>
      </c>
      <c r="H91" s="19">
        <f>VLOOKUP(C91,[3]Sheet2!$A:$G,7,0)</f>
        <v>48218.996666666673</v>
      </c>
      <c r="I91" s="39">
        <f>VLOOKUP(C91,[3]Sheet2!$A:$H,8,0)</f>
        <v>1</v>
      </c>
      <c r="J91" s="19">
        <f>VLOOKUP(C91,[3]Sheet2!$A:$I,9,0)</f>
        <v>48218.996666666673</v>
      </c>
      <c r="K91" s="19">
        <f>VLOOKUP(C91,[3]Sheet2!$A:$V,21,0)</f>
        <v>249048.97</v>
      </c>
      <c r="L91" s="19">
        <f t="shared" si="43"/>
        <v>-200829.97333333333</v>
      </c>
      <c r="M91" s="37">
        <f>VLOOKUP(C91,[3]Sheet2!$A:$Z,24,0)</f>
        <v>63602.760000000009</v>
      </c>
      <c r="N91" s="19">
        <f>VLOOKUP(C91,[3]Sheet2!$A:$Z,25,0)</f>
        <v>53198.158333333333</v>
      </c>
      <c r="O91" s="19">
        <f>VLOOKUP(C91,[3]Sheet2!$A:$Z,26,0)</f>
        <v>53198.158333333333</v>
      </c>
      <c r="P91" s="124">
        <f t="shared" si="39"/>
        <v>-147631.815</v>
      </c>
      <c r="Q91" s="120">
        <v>63602.760000000009</v>
      </c>
      <c r="R91" s="19">
        <f>4300*0.092*1.13</f>
        <v>447.02799999999991</v>
      </c>
      <c r="S91" s="39">
        <f t="shared" si="34"/>
        <v>-0.43082014537313662</v>
      </c>
      <c r="T91" s="39">
        <f t="shared" si="35"/>
        <v>7.4845680802911285E-5</v>
      </c>
      <c r="U91" s="128">
        <f t="shared" si="36"/>
        <v>860.72532923347978</v>
      </c>
      <c r="V91" s="135">
        <v>60000</v>
      </c>
      <c r="W91" s="39">
        <f t="shared" si="37"/>
        <v>-0.40641646246779528</v>
      </c>
      <c r="X91" s="38">
        <v>0</v>
      </c>
      <c r="Y91" s="19">
        <f t="shared" si="38"/>
        <v>60000</v>
      </c>
      <c r="Z91" s="12"/>
      <c r="AA91" s="16">
        <v>45443</v>
      </c>
      <c r="AB91" s="9">
        <v>7</v>
      </c>
      <c r="AC91" s="16">
        <f t="shared" si="41"/>
        <v>45436</v>
      </c>
      <c r="AD91" s="12" t="s">
        <v>35</v>
      </c>
      <c r="AE91" s="36"/>
      <c r="AF91" s="9" t="s">
        <v>594</v>
      </c>
      <c r="AG91" s="23" t="s">
        <v>595</v>
      </c>
    </row>
    <row r="92" spans="1:33" ht="40.200000000000003" hidden="1" customHeight="1">
      <c r="A92" s="9">
        <f t="shared" si="44"/>
        <v>89</v>
      </c>
      <c r="B92" s="9" t="s">
        <v>540</v>
      </c>
      <c r="C92" s="10" t="s">
        <v>551</v>
      </c>
      <c r="D92" s="27" t="s">
        <v>552</v>
      </c>
      <c r="E92" s="9" t="s">
        <v>631</v>
      </c>
      <c r="F92" s="13" t="s">
        <v>31</v>
      </c>
      <c r="G92" s="14" t="s">
        <v>32</v>
      </c>
      <c r="H92" s="19">
        <f>VLOOKUP(C92,[3]Sheet2!$A:$G,7,0)</f>
        <v>8014.3853333333336</v>
      </c>
      <c r="I92" s="39">
        <f>VLOOKUP(C92,[3]Sheet2!$A:$H,8,0)</f>
        <v>0.8</v>
      </c>
      <c r="J92" s="19">
        <f>VLOOKUP(C92,[3]Sheet2!$A:$I,9,0)</f>
        <v>6411.5082666666676</v>
      </c>
      <c r="K92" s="19">
        <f>VLOOKUP(C92,[3]Sheet2!$A:$V,21,0)</f>
        <v>0</v>
      </c>
      <c r="L92" s="19">
        <f t="shared" si="43"/>
        <v>6411.5082666666676</v>
      </c>
      <c r="M92" s="37">
        <f>VLOOKUP(C92,[3]Sheet2!$A:$Z,24,0)</f>
        <v>0</v>
      </c>
      <c r="N92" s="19">
        <f>VLOOKUP(C92,[3]Sheet2!$A:$Z,25,0)</f>
        <v>10017.981666666667</v>
      </c>
      <c r="O92" s="19">
        <f>VLOOKUP(C92,[3]Sheet2!$A:$Z,26,0)</f>
        <v>8014.3853333333336</v>
      </c>
      <c r="P92" s="124">
        <f t="shared" si="39"/>
        <v>14425.893600000001</v>
      </c>
      <c r="Q92" s="120">
        <v>60107.89</v>
      </c>
      <c r="R92" s="19">
        <f t="shared" si="40"/>
        <v>60107.89</v>
      </c>
      <c r="S92" s="39">
        <f t="shared" si="34"/>
        <v>4.1666666666666661</v>
      </c>
      <c r="T92" s="39">
        <f t="shared" si="35"/>
        <v>1.0063834812755586E-2</v>
      </c>
      <c r="U92" s="128">
        <f t="shared" si="36"/>
        <v>115734.10034668923</v>
      </c>
      <c r="V92" s="135">
        <v>60107.89</v>
      </c>
      <c r="W92" s="39">
        <f t="shared" si="37"/>
        <v>4.1666666666666661</v>
      </c>
      <c r="X92" s="38">
        <v>0</v>
      </c>
      <c r="Y92" s="19">
        <f t="shared" si="38"/>
        <v>60107.89</v>
      </c>
      <c r="Z92" s="12"/>
      <c r="AA92" s="16">
        <v>45442</v>
      </c>
      <c r="AB92" s="9">
        <v>7</v>
      </c>
      <c r="AC92" s="16">
        <f t="shared" si="41"/>
        <v>45435</v>
      </c>
      <c r="AD92" s="12" t="s">
        <v>35</v>
      </c>
      <c r="AE92" s="36"/>
      <c r="AF92" s="9" t="s">
        <v>412</v>
      </c>
      <c r="AG92" s="23" t="s">
        <v>568</v>
      </c>
    </row>
    <row r="93" spans="1:33" ht="40.200000000000003" hidden="1" customHeight="1">
      <c r="A93" s="9">
        <f t="shared" si="44"/>
        <v>90</v>
      </c>
      <c r="B93" s="9" t="s">
        <v>488</v>
      </c>
      <c r="C93" s="10" t="s">
        <v>613</v>
      </c>
      <c r="D93" s="27" t="s">
        <v>610</v>
      </c>
      <c r="E93" s="9" t="s">
        <v>631</v>
      </c>
      <c r="F93" s="13" t="s">
        <v>619</v>
      </c>
      <c r="G93" s="13" t="s">
        <v>619</v>
      </c>
      <c r="H93" s="19">
        <f>VLOOKUP(C93,[3]Sheet2!$A:$G,7,0)</f>
        <v>1297826.5266666668</v>
      </c>
      <c r="I93" s="39">
        <f>VLOOKUP(C93,[3]Sheet2!$A:$H,8,0)</f>
        <v>0.8</v>
      </c>
      <c r="J93" s="19">
        <f>VLOOKUP(C93,[3]Sheet2!$A:$I,9,0)</f>
        <v>1038261.2213333335</v>
      </c>
      <c r="K93" s="19">
        <f>VLOOKUP(C93,[3]Sheet2!$A:$V,21,0)</f>
        <v>0</v>
      </c>
      <c r="L93" s="19">
        <f t="shared" si="43"/>
        <v>1038261.2213333335</v>
      </c>
      <c r="M93" s="37">
        <f>VLOOKUP(C93,[3]Sheet2!$A:$Z,24,0)</f>
        <v>3093766.72</v>
      </c>
      <c r="N93" s="19">
        <f>VLOOKUP(C93,[3]Sheet2!$A:$Z,25,0)</f>
        <v>426970.15166666667</v>
      </c>
      <c r="O93" s="19">
        <f>VLOOKUP(C93,[3]Sheet2!$A:$Z,26,0)</f>
        <v>341576.12133333337</v>
      </c>
      <c r="P93" s="124">
        <f t="shared" si="39"/>
        <v>1379837.342666667</v>
      </c>
      <c r="Q93" s="120">
        <v>450000</v>
      </c>
      <c r="R93" s="19">
        <f t="shared" si="40"/>
        <v>450000</v>
      </c>
      <c r="S93" s="39">
        <f t="shared" si="34"/>
        <v>0.32612539615019565</v>
      </c>
      <c r="T93" s="39">
        <f t="shared" si="35"/>
        <v>7.534328131864243E-2</v>
      </c>
      <c r="U93" s="128">
        <f t="shared" si="36"/>
        <v>866447.73516438797</v>
      </c>
      <c r="V93" s="135">
        <v>200000</v>
      </c>
      <c r="W93" s="39">
        <f t="shared" si="37"/>
        <v>0.14494462051119805</v>
      </c>
      <c r="X93" s="38">
        <v>0.02</v>
      </c>
      <c r="Y93" s="19">
        <f t="shared" si="38"/>
        <v>196000</v>
      </c>
      <c r="Z93" s="12"/>
      <c r="AA93" s="16">
        <v>45442</v>
      </c>
      <c r="AB93" s="9">
        <v>7</v>
      </c>
      <c r="AC93" s="16">
        <f t="shared" si="41"/>
        <v>45435</v>
      </c>
      <c r="AD93" s="12" t="s">
        <v>35</v>
      </c>
      <c r="AE93" s="36"/>
      <c r="AF93" s="9" t="s">
        <v>620</v>
      </c>
      <c r="AG93" s="23"/>
    </row>
    <row r="94" spans="1:33" ht="40.200000000000003" hidden="1" customHeight="1">
      <c r="A94" s="9">
        <f t="shared" si="44"/>
        <v>91</v>
      </c>
      <c r="B94" s="9" t="s">
        <v>540</v>
      </c>
      <c r="C94" s="10" t="s">
        <v>272</v>
      </c>
      <c r="D94" s="27" t="s">
        <v>273</v>
      </c>
      <c r="E94" s="9" t="s">
        <v>631</v>
      </c>
      <c r="F94" s="13" t="s">
        <v>619</v>
      </c>
      <c r="G94" s="13" t="s">
        <v>619</v>
      </c>
      <c r="H94" s="19" t="e">
        <f>VLOOKUP(C94,[3]Sheet2!$A:$G,7,0)</f>
        <v>#N/A</v>
      </c>
      <c r="I94" s="39" t="e">
        <f>VLOOKUP(C94,[3]Sheet2!$A:$H,8,0)</f>
        <v>#N/A</v>
      </c>
      <c r="J94" s="19" t="e">
        <f>VLOOKUP(C94,[3]Sheet2!$A:$I,9,0)</f>
        <v>#N/A</v>
      </c>
      <c r="K94" s="19" t="e">
        <f>VLOOKUP(C94,[3]Sheet2!$A:$V,21,0)</f>
        <v>#N/A</v>
      </c>
      <c r="L94" s="19" t="e">
        <f t="shared" si="43"/>
        <v>#N/A</v>
      </c>
      <c r="M94" s="37">
        <v>456795.50999999995</v>
      </c>
      <c r="N94" s="19" t="e">
        <f>VLOOKUP(C94,[3]Sheet2!$A:$Z,25,0)</f>
        <v>#N/A</v>
      </c>
      <c r="O94" s="19" t="e">
        <f>VLOOKUP(C94,[3]Sheet2!$A:$Z,26,0)</f>
        <v>#N/A</v>
      </c>
      <c r="P94" s="124" t="e">
        <f t="shared" si="39"/>
        <v>#N/A</v>
      </c>
      <c r="Q94" s="120">
        <v>100000</v>
      </c>
      <c r="R94" s="19">
        <f t="shared" si="40"/>
        <v>100000</v>
      </c>
      <c r="S94" s="39" t="e">
        <f t="shared" si="34"/>
        <v>#N/A</v>
      </c>
      <c r="T94" s="39">
        <f t="shared" si="35"/>
        <v>1.674295140414276E-2</v>
      </c>
      <c r="U94" s="128">
        <f t="shared" si="36"/>
        <v>192543.94114764174</v>
      </c>
      <c r="V94" s="135">
        <v>50000</v>
      </c>
      <c r="W94" s="39" t="e">
        <f t="shared" si="37"/>
        <v>#N/A</v>
      </c>
      <c r="X94" s="38">
        <v>0</v>
      </c>
      <c r="Y94" s="19">
        <f t="shared" si="38"/>
        <v>50000</v>
      </c>
      <c r="Z94" s="12"/>
      <c r="AA94" s="16">
        <v>45442</v>
      </c>
      <c r="AB94" s="9">
        <v>7</v>
      </c>
      <c r="AC94" s="16">
        <f t="shared" si="41"/>
        <v>45435</v>
      </c>
      <c r="AD94" s="12" t="s">
        <v>35</v>
      </c>
      <c r="AE94" s="36"/>
      <c r="AF94" s="9" t="s">
        <v>620</v>
      </c>
      <c r="AG94" s="23"/>
    </row>
    <row r="95" spans="1:33" ht="40.200000000000003" hidden="1" customHeight="1">
      <c r="A95" s="9">
        <f t="shared" si="44"/>
        <v>92</v>
      </c>
      <c r="B95" s="9" t="s">
        <v>540</v>
      </c>
      <c r="C95" s="10" t="s">
        <v>614</v>
      </c>
      <c r="D95" s="27" t="s">
        <v>611</v>
      </c>
      <c r="E95" s="9" t="s">
        <v>631</v>
      </c>
      <c r="F95" s="13" t="s">
        <v>619</v>
      </c>
      <c r="G95" s="13" t="s">
        <v>619</v>
      </c>
      <c r="H95" s="19" t="e">
        <f>VLOOKUP(C95,[3]Sheet2!$A:$G,7,0)</f>
        <v>#N/A</v>
      </c>
      <c r="I95" s="39" t="e">
        <f>VLOOKUP(C95,[3]Sheet2!$A:$H,8,0)</f>
        <v>#N/A</v>
      </c>
      <c r="J95" s="19" t="e">
        <f>VLOOKUP(C95,[3]Sheet2!$A:$I,9,0)</f>
        <v>#N/A</v>
      </c>
      <c r="K95" s="19" t="e">
        <f>VLOOKUP(C95,[3]Sheet2!$A:$V,21,0)</f>
        <v>#N/A</v>
      </c>
      <c r="L95" s="19" t="e">
        <f t="shared" si="43"/>
        <v>#N/A</v>
      </c>
      <c r="M95" s="37">
        <v>1403468.4000000001</v>
      </c>
      <c r="N95" s="19" t="e">
        <f>VLOOKUP(C95,[3]Sheet2!$A:$Z,25,0)</f>
        <v>#N/A</v>
      </c>
      <c r="O95" s="19" t="e">
        <f>VLOOKUP(C95,[3]Sheet2!$A:$Z,26,0)</f>
        <v>#N/A</v>
      </c>
      <c r="P95" s="124" t="e">
        <f t="shared" si="39"/>
        <v>#N/A</v>
      </c>
      <c r="Q95" s="120">
        <v>400000</v>
      </c>
      <c r="R95" s="19">
        <f t="shared" si="40"/>
        <v>400000</v>
      </c>
      <c r="S95" s="39" t="e">
        <f t="shared" si="34"/>
        <v>#N/A</v>
      </c>
      <c r="T95" s="39">
        <f t="shared" si="35"/>
        <v>6.697180561657104E-2</v>
      </c>
      <c r="U95" s="128">
        <f t="shared" si="36"/>
        <v>770175.76459056698</v>
      </c>
      <c r="V95" s="135">
        <v>150000</v>
      </c>
      <c r="W95" s="39" t="e">
        <f t="shared" si="37"/>
        <v>#N/A</v>
      </c>
      <c r="X95" s="38">
        <v>0</v>
      </c>
      <c r="Y95" s="19">
        <f t="shared" si="38"/>
        <v>150000</v>
      </c>
      <c r="Z95" s="12"/>
      <c r="AA95" s="16">
        <v>45442</v>
      </c>
      <c r="AB95" s="9">
        <v>7</v>
      </c>
      <c r="AC95" s="16">
        <f t="shared" si="41"/>
        <v>45435</v>
      </c>
      <c r="AD95" s="12" t="s">
        <v>35</v>
      </c>
      <c r="AE95" s="36"/>
      <c r="AF95" s="9" t="s">
        <v>620</v>
      </c>
      <c r="AG95" s="23"/>
    </row>
    <row r="96" spans="1:33" ht="40.200000000000003" hidden="1" customHeight="1">
      <c r="A96" s="9">
        <f t="shared" si="44"/>
        <v>93</v>
      </c>
      <c r="B96" s="9" t="s">
        <v>540</v>
      </c>
      <c r="C96" s="10" t="s">
        <v>615</v>
      </c>
      <c r="D96" s="27" t="s">
        <v>616</v>
      </c>
      <c r="E96" s="9" t="s">
        <v>631</v>
      </c>
      <c r="F96" s="13" t="s">
        <v>619</v>
      </c>
      <c r="G96" s="13" t="s">
        <v>619</v>
      </c>
      <c r="H96" s="19">
        <f>VLOOKUP(C96,[3]Sheet2!$A:$G,7,0)</f>
        <v>37186.226666666669</v>
      </c>
      <c r="I96" s="39">
        <f>VLOOKUP(C96,[3]Sheet2!$A:$H,8,0)</f>
        <v>0.8</v>
      </c>
      <c r="J96" s="19">
        <f>VLOOKUP(C96,[3]Sheet2!$A:$I,9,0)</f>
        <v>29748.981333333337</v>
      </c>
      <c r="K96" s="19">
        <f>VLOOKUP(C96,[3]Sheet2!$A:$V,21,0)</f>
        <v>0</v>
      </c>
      <c r="L96" s="19">
        <f t="shared" si="43"/>
        <v>29748.981333333337</v>
      </c>
      <c r="M96" s="37">
        <f>VLOOKUP(C96,[3]Sheet2!$A:$Z,24,0)</f>
        <v>139448.35</v>
      </c>
      <c r="N96" s="19">
        <f>VLOOKUP(C96,[3]Sheet2!$A:$Z,25,0)</f>
        <v>0</v>
      </c>
      <c r="O96" s="19">
        <f>VLOOKUP(C96,[3]Sheet2!$A:$Z,26,0)</f>
        <v>0</v>
      </c>
      <c r="P96" s="124">
        <f t="shared" si="39"/>
        <v>29748.981333333337</v>
      </c>
      <c r="Q96" s="120">
        <v>50000</v>
      </c>
      <c r="R96" s="19">
        <f t="shared" si="40"/>
        <v>50000</v>
      </c>
      <c r="S96" s="39">
        <f t="shared" si="34"/>
        <v>1.6807298186030883</v>
      </c>
      <c r="T96" s="39">
        <f t="shared" si="35"/>
        <v>8.3714757020713799E-3</v>
      </c>
      <c r="U96" s="128">
        <f t="shared" si="36"/>
        <v>96271.970573820872</v>
      </c>
      <c r="V96" s="135">
        <v>30000</v>
      </c>
      <c r="W96" s="39">
        <f t="shared" si="37"/>
        <v>1.008437891161853</v>
      </c>
      <c r="X96" s="38">
        <v>0</v>
      </c>
      <c r="Y96" s="19">
        <f t="shared" si="38"/>
        <v>30000</v>
      </c>
      <c r="Z96" s="12"/>
      <c r="AA96" s="16">
        <v>45442</v>
      </c>
      <c r="AB96" s="9">
        <v>7</v>
      </c>
      <c r="AC96" s="16">
        <f t="shared" si="41"/>
        <v>45435</v>
      </c>
      <c r="AD96" s="12" t="s">
        <v>35</v>
      </c>
      <c r="AE96" s="36"/>
      <c r="AF96" s="9" t="s">
        <v>620</v>
      </c>
      <c r="AG96" s="23"/>
    </row>
    <row r="97" spans="1:33" ht="40.200000000000003" hidden="1" customHeight="1">
      <c r="A97" s="9">
        <f t="shared" si="44"/>
        <v>94</v>
      </c>
      <c r="B97" s="9" t="s">
        <v>540</v>
      </c>
      <c r="C97" s="10" t="s">
        <v>276</v>
      </c>
      <c r="D97" s="27" t="s">
        <v>277</v>
      </c>
      <c r="E97" s="9" t="s">
        <v>631</v>
      </c>
      <c r="F97" s="13" t="s">
        <v>619</v>
      </c>
      <c r="G97" s="13" t="s">
        <v>619</v>
      </c>
      <c r="H97" s="19" t="e">
        <f>VLOOKUP(C97,[3]Sheet2!$A:$G,7,0)</f>
        <v>#N/A</v>
      </c>
      <c r="I97" s="39" t="e">
        <f>VLOOKUP(C97,[3]Sheet2!$A:$H,8,0)</f>
        <v>#N/A</v>
      </c>
      <c r="J97" s="19" t="e">
        <f>VLOOKUP(C97,[3]Sheet2!$A:$I,9,0)</f>
        <v>#N/A</v>
      </c>
      <c r="K97" s="19" t="e">
        <f>VLOOKUP(C97,[3]Sheet2!$A:$V,21,0)</f>
        <v>#N/A</v>
      </c>
      <c r="L97" s="19" t="e">
        <f t="shared" si="43"/>
        <v>#N/A</v>
      </c>
      <c r="M97" s="37">
        <v>173407.62</v>
      </c>
      <c r="N97" s="19" t="e">
        <f>VLOOKUP(C97,[3]Sheet2!$A:$Z,25,0)</f>
        <v>#N/A</v>
      </c>
      <c r="O97" s="19" t="e">
        <f>VLOOKUP(C97,[3]Sheet2!$A:$Z,26,0)</f>
        <v>#N/A</v>
      </c>
      <c r="P97" s="124" t="e">
        <f t="shared" si="39"/>
        <v>#N/A</v>
      </c>
      <c r="Q97" s="120">
        <v>50000</v>
      </c>
      <c r="R97" s="19">
        <f t="shared" si="40"/>
        <v>50000</v>
      </c>
      <c r="S97" s="39" t="e">
        <f t="shared" si="34"/>
        <v>#N/A</v>
      </c>
      <c r="T97" s="39">
        <f t="shared" si="35"/>
        <v>8.3714757020713799E-3</v>
      </c>
      <c r="U97" s="128">
        <f t="shared" si="36"/>
        <v>96271.970573820872</v>
      </c>
      <c r="V97" s="135">
        <v>30000</v>
      </c>
      <c r="W97" s="39" t="e">
        <f t="shared" si="37"/>
        <v>#N/A</v>
      </c>
      <c r="X97" s="38">
        <v>0</v>
      </c>
      <c r="Y97" s="19">
        <f t="shared" si="38"/>
        <v>30000</v>
      </c>
      <c r="Z97" s="12"/>
      <c r="AA97" s="16">
        <v>45442</v>
      </c>
      <c r="AB97" s="9">
        <v>7</v>
      </c>
      <c r="AC97" s="16">
        <f t="shared" si="41"/>
        <v>45435</v>
      </c>
      <c r="AD97" s="12" t="s">
        <v>35</v>
      </c>
      <c r="AE97" s="36"/>
      <c r="AF97" s="9" t="s">
        <v>620</v>
      </c>
      <c r="AG97" s="23"/>
    </row>
    <row r="98" spans="1:33" ht="40.200000000000003" hidden="1" customHeight="1">
      <c r="A98" s="9">
        <f t="shared" si="44"/>
        <v>95</v>
      </c>
      <c r="B98" s="9" t="s">
        <v>540</v>
      </c>
      <c r="C98" s="10" t="s">
        <v>639</v>
      </c>
      <c r="D98" s="27" t="s">
        <v>617</v>
      </c>
      <c r="E98" s="9" t="s">
        <v>631</v>
      </c>
      <c r="F98" s="13" t="s">
        <v>619</v>
      </c>
      <c r="G98" s="13" t="s">
        <v>619</v>
      </c>
      <c r="H98" s="19" t="e">
        <f>VLOOKUP(C98,[3]Sheet2!$A:$G,7,0)</f>
        <v>#N/A</v>
      </c>
      <c r="I98" s="39" t="e">
        <f>VLOOKUP(C98,[3]Sheet2!$A:$H,8,0)</f>
        <v>#N/A</v>
      </c>
      <c r="J98" s="19" t="e">
        <f>VLOOKUP(C98,[3]Sheet2!$A:$I,9,0)</f>
        <v>#N/A</v>
      </c>
      <c r="K98" s="19" t="e">
        <f>VLOOKUP(C98,[3]Sheet2!$A:$V,21,0)</f>
        <v>#N/A</v>
      </c>
      <c r="L98" s="19" t="e">
        <f t="shared" si="43"/>
        <v>#N/A</v>
      </c>
      <c r="M98" s="37" t="e">
        <f>VLOOKUP(C98,[3]Sheet2!$A:$Z,24,0)</f>
        <v>#N/A</v>
      </c>
      <c r="N98" s="19" t="e">
        <f>VLOOKUP(C98,[3]Sheet2!$A:$Z,25,0)</f>
        <v>#N/A</v>
      </c>
      <c r="O98" s="19" t="e">
        <f>VLOOKUP(C98,[3]Sheet2!$A:$Z,26,0)</f>
        <v>#N/A</v>
      </c>
      <c r="P98" s="124" t="e">
        <f t="shared" si="39"/>
        <v>#N/A</v>
      </c>
      <c r="Q98" s="120">
        <v>25200</v>
      </c>
      <c r="R98" s="19">
        <f t="shared" si="40"/>
        <v>25200</v>
      </c>
      <c r="S98" s="39" t="e">
        <f t="shared" si="34"/>
        <v>#N/A</v>
      </c>
      <c r="T98" s="39">
        <f t="shared" si="35"/>
        <v>4.2192237538439762E-3</v>
      </c>
      <c r="U98" s="128">
        <f t="shared" si="36"/>
        <v>48521.073169205723</v>
      </c>
      <c r="V98" s="135">
        <v>20000</v>
      </c>
      <c r="W98" s="39" t="e">
        <f t="shared" si="37"/>
        <v>#N/A</v>
      </c>
      <c r="X98" s="38">
        <v>0</v>
      </c>
      <c r="Y98" s="19">
        <f t="shared" si="38"/>
        <v>20000</v>
      </c>
      <c r="Z98" s="12"/>
      <c r="AA98" s="16">
        <v>45442</v>
      </c>
      <c r="AB98" s="9">
        <v>7</v>
      </c>
      <c r="AC98" s="16">
        <f t="shared" si="41"/>
        <v>45435</v>
      </c>
      <c r="AD98" s="12" t="s">
        <v>35</v>
      </c>
      <c r="AE98" s="36"/>
      <c r="AF98" s="9" t="s">
        <v>620</v>
      </c>
      <c r="AG98" s="23"/>
    </row>
    <row r="99" spans="1:33" ht="40.200000000000003" hidden="1" customHeight="1">
      <c r="A99" s="9">
        <f t="shared" si="44"/>
        <v>96</v>
      </c>
      <c r="B99" s="9" t="s">
        <v>540</v>
      </c>
      <c r="C99" s="10" t="s">
        <v>618</v>
      </c>
      <c r="D99" s="27" t="s">
        <v>612</v>
      </c>
      <c r="E99" s="9" t="s">
        <v>631</v>
      </c>
      <c r="F99" s="13" t="s">
        <v>619</v>
      </c>
      <c r="G99" s="13" t="s">
        <v>619</v>
      </c>
      <c r="H99" s="19" t="e">
        <f>VLOOKUP(C99,[3]Sheet2!$A:$G,7,0)</f>
        <v>#N/A</v>
      </c>
      <c r="I99" s="39" t="e">
        <f>VLOOKUP(C99,[3]Sheet2!$A:$H,8,0)</f>
        <v>#N/A</v>
      </c>
      <c r="J99" s="19" t="e">
        <f>VLOOKUP(C99,[3]Sheet2!$A:$I,9,0)</f>
        <v>#N/A</v>
      </c>
      <c r="K99" s="19" t="e">
        <f>VLOOKUP(C99,[3]Sheet2!$A:$V,21,0)</f>
        <v>#N/A</v>
      </c>
      <c r="L99" s="19" t="e">
        <f t="shared" si="43"/>
        <v>#N/A</v>
      </c>
      <c r="M99" s="37">
        <v>40240</v>
      </c>
      <c r="N99" s="19" t="e">
        <f>VLOOKUP(C99,[3]Sheet2!$A:$Z,25,0)</f>
        <v>#N/A</v>
      </c>
      <c r="O99" s="19" t="e">
        <f>VLOOKUP(C99,[3]Sheet2!$A:$Z,26,0)</f>
        <v>#N/A</v>
      </c>
      <c r="P99" s="124" t="e">
        <f t="shared" si="39"/>
        <v>#N/A</v>
      </c>
      <c r="Q99" s="120">
        <v>10000</v>
      </c>
      <c r="R99" s="19">
        <f t="shared" si="40"/>
        <v>10000</v>
      </c>
      <c r="S99" s="39" t="e">
        <f t="shared" si="34"/>
        <v>#N/A</v>
      </c>
      <c r="T99" s="39">
        <f t="shared" si="35"/>
        <v>1.674295140414276E-3</v>
      </c>
      <c r="U99" s="128">
        <f t="shared" si="36"/>
        <v>19254.394114764174</v>
      </c>
      <c r="V99" s="135">
        <v>10000</v>
      </c>
      <c r="W99" s="39" t="e">
        <f t="shared" si="37"/>
        <v>#N/A</v>
      </c>
      <c r="X99" s="38">
        <v>0</v>
      </c>
      <c r="Y99" s="19">
        <f t="shared" si="38"/>
        <v>10000</v>
      </c>
      <c r="Z99" s="12"/>
      <c r="AA99" s="16">
        <v>45442</v>
      </c>
      <c r="AB99" s="9">
        <v>7</v>
      </c>
      <c r="AC99" s="16">
        <f t="shared" si="41"/>
        <v>45435</v>
      </c>
      <c r="AD99" s="12" t="s">
        <v>35</v>
      </c>
      <c r="AE99" s="36"/>
      <c r="AF99" s="9" t="s">
        <v>620</v>
      </c>
      <c r="AG99" s="23"/>
    </row>
    <row r="100" spans="1:33" ht="35.4" customHeight="1">
      <c r="A100" s="9">
        <f t="shared" si="44"/>
        <v>97</v>
      </c>
      <c r="B100" s="9" t="s">
        <v>540</v>
      </c>
      <c r="C100" s="10" t="s">
        <v>284</v>
      </c>
      <c r="D100" s="165" t="s">
        <v>285</v>
      </c>
      <c r="E100" s="12" t="s">
        <v>280</v>
      </c>
      <c r="F100" s="13" t="s">
        <v>31</v>
      </c>
      <c r="G100" s="14" t="s">
        <v>180</v>
      </c>
      <c r="H100" s="19">
        <f>VLOOKUP(C100,[3]Sheet2!$A:$G,7,0)</f>
        <v>0</v>
      </c>
      <c r="I100" s="39">
        <f>VLOOKUP(C100,[3]Sheet2!$A:$H,8,0)</f>
        <v>1</v>
      </c>
      <c r="J100" s="19">
        <f>VLOOKUP(C100,[3]Sheet2!$A:$I,9,0)</f>
        <v>0</v>
      </c>
      <c r="K100" s="19">
        <f>VLOOKUP(C100,[3]Sheet2!$A:$V,21,0)</f>
        <v>0</v>
      </c>
      <c r="L100" s="19">
        <f t="shared" si="43"/>
        <v>0</v>
      </c>
      <c r="M100" s="37">
        <f>VLOOKUP(C100,[3]Sheet2!$A:$Z,24,0)</f>
        <v>416900</v>
      </c>
      <c r="N100" s="19">
        <f>VLOOKUP(C100,[3]Sheet2!$A:$Z,25,0)</f>
        <v>0</v>
      </c>
      <c r="O100" s="19">
        <f>VLOOKUP(C100,[3]Sheet2!$A:$Z,26,0)</f>
        <v>0</v>
      </c>
      <c r="P100" s="124">
        <v>416900</v>
      </c>
      <c r="Q100" s="120">
        <v>200000</v>
      </c>
      <c r="R100" s="19">
        <f t="shared" si="40"/>
        <v>200000</v>
      </c>
      <c r="S100" s="39">
        <f t="shared" si="34"/>
        <v>0.47973135044375148</v>
      </c>
      <c r="T100" s="39">
        <f t="shared" si="35"/>
        <v>3.348590280828552E-2</v>
      </c>
      <c r="U100" s="128">
        <f t="shared" si="36"/>
        <v>385087.88229528349</v>
      </c>
      <c r="V100" s="135">
        <v>180000</v>
      </c>
      <c r="W100" s="39">
        <f t="shared" si="37"/>
        <v>0.43175821539937637</v>
      </c>
      <c r="X100" s="38">
        <v>0</v>
      </c>
      <c r="Y100" s="19">
        <f t="shared" si="38"/>
        <v>180000</v>
      </c>
      <c r="Z100" s="12"/>
      <c r="AA100" s="16">
        <v>45442</v>
      </c>
      <c r="AB100" s="9">
        <v>3</v>
      </c>
      <c r="AC100" s="16">
        <f t="shared" si="41"/>
        <v>45439</v>
      </c>
      <c r="AD100" s="12" t="s">
        <v>35</v>
      </c>
      <c r="AE100" s="19"/>
      <c r="AF100" s="9" t="s">
        <v>564</v>
      </c>
      <c r="AG100" s="23" t="s">
        <v>565</v>
      </c>
    </row>
    <row r="101" spans="1:33" ht="40.200000000000003" hidden="1" customHeight="1">
      <c r="A101" s="9">
        <f t="shared" si="44"/>
        <v>98</v>
      </c>
      <c r="B101" s="9" t="s">
        <v>540</v>
      </c>
      <c r="C101" s="10" t="s">
        <v>184</v>
      </c>
      <c r="D101" s="27" t="s">
        <v>185</v>
      </c>
      <c r="E101" s="12" t="s">
        <v>548</v>
      </c>
      <c r="F101" s="13" t="s">
        <v>40</v>
      </c>
      <c r="G101" s="14" t="s">
        <v>180</v>
      </c>
      <c r="H101" s="19">
        <f>VLOOKUP(C101,[3]Sheet2!$A:$G,7,0)</f>
        <v>21578.661333333337</v>
      </c>
      <c r="I101" s="39">
        <f>VLOOKUP(C101,[3]Sheet2!$A:$H,8,0)</f>
        <v>1</v>
      </c>
      <c r="J101" s="19">
        <f>VLOOKUP(C101,[3]Sheet2!$A:$I,9,0)</f>
        <v>21578.661333333337</v>
      </c>
      <c r="K101" s="19">
        <f>VLOOKUP(C101,[3]Sheet2!$A:$V,21,0)</f>
        <v>0</v>
      </c>
      <c r="L101" s="19">
        <f t="shared" si="43"/>
        <v>21578.661333333337</v>
      </c>
      <c r="M101" s="37">
        <f>VLOOKUP(C101,[3]Sheet2!$A:$Z,24,0)</f>
        <v>40459.990000000005</v>
      </c>
      <c r="N101" s="19">
        <f>VLOOKUP(C101,[3]Sheet2!$A:$Z,25,0)</f>
        <v>0</v>
      </c>
      <c r="O101" s="19">
        <f>VLOOKUP(C101,[3]Sheet2!$A:$Z,26,0)</f>
        <v>0</v>
      </c>
      <c r="P101" s="124">
        <f t="shared" si="39"/>
        <v>21578.661333333337</v>
      </c>
      <c r="Q101" s="120">
        <v>20000</v>
      </c>
      <c r="R101" s="19">
        <f t="shared" si="40"/>
        <v>20000</v>
      </c>
      <c r="S101" s="39">
        <f t="shared" si="34"/>
        <v>0.92684155384121436</v>
      </c>
      <c r="T101" s="39">
        <f t="shared" si="35"/>
        <v>3.3485902808285521E-3</v>
      </c>
      <c r="U101" s="128">
        <f t="shared" si="36"/>
        <v>38508.788229528349</v>
      </c>
      <c r="V101" s="135">
        <v>20000</v>
      </c>
      <c r="W101" s="39">
        <f t="shared" si="37"/>
        <v>0.92684155384121436</v>
      </c>
      <c r="X101" s="38">
        <v>0</v>
      </c>
      <c r="Y101" s="19">
        <f t="shared" si="38"/>
        <v>20000</v>
      </c>
      <c r="Z101" s="12"/>
      <c r="AA101" s="16">
        <v>45442</v>
      </c>
      <c r="AB101" s="9">
        <v>3</v>
      </c>
      <c r="AC101" s="16">
        <f t="shared" si="41"/>
        <v>45439</v>
      </c>
      <c r="AD101" s="12" t="s">
        <v>35</v>
      </c>
      <c r="AE101" s="36"/>
      <c r="AF101" s="9" t="s">
        <v>564</v>
      </c>
      <c r="AG101" s="23"/>
    </row>
    <row r="102" spans="1:33" ht="40.200000000000003" hidden="1" customHeight="1">
      <c r="A102" s="9">
        <f t="shared" si="44"/>
        <v>99</v>
      </c>
      <c r="B102" s="9" t="s">
        <v>540</v>
      </c>
      <c r="C102" s="10" t="s">
        <v>290</v>
      </c>
      <c r="D102" s="27" t="s">
        <v>291</v>
      </c>
      <c r="E102" s="12" t="s">
        <v>548</v>
      </c>
      <c r="F102" s="13" t="s">
        <v>31</v>
      </c>
      <c r="G102" s="14" t="s">
        <v>32</v>
      </c>
      <c r="H102" s="19">
        <f>VLOOKUP(C102,[3]Sheet2!$A:$G,7,0)</f>
        <v>101070.23333333334</v>
      </c>
      <c r="I102" s="39">
        <f>VLOOKUP(C102,[3]Sheet2!$A:$H,8,0)</f>
        <v>1</v>
      </c>
      <c r="J102" s="19">
        <f>VLOOKUP(C102,[3]Sheet2!$A:$I,9,0)</f>
        <v>101070.23333333334</v>
      </c>
      <c r="K102" s="19">
        <f>VLOOKUP(C102,[3]Sheet2!$A:$V,21,0)</f>
        <v>0</v>
      </c>
      <c r="L102" s="19">
        <f t="shared" si="43"/>
        <v>101070.23333333334</v>
      </c>
      <c r="M102" s="37">
        <f>VLOOKUP(C102,[3]Sheet2!$A:$Z,24,0)</f>
        <v>151605.35</v>
      </c>
      <c r="N102" s="19">
        <f>VLOOKUP(C102,[3]Sheet2!$A:$Z,25,0)</f>
        <v>0</v>
      </c>
      <c r="O102" s="19">
        <f>VLOOKUP(C102,[3]Sheet2!$A:$Z,26,0)</f>
        <v>0</v>
      </c>
      <c r="P102" s="124">
        <f t="shared" si="39"/>
        <v>101070.23333333334</v>
      </c>
      <c r="Q102" s="120">
        <v>50000</v>
      </c>
      <c r="R102" s="19">
        <f t="shared" si="40"/>
        <v>50000</v>
      </c>
      <c r="S102" s="39">
        <f t="shared" si="34"/>
        <v>0.4947054968706579</v>
      </c>
      <c r="T102" s="39">
        <f t="shared" si="35"/>
        <v>8.3714757020713799E-3</v>
      </c>
      <c r="U102" s="128">
        <f t="shared" si="36"/>
        <v>96271.970573820872</v>
      </c>
      <c r="V102" s="135">
        <v>50000</v>
      </c>
      <c r="W102" s="39">
        <f t="shared" si="37"/>
        <v>0.4947054968706579</v>
      </c>
      <c r="X102" s="38">
        <v>0</v>
      </c>
      <c r="Y102" s="19">
        <f t="shared" ref="Y102:Y113" si="45">V102*(1-X102)</f>
        <v>50000</v>
      </c>
      <c r="Z102" s="12"/>
      <c r="AA102" s="16">
        <v>45442</v>
      </c>
      <c r="AB102" s="9">
        <v>3</v>
      </c>
      <c r="AC102" s="16">
        <f t="shared" si="41"/>
        <v>45439</v>
      </c>
      <c r="AD102" s="12" t="s">
        <v>35</v>
      </c>
      <c r="AE102" s="19">
        <v>151605.35</v>
      </c>
      <c r="AF102" s="9" t="s">
        <v>412</v>
      </c>
      <c r="AG102" s="23" t="s">
        <v>567</v>
      </c>
    </row>
    <row r="103" spans="1:33" ht="40.200000000000003" hidden="1" customHeight="1">
      <c r="A103" s="9">
        <f t="shared" si="44"/>
        <v>100</v>
      </c>
      <c r="B103" s="9" t="s">
        <v>540</v>
      </c>
      <c r="C103" s="10" t="s">
        <v>288</v>
      </c>
      <c r="D103" s="27" t="s">
        <v>289</v>
      </c>
      <c r="E103" s="12" t="s">
        <v>280</v>
      </c>
      <c r="F103" s="13" t="s">
        <v>31</v>
      </c>
      <c r="G103" s="14" t="s">
        <v>32</v>
      </c>
      <c r="H103" s="19">
        <f>VLOOKUP(C103,[3]Sheet2!$A:$G,7,0)</f>
        <v>253262.57866666664</v>
      </c>
      <c r="I103" s="39">
        <f>VLOOKUP(C103,[3]Sheet2!$A:$H,8,0)</f>
        <v>0.8</v>
      </c>
      <c r="J103" s="19">
        <f>VLOOKUP(C103,[3]Sheet2!$A:$I,9,0)</f>
        <v>202610.06293333333</v>
      </c>
      <c r="K103" s="19">
        <f>VLOOKUP(C103,[3]Sheet2!$A:$V,21,0)</f>
        <v>0</v>
      </c>
      <c r="L103" s="19">
        <f t="shared" si="43"/>
        <v>202610.06293333333</v>
      </c>
      <c r="M103" s="37">
        <f>VLOOKUP(C103,[3]Sheet2!$A:$Z,24,0)</f>
        <v>508630.26</v>
      </c>
      <c r="N103" s="19">
        <f>VLOOKUP(C103,[3]Sheet2!$A:$Z,25,0)</f>
        <v>62267.519999999997</v>
      </c>
      <c r="O103" s="19">
        <f>VLOOKUP(C103,[3]Sheet2!$A:$Z,26,0)</f>
        <v>49814.016000000003</v>
      </c>
      <c r="P103" s="124">
        <f t="shared" si="39"/>
        <v>252424.07893333334</v>
      </c>
      <c r="Q103" s="120">
        <v>100000</v>
      </c>
      <c r="R103" s="19">
        <f t="shared" si="40"/>
        <v>100000</v>
      </c>
      <c r="S103" s="39">
        <f t="shared" si="34"/>
        <v>0.39615871997065139</v>
      </c>
      <c r="T103" s="39">
        <f t="shared" si="35"/>
        <v>1.674295140414276E-2</v>
      </c>
      <c r="U103" s="128">
        <f t="shared" si="36"/>
        <v>192543.94114764174</v>
      </c>
      <c r="V103" s="135">
        <v>50000</v>
      </c>
      <c r="W103" s="39">
        <f t="shared" si="37"/>
        <v>0.19807935998532569</v>
      </c>
      <c r="X103" s="38">
        <v>0.03</v>
      </c>
      <c r="Y103" s="19">
        <f t="shared" si="45"/>
        <v>48500</v>
      </c>
      <c r="Z103" s="12"/>
      <c r="AA103" s="16">
        <v>45442</v>
      </c>
      <c r="AB103" s="9">
        <v>7</v>
      </c>
      <c r="AC103" s="16">
        <f t="shared" si="41"/>
        <v>45435</v>
      </c>
      <c r="AD103" s="12" t="s">
        <v>35</v>
      </c>
      <c r="AE103" s="36"/>
      <c r="AF103" s="9" t="s">
        <v>412</v>
      </c>
      <c r="AG103" s="23"/>
    </row>
    <row r="104" spans="1:33" ht="40.200000000000003" hidden="1" customHeight="1">
      <c r="A104" s="9">
        <f t="shared" si="44"/>
        <v>101</v>
      </c>
      <c r="B104" s="9" t="s">
        <v>540</v>
      </c>
      <c r="C104" s="10" t="s">
        <v>538</v>
      </c>
      <c r="D104" s="27" t="s">
        <v>563</v>
      </c>
      <c r="E104" s="12" t="s">
        <v>548</v>
      </c>
      <c r="F104" s="13" t="s">
        <v>40</v>
      </c>
      <c r="G104" s="14" t="s">
        <v>32</v>
      </c>
      <c r="H104" s="19">
        <f>VLOOKUP(C104,[3]Sheet2!$A:$G,7,0)</f>
        <v>9003.485333333334</v>
      </c>
      <c r="I104" s="39">
        <f>VLOOKUP(C104,[3]Sheet2!$A:$H,8,0)</f>
        <v>0.8</v>
      </c>
      <c r="J104" s="19">
        <f>VLOOKUP(C104,[3]Sheet2!$A:$I,9,0)</f>
        <v>7202.7882666666674</v>
      </c>
      <c r="K104" s="19">
        <f>VLOOKUP(C104,[3]Sheet2!$A:$V,21,0)</f>
        <v>70000</v>
      </c>
      <c r="L104" s="19">
        <f t="shared" si="43"/>
        <v>-62797.21173333333</v>
      </c>
      <c r="M104" s="37">
        <f>VLOOKUP(C104,[3]Sheet2!$A:$Z,24,0)</f>
        <v>856630.84</v>
      </c>
      <c r="N104" s="19">
        <f>VLOOKUP(C104,[3]Sheet2!$A:$Z,25,0)</f>
        <v>0</v>
      </c>
      <c r="O104" s="19">
        <f>VLOOKUP(C104,[3]Sheet2!$A:$Z,26,0)</f>
        <v>0</v>
      </c>
      <c r="P104" s="124">
        <f t="shared" si="39"/>
        <v>-62797.21173333333</v>
      </c>
      <c r="Q104" s="120">
        <v>30000</v>
      </c>
      <c r="R104" s="19">
        <f t="shared" si="40"/>
        <v>30000</v>
      </c>
      <c r="S104" s="39">
        <f t="shared" si="34"/>
        <v>-0.47772821709655189</v>
      </c>
      <c r="T104" s="39">
        <f t="shared" si="35"/>
        <v>5.0228854212428283E-3</v>
      </c>
      <c r="U104" s="128">
        <f t="shared" si="36"/>
        <v>57763.182344292523</v>
      </c>
      <c r="V104" s="135">
        <v>0</v>
      </c>
      <c r="W104" s="39">
        <f t="shared" si="37"/>
        <v>0</v>
      </c>
      <c r="X104" s="38">
        <v>0</v>
      </c>
      <c r="Y104" s="19">
        <f t="shared" si="45"/>
        <v>0</v>
      </c>
      <c r="Z104" s="12"/>
      <c r="AA104" s="16">
        <v>45442</v>
      </c>
      <c r="AB104" s="9">
        <v>3</v>
      </c>
      <c r="AC104" s="16">
        <f t="shared" si="41"/>
        <v>45439</v>
      </c>
      <c r="AD104" s="12" t="s">
        <v>35</v>
      </c>
      <c r="AE104" s="36"/>
      <c r="AF104" s="9" t="s">
        <v>181</v>
      </c>
      <c r="AG104" s="23"/>
    </row>
    <row r="105" spans="1:33" ht="40.200000000000003" hidden="1" customHeight="1">
      <c r="A105" s="9">
        <f t="shared" si="44"/>
        <v>102</v>
      </c>
      <c r="B105" s="9" t="s">
        <v>540</v>
      </c>
      <c r="C105" s="10" t="s">
        <v>560</v>
      </c>
      <c r="D105" s="27" t="s">
        <v>561</v>
      </c>
      <c r="E105" s="12" t="s">
        <v>548</v>
      </c>
      <c r="F105" s="13" t="s">
        <v>562</v>
      </c>
      <c r="G105" s="14" t="s">
        <v>32</v>
      </c>
      <c r="H105" s="19">
        <f>VLOOKUP(C105,[3]Sheet2!$A:$G,7,0)</f>
        <v>42811.280000000006</v>
      </c>
      <c r="I105" s="39">
        <f>VLOOKUP(C105,[3]Sheet2!$A:$H,8,0)</f>
        <v>0.8</v>
      </c>
      <c r="J105" s="19">
        <f>VLOOKUP(C105,[3]Sheet2!$A:$I,9,0)</f>
        <v>34249.024000000005</v>
      </c>
      <c r="K105" s="19">
        <f>VLOOKUP(C105,[3]Sheet2!$A:$V,21,0)</f>
        <v>0</v>
      </c>
      <c r="L105" s="19">
        <f t="shared" si="43"/>
        <v>34249.024000000005</v>
      </c>
      <c r="M105" s="37">
        <f>VLOOKUP(C105,[3]Sheet2!$A:$Z,24,0)</f>
        <v>81145.88</v>
      </c>
      <c r="N105" s="19">
        <f>VLOOKUP(C105,[3]Sheet2!$A:$Z,25,0)</f>
        <v>12485.276666666667</v>
      </c>
      <c r="O105" s="19">
        <f>VLOOKUP(C105,[3]Sheet2!$A:$Z,26,0)</f>
        <v>9988.2213333333348</v>
      </c>
      <c r="P105" s="124">
        <f t="shared" si="39"/>
        <v>44237.24533333334</v>
      </c>
      <c r="Q105" s="120">
        <v>50000</v>
      </c>
      <c r="R105" s="19">
        <f t="shared" si="40"/>
        <v>50000</v>
      </c>
      <c r="S105" s="39">
        <f t="shared" si="34"/>
        <v>1.130269292837824</v>
      </c>
      <c r="T105" s="39">
        <f t="shared" si="35"/>
        <v>8.3714757020713799E-3</v>
      </c>
      <c r="U105" s="128">
        <f t="shared" si="36"/>
        <v>96271.970573820872</v>
      </c>
      <c r="V105" s="135">
        <v>20000</v>
      </c>
      <c r="W105" s="39">
        <f t="shared" si="37"/>
        <v>0.45210771713512959</v>
      </c>
      <c r="X105" s="38">
        <v>0</v>
      </c>
      <c r="Y105" s="19">
        <f t="shared" si="45"/>
        <v>20000</v>
      </c>
      <c r="Z105" s="12"/>
      <c r="AA105" s="16">
        <v>45442</v>
      </c>
      <c r="AB105" s="9">
        <v>3</v>
      </c>
      <c r="AC105" s="16">
        <f t="shared" si="41"/>
        <v>45439</v>
      </c>
      <c r="AD105" s="12" t="s">
        <v>35</v>
      </c>
      <c r="AE105" s="36"/>
      <c r="AF105" s="9" t="s">
        <v>412</v>
      </c>
      <c r="AG105" s="23"/>
    </row>
    <row r="106" spans="1:33" ht="40.200000000000003" hidden="1" customHeight="1">
      <c r="A106" s="9">
        <f t="shared" si="44"/>
        <v>103</v>
      </c>
      <c r="B106" s="9" t="s">
        <v>540</v>
      </c>
      <c r="C106" s="10" t="s">
        <v>282</v>
      </c>
      <c r="D106" s="27" t="s">
        <v>283</v>
      </c>
      <c r="E106" s="12" t="s">
        <v>548</v>
      </c>
      <c r="F106" s="13" t="s">
        <v>40</v>
      </c>
      <c r="G106" s="14" t="s">
        <v>32</v>
      </c>
      <c r="H106" s="19">
        <f>VLOOKUP(C106,[3]Sheet2!$A:$G,7,0)</f>
        <v>0</v>
      </c>
      <c r="I106" s="39">
        <f>VLOOKUP(C106,[3]Sheet2!$A:$H,8,0)</f>
        <v>0.8</v>
      </c>
      <c r="J106" s="19">
        <f>VLOOKUP(C106,[3]Sheet2!$A:$I,9,0)</f>
        <v>0</v>
      </c>
      <c r="K106" s="19">
        <f>VLOOKUP(C106,[3]Sheet2!$A:$V,21,0)</f>
        <v>20000</v>
      </c>
      <c r="L106" s="19">
        <f t="shared" si="43"/>
        <v>-20000</v>
      </c>
      <c r="M106" s="37">
        <f>VLOOKUP(C106,[3]Sheet2!$A:$Z,24,0)</f>
        <v>249669.96000000002</v>
      </c>
      <c r="N106" s="19">
        <f>VLOOKUP(C106,[3]Sheet2!$A:$Z,25,0)</f>
        <v>0</v>
      </c>
      <c r="O106" s="19">
        <f>VLOOKUP(C106,[3]Sheet2!$A:$Z,26,0)</f>
        <v>0</v>
      </c>
      <c r="P106" s="124">
        <f t="shared" si="39"/>
        <v>-20000</v>
      </c>
      <c r="Q106" s="120">
        <v>30000</v>
      </c>
      <c r="R106" s="19">
        <f t="shared" si="40"/>
        <v>30000</v>
      </c>
      <c r="S106" s="39">
        <f t="shared" si="34"/>
        <v>-1.5</v>
      </c>
      <c r="T106" s="39">
        <f t="shared" si="35"/>
        <v>5.0228854212428283E-3</v>
      </c>
      <c r="U106" s="128">
        <f t="shared" si="36"/>
        <v>57763.182344292523</v>
      </c>
      <c r="V106" s="135">
        <v>20000</v>
      </c>
      <c r="W106" s="39">
        <f t="shared" si="37"/>
        <v>-1</v>
      </c>
      <c r="X106" s="38">
        <v>0</v>
      </c>
      <c r="Y106" s="19">
        <f t="shared" si="45"/>
        <v>20000</v>
      </c>
      <c r="Z106" s="12"/>
      <c r="AA106" s="16">
        <v>45442</v>
      </c>
      <c r="AB106" s="9">
        <v>3</v>
      </c>
      <c r="AC106" s="16">
        <f t="shared" si="41"/>
        <v>45439</v>
      </c>
      <c r="AD106" s="12" t="s">
        <v>35</v>
      </c>
      <c r="AE106" s="36"/>
      <c r="AF106" s="9" t="s">
        <v>181</v>
      </c>
      <c r="AG106" s="23"/>
    </row>
    <row r="107" spans="1:33" ht="40.200000000000003" hidden="1" customHeight="1">
      <c r="A107" s="9">
        <f t="shared" si="44"/>
        <v>104</v>
      </c>
      <c r="B107" s="9" t="s">
        <v>540</v>
      </c>
      <c r="C107" s="10" t="s">
        <v>328</v>
      </c>
      <c r="D107" s="27" t="s">
        <v>329</v>
      </c>
      <c r="E107" s="12" t="s">
        <v>548</v>
      </c>
      <c r="F107" s="13" t="s">
        <v>40</v>
      </c>
      <c r="G107" s="14" t="s">
        <v>32</v>
      </c>
      <c r="H107" s="19">
        <f>VLOOKUP(C107,[3]Sheet2!$A:$G,7,0)</f>
        <v>277949.40000000002</v>
      </c>
      <c r="I107" s="39">
        <f>VLOOKUP(C107,[3]Sheet2!$A:$H,8,0)</f>
        <v>0.8</v>
      </c>
      <c r="J107" s="19">
        <f>VLOOKUP(C107,[3]Sheet2!$A:$I,9,0)</f>
        <v>222359.52000000002</v>
      </c>
      <c r="K107" s="19">
        <f>VLOOKUP(C107,[3]Sheet2!$A:$V,21,0)</f>
        <v>30000</v>
      </c>
      <c r="L107" s="19">
        <f t="shared" si="43"/>
        <v>192359.52000000002</v>
      </c>
      <c r="M107" s="37">
        <f>VLOOKUP(C107,[3]Sheet2!$A:$Z,24,0)</f>
        <v>619964</v>
      </c>
      <c r="N107" s="19">
        <f>VLOOKUP(C107,[3]Sheet2!$A:$Z,25,0)</f>
        <v>39407.25</v>
      </c>
      <c r="O107" s="19">
        <f>VLOOKUP(C107,[3]Sheet2!$A:$Z,26,0)</f>
        <v>31525.800000000003</v>
      </c>
      <c r="P107" s="124">
        <f t="shared" si="39"/>
        <v>223885.32</v>
      </c>
      <c r="Q107" s="120">
        <v>30000</v>
      </c>
      <c r="R107" s="19">
        <f t="shared" si="40"/>
        <v>30000</v>
      </c>
      <c r="S107" s="39">
        <f t="shared" si="34"/>
        <v>0.13399717319563426</v>
      </c>
      <c r="T107" s="39">
        <f t="shared" si="35"/>
        <v>5.0228854212428283E-3</v>
      </c>
      <c r="U107" s="128">
        <f t="shared" si="36"/>
        <v>57763.182344292523</v>
      </c>
      <c r="V107" s="135"/>
      <c r="W107" s="39">
        <f t="shared" si="37"/>
        <v>0</v>
      </c>
      <c r="X107" s="38">
        <v>0</v>
      </c>
      <c r="Y107" s="19">
        <f t="shared" si="45"/>
        <v>0</v>
      </c>
      <c r="Z107" s="12"/>
      <c r="AA107" s="16">
        <v>45442</v>
      </c>
      <c r="AB107" s="9">
        <v>3</v>
      </c>
      <c r="AC107" s="16">
        <f t="shared" si="41"/>
        <v>45439</v>
      </c>
      <c r="AD107" s="12" t="s">
        <v>35</v>
      </c>
      <c r="AE107" s="36"/>
      <c r="AF107" s="9" t="s">
        <v>550</v>
      </c>
      <c r="AG107" s="23"/>
    </row>
    <row r="108" spans="1:33" ht="40.200000000000003" hidden="1" customHeight="1">
      <c r="A108" s="9">
        <f t="shared" si="44"/>
        <v>105</v>
      </c>
      <c r="B108" s="9" t="s">
        <v>540</v>
      </c>
      <c r="C108" s="10" t="s">
        <v>286</v>
      </c>
      <c r="D108" s="27" t="s">
        <v>287</v>
      </c>
      <c r="E108" s="12" t="s">
        <v>548</v>
      </c>
      <c r="F108" s="13" t="s">
        <v>40</v>
      </c>
      <c r="G108" s="14" t="s">
        <v>32</v>
      </c>
      <c r="H108" s="19">
        <f>VLOOKUP(C108,[3]Sheet2!$A:$G,7,0)</f>
        <v>0</v>
      </c>
      <c r="I108" s="39">
        <f>VLOOKUP(C108,[3]Sheet2!$A:$H,8,0)</f>
        <v>1</v>
      </c>
      <c r="J108" s="19">
        <f>VLOOKUP(C108,[3]Sheet2!$A:$I,9,0)</f>
        <v>0</v>
      </c>
      <c r="K108" s="19">
        <f>VLOOKUP(C108,[3]Sheet2!$A:$V,21,0)</f>
        <v>20000</v>
      </c>
      <c r="L108" s="19">
        <f t="shared" si="43"/>
        <v>-20000</v>
      </c>
      <c r="M108" s="37">
        <f>VLOOKUP(C108,[3]Sheet2!$A:$Z,24,0)</f>
        <v>294000</v>
      </c>
      <c r="N108" s="19">
        <f>VLOOKUP(C108,[3]Sheet2!$A:$Z,25,0)</f>
        <v>0</v>
      </c>
      <c r="O108" s="19">
        <f>VLOOKUP(C108,[3]Sheet2!$A:$Z,26,0)</f>
        <v>0</v>
      </c>
      <c r="P108" s="124">
        <f t="shared" si="39"/>
        <v>-20000</v>
      </c>
      <c r="Q108" s="120">
        <v>30000</v>
      </c>
      <c r="R108" s="19">
        <f t="shared" si="40"/>
        <v>30000</v>
      </c>
      <c r="S108" s="39">
        <f t="shared" si="34"/>
        <v>-1.5</v>
      </c>
      <c r="T108" s="39">
        <f t="shared" si="35"/>
        <v>5.0228854212428283E-3</v>
      </c>
      <c r="U108" s="128">
        <f t="shared" si="36"/>
        <v>57763.182344292523</v>
      </c>
      <c r="V108" s="135"/>
      <c r="W108" s="39">
        <f t="shared" si="37"/>
        <v>0</v>
      </c>
      <c r="X108" s="38">
        <v>0</v>
      </c>
      <c r="Y108" s="19">
        <f t="shared" si="45"/>
        <v>0</v>
      </c>
      <c r="Z108" s="12"/>
      <c r="AA108" s="16">
        <v>45442</v>
      </c>
      <c r="AB108" s="9">
        <v>3</v>
      </c>
      <c r="AC108" s="16">
        <f t="shared" si="41"/>
        <v>45439</v>
      </c>
      <c r="AD108" s="12" t="s">
        <v>35</v>
      </c>
      <c r="AE108" s="36"/>
      <c r="AF108" s="9" t="s">
        <v>181</v>
      </c>
      <c r="AG108" s="23"/>
    </row>
    <row r="109" spans="1:33" ht="35.4" customHeight="1">
      <c r="A109" s="9">
        <f t="shared" si="44"/>
        <v>106</v>
      </c>
      <c r="B109" s="9" t="s">
        <v>540</v>
      </c>
      <c r="C109" s="10" t="s">
        <v>292</v>
      </c>
      <c r="D109" s="165" t="s">
        <v>609</v>
      </c>
      <c r="E109" s="12" t="s">
        <v>548</v>
      </c>
      <c r="F109" s="13" t="s">
        <v>40</v>
      </c>
      <c r="G109" s="14" t="s">
        <v>32</v>
      </c>
      <c r="H109" s="19">
        <f>VLOOKUP(C109,[3]Sheet2!$A:$G,7,0)</f>
        <v>24329.349999999995</v>
      </c>
      <c r="I109" s="39">
        <f>VLOOKUP(C109,[3]Sheet2!$A:$H,8,0)</f>
        <v>1</v>
      </c>
      <c r="J109" s="19">
        <f>VLOOKUP(C109,[3]Sheet2!$A:$I,9,0)</f>
        <v>24329.349999999995</v>
      </c>
      <c r="K109" s="19">
        <f>VLOOKUP(C109,[3]Sheet2!$A:$V,21,0)</f>
        <v>20000</v>
      </c>
      <c r="L109" s="19">
        <f t="shared" si="43"/>
        <v>4329.3499999999949</v>
      </c>
      <c r="M109" s="37">
        <f>VLOOKUP(C109,[3]Sheet2!$A:$Z,24,0)</f>
        <v>42807.899999999994</v>
      </c>
      <c r="N109" s="19">
        <f>VLOOKUP(C109,[3]Sheet2!$A:$Z,25,0)</f>
        <v>7134.6499999999987</v>
      </c>
      <c r="O109" s="19">
        <f>VLOOKUP(C109,[3]Sheet2!$A:$Z,26,0)</f>
        <v>7134.6499999999987</v>
      </c>
      <c r="P109" s="124">
        <f t="shared" si="39"/>
        <v>11463.999999999993</v>
      </c>
      <c r="Q109" s="120">
        <v>42807.899999999994</v>
      </c>
      <c r="R109" s="19">
        <f t="shared" si="40"/>
        <v>42807.899999999994</v>
      </c>
      <c r="S109" s="39">
        <f t="shared" si="34"/>
        <v>3.7341154919748796</v>
      </c>
      <c r="T109" s="39">
        <f t="shared" si="35"/>
        <v>7.1673058941340278E-3</v>
      </c>
      <c r="U109" s="128">
        <f t="shared" si="36"/>
        <v>82424.017782541327</v>
      </c>
      <c r="V109" s="135">
        <v>42807.899999999994</v>
      </c>
      <c r="W109" s="39">
        <f t="shared" si="37"/>
        <v>3.7341154919748796</v>
      </c>
      <c r="X109" s="38">
        <v>0</v>
      </c>
      <c r="Y109" s="19">
        <f t="shared" si="45"/>
        <v>42807.899999999994</v>
      </c>
      <c r="Z109" s="12"/>
      <c r="AA109" s="16">
        <v>45442</v>
      </c>
      <c r="AB109" s="9">
        <v>3</v>
      </c>
      <c r="AC109" s="16">
        <f t="shared" si="41"/>
        <v>45439</v>
      </c>
      <c r="AD109" s="12" t="s">
        <v>35</v>
      </c>
      <c r="AE109" s="19"/>
      <c r="AF109" s="9" t="s">
        <v>125</v>
      </c>
      <c r="AG109" s="23"/>
    </row>
    <row r="110" spans="1:33" ht="35.4" customHeight="1">
      <c r="A110" s="9">
        <f t="shared" si="44"/>
        <v>107</v>
      </c>
      <c r="B110" s="9" t="s">
        <v>260</v>
      </c>
      <c r="C110" s="10" t="s">
        <v>278</v>
      </c>
      <c r="D110" s="165" t="s">
        <v>279</v>
      </c>
      <c r="E110" s="12" t="s">
        <v>280</v>
      </c>
      <c r="F110" s="13" t="s">
        <v>40</v>
      </c>
      <c r="G110" s="14" t="s">
        <v>32</v>
      </c>
      <c r="H110" s="19">
        <v>712043.26933333336</v>
      </c>
      <c r="I110" s="39">
        <v>0.8</v>
      </c>
      <c r="J110" s="19">
        <v>569634.61546666676</v>
      </c>
      <c r="K110" s="19">
        <v>600000</v>
      </c>
      <c r="L110" s="19">
        <v>-30365.384533333199</v>
      </c>
      <c r="M110" s="37">
        <v>4117298.5799999996</v>
      </c>
      <c r="N110" s="19">
        <v>178983.14</v>
      </c>
      <c r="O110" s="19">
        <v>143186.51200000002</v>
      </c>
      <c r="P110" s="124">
        <f t="shared" si="39"/>
        <v>112821.12746666682</v>
      </c>
      <c r="Q110" s="120">
        <v>500000</v>
      </c>
      <c r="R110" s="19">
        <f t="shared" si="40"/>
        <v>500000</v>
      </c>
      <c r="S110" s="39">
        <f t="shared" si="34"/>
        <v>4.4317940374042601</v>
      </c>
      <c r="T110" s="39">
        <f t="shared" si="35"/>
        <v>8.3714757020713806E-2</v>
      </c>
      <c r="U110" s="128">
        <v>299154.88183470519</v>
      </c>
      <c r="V110" s="135">
        <v>500000</v>
      </c>
      <c r="W110" s="39">
        <f t="shared" si="37"/>
        <v>4.4317940374042601</v>
      </c>
      <c r="X110" s="38">
        <v>0.03</v>
      </c>
      <c r="Y110" s="19">
        <f t="shared" si="45"/>
        <v>485000</v>
      </c>
      <c r="Z110" s="12"/>
      <c r="AA110" s="16">
        <v>45442</v>
      </c>
      <c r="AB110" s="9">
        <v>3</v>
      </c>
      <c r="AC110" s="16">
        <v>45439</v>
      </c>
      <c r="AD110" s="12" t="s">
        <v>35</v>
      </c>
      <c r="AE110" s="19">
        <v>4223767.43</v>
      </c>
      <c r="AF110" s="9" t="s">
        <v>65</v>
      </c>
      <c r="AG110" s="23" t="s">
        <v>657</v>
      </c>
    </row>
    <row r="111" spans="1:33" ht="40.200000000000003" hidden="1" customHeight="1">
      <c r="A111" s="9">
        <f t="shared" si="44"/>
        <v>108</v>
      </c>
      <c r="B111" s="9" t="s">
        <v>540</v>
      </c>
      <c r="C111" s="10" t="s">
        <v>649</v>
      </c>
      <c r="D111" s="27" t="s">
        <v>650</v>
      </c>
      <c r="E111" s="12" t="s">
        <v>648</v>
      </c>
      <c r="F111" s="13" t="s">
        <v>562</v>
      </c>
      <c r="G111" s="14" t="s">
        <v>32</v>
      </c>
      <c r="H111" s="19">
        <v>231412.04800000001</v>
      </c>
      <c r="I111" s="39">
        <v>0.8</v>
      </c>
      <c r="J111" s="19">
        <v>185129.63840000003</v>
      </c>
      <c r="K111" s="19">
        <v>0</v>
      </c>
      <c r="L111" s="19">
        <v>185129.63840000003</v>
      </c>
      <c r="M111" s="37">
        <v>484242</v>
      </c>
      <c r="N111" s="19">
        <v>71298.856666666674</v>
      </c>
      <c r="O111" s="19">
        <f>N111*I111</f>
        <v>57039.085333333343</v>
      </c>
      <c r="P111" s="124">
        <f t="shared" si="39"/>
        <v>242168.72373333338</v>
      </c>
      <c r="Q111" s="120">
        <v>60000</v>
      </c>
      <c r="R111" s="19">
        <f t="shared" si="40"/>
        <v>60000</v>
      </c>
      <c r="S111" s="39">
        <f t="shared" si="34"/>
        <v>0.24776114386294421</v>
      </c>
      <c r="T111" s="39">
        <f t="shared" si="35"/>
        <v>1.0045770842485657E-2</v>
      </c>
      <c r="U111" s="138">
        <v>60000</v>
      </c>
      <c r="V111" s="135">
        <v>60000</v>
      </c>
      <c r="W111" s="39">
        <f t="shared" si="37"/>
        <v>0.24776114386294421</v>
      </c>
      <c r="X111" s="38">
        <v>0</v>
      </c>
      <c r="Y111" s="19">
        <f t="shared" si="45"/>
        <v>60000</v>
      </c>
      <c r="Z111" s="12"/>
      <c r="AA111" s="16">
        <v>45453</v>
      </c>
      <c r="AB111" s="9">
        <v>3</v>
      </c>
      <c r="AC111" s="16">
        <v>45439</v>
      </c>
      <c r="AD111" s="12" t="s">
        <v>35</v>
      </c>
      <c r="AE111" s="19"/>
      <c r="AF111" s="9" t="s">
        <v>412</v>
      </c>
      <c r="AG111" s="23"/>
    </row>
    <row r="112" spans="1:33" ht="40.200000000000003" hidden="1" customHeight="1">
      <c r="A112" s="9">
        <f t="shared" si="44"/>
        <v>109</v>
      </c>
      <c r="B112" s="9" t="s">
        <v>540</v>
      </c>
      <c r="C112" s="10" t="s">
        <v>126</v>
      </c>
      <c r="D112" s="27" t="s">
        <v>127</v>
      </c>
      <c r="E112" s="12" t="s">
        <v>40</v>
      </c>
      <c r="F112" s="13" t="s">
        <v>40</v>
      </c>
      <c r="G112" s="14" t="s">
        <v>32</v>
      </c>
      <c r="H112" s="19">
        <v>304006.80266666668</v>
      </c>
      <c r="I112" s="39">
        <v>0.8</v>
      </c>
      <c r="J112" s="19">
        <v>243205.44213333336</v>
      </c>
      <c r="K112" s="19">
        <v>0</v>
      </c>
      <c r="L112" s="19">
        <v>243205.44213333336</v>
      </c>
      <c r="M112" s="37">
        <v>656344.40999999992</v>
      </c>
      <c r="N112" s="19">
        <v>145695.42000000001</v>
      </c>
      <c r="O112" s="19">
        <v>116556.33600000001</v>
      </c>
      <c r="P112" s="124">
        <v>359761.77813333337</v>
      </c>
      <c r="Q112" s="120">
        <v>100000</v>
      </c>
      <c r="R112" s="19">
        <f t="shared" si="40"/>
        <v>100000</v>
      </c>
      <c r="S112" s="39">
        <f t="shared" si="34"/>
        <v>0.27796171266125558</v>
      </c>
      <c r="T112" s="39">
        <f t="shared" si="35"/>
        <v>1.674295140414276E-2</v>
      </c>
      <c r="U112" s="138">
        <v>100000</v>
      </c>
      <c r="V112" s="135">
        <v>80000</v>
      </c>
      <c r="W112" s="39">
        <f>V112/P112</f>
        <v>0.22236937012900448</v>
      </c>
      <c r="X112" s="38">
        <v>0</v>
      </c>
      <c r="Y112" s="19">
        <f t="shared" si="45"/>
        <v>80000</v>
      </c>
      <c r="Z112" s="12"/>
      <c r="AA112" s="16">
        <v>45453</v>
      </c>
      <c r="AB112" s="9">
        <v>3</v>
      </c>
      <c r="AC112" s="16">
        <v>45439</v>
      </c>
      <c r="AD112" s="12" t="s">
        <v>35</v>
      </c>
      <c r="AE112" s="19"/>
      <c r="AF112" s="9" t="s">
        <v>414</v>
      </c>
      <c r="AG112" s="23"/>
    </row>
    <row r="113" spans="1:33" ht="40.200000000000003" hidden="1" customHeight="1">
      <c r="A113" s="9">
        <f t="shared" si="44"/>
        <v>110</v>
      </c>
      <c r="B113" s="9" t="s">
        <v>260</v>
      </c>
      <c r="C113" s="10" t="s">
        <v>491</v>
      </c>
      <c r="D113" s="27" t="s">
        <v>492</v>
      </c>
      <c r="E113" s="12" t="s">
        <v>648</v>
      </c>
      <c r="F113" s="12" t="s">
        <v>467</v>
      </c>
      <c r="G113" s="14" t="s">
        <v>32</v>
      </c>
      <c r="H113" s="19">
        <v>153302.21666666667</v>
      </c>
      <c r="I113" s="39">
        <f>VLOOKUP(C113,[3]Sheet2!$A:$H,8,0)</f>
        <v>1</v>
      </c>
      <c r="J113" s="19">
        <f>VLOOKUP(C113,[3]Sheet2!$A:$I,9,0)</f>
        <v>153302.21666666667</v>
      </c>
      <c r="K113" s="19">
        <f>VLOOKUP(C113,[3]Sheet2!$A:$V,21,0)</f>
        <v>70000</v>
      </c>
      <c r="L113" s="19">
        <v>83302.216666666674</v>
      </c>
      <c r="M113" s="37">
        <v>418529.62</v>
      </c>
      <c r="N113" s="19">
        <v>69754.936666666661</v>
      </c>
      <c r="O113" s="19">
        <f>I113*N113</f>
        <v>69754.936666666661</v>
      </c>
      <c r="P113" s="124">
        <f>L113+O113</f>
        <v>153057.15333333332</v>
      </c>
      <c r="Q113" s="120">
        <v>270891.44</v>
      </c>
      <c r="R113" s="19">
        <f t="shared" si="40"/>
        <v>270891.44</v>
      </c>
      <c r="S113" s="39">
        <f t="shared" si="34"/>
        <v>1.7698711500928217</v>
      </c>
      <c r="T113" s="39">
        <f t="shared" si="35"/>
        <v>4.5355222157182545E-2</v>
      </c>
      <c r="U113" s="128">
        <f>T113*$U$1</f>
        <v>521585.05480759928</v>
      </c>
      <c r="V113" s="135"/>
      <c r="W113" s="39">
        <f t="shared" si="37"/>
        <v>0</v>
      </c>
      <c r="X113" s="38">
        <v>0</v>
      </c>
      <c r="Y113" s="19">
        <f t="shared" si="45"/>
        <v>0</v>
      </c>
      <c r="Z113" s="12"/>
      <c r="AA113" s="16">
        <v>45442</v>
      </c>
      <c r="AB113" s="9">
        <v>3</v>
      </c>
      <c r="AC113" s="16">
        <f t="shared" si="41"/>
        <v>45439</v>
      </c>
      <c r="AD113" s="12" t="s">
        <v>35</v>
      </c>
      <c r="AE113" s="19"/>
      <c r="AF113" s="9" t="s">
        <v>413</v>
      </c>
      <c r="AG113" s="23"/>
    </row>
    <row r="114" spans="1:33" ht="42.6" hidden="1" customHeight="1">
      <c r="A114" s="2"/>
      <c r="B114" s="2"/>
      <c r="C114" s="3" t="s">
        <v>294</v>
      </c>
      <c r="D114" s="2"/>
      <c r="E114" s="15"/>
      <c r="F114" s="2"/>
      <c r="G114" s="2"/>
      <c r="H114" s="130"/>
      <c r="I114" s="131"/>
      <c r="J114" s="130"/>
      <c r="K114" s="130"/>
      <c r="L114" s="130"/>
      <c r="M114" s="130"/>
      <c r="N114" s="130"/>
      <c r="O114" s="130"/>
      <c r="P114" s="132"/>
      <c r="Q114" s="133"/>
      <c r="R114" s="130"/>
      <c r="S114" s="131"/>
      <c r="T114" s="130"/>
      <c r="U114" s="134"/>
      <c r="V114" s="129"/>
      <c r="W114" s="131"/>
      <c r="X114" s="15"/>
      <c r="Y114" s="21"/>
      <c r="Z114" s="21"/>
      <c r="AA114" s="15"/>
      <c r="AB114" s="2"/>
      <c r="AC114" s="2"/>
      <c r="AD114" s="15"/>
      <c r="AE114" s="3" t="s">
        <v>296</v>
      </c>
      <c r="AF114" s="2"/>
      <c r="AG114" s="25"/>
    </row>
    <row r="115" spans="1:33" ht="36" hidden="1" customHeight="1">
      <c r="D115" s="162" t="s">
        <v>654</v>
      </c>
      <c r="E115" s="163"/>
      <c r="F115" s="163"/>
      <c r="G115" s="163"/>
      <c r="M115" s="164"/>
      <c r="V115" s="163"/>
      <c r="W115" s="163" t="s">
        <v>655</v>
      </c>
      <c r="X115" s="163"/>
      <c r="Y115" s="163"/>
      <c r="AA115" s="163"/>
      <c r="AB115" s="163"/>
      <c r="AC115" s="163"/>
      <c r="AD115" s="163"/>
      <c r="AE115" s="163" t="s">
        <v>656</v>
      </c>
    </row>
    <row r="116" spans="1:33" ht="13.8" customHeight="1">
      <c r="M116" s="159"/>
    </row>
    <row r="117" spans="1:33" ht="13.8" customHeight="1">
      <c r="M117" s="159"/>
    </row>
    <row r="118" spans="1:33" ht="13.8" customHeight="1">
      <c r="Y118">
        <f>4610000+500000</f>
        <v>5110000</v>
      </c>
    </row>
    <row r="119" spans="1:33" ht="13.8" customHeight="1">
      <c r="Y119" s="115">
        <f>Y118-Y1</f>
        <v>191447.37999999896</v>
      </c>
    </row>
  </sheetData>
  <autoFilter ref="A3:AG115" xr:uid="{00000000-0009-0000-0000-000002000000}">
    <filterColumn colId="3">
      <colorFilter dxfId="0"/>
    </filterColumn>
    <sortState xmlns:xlrd2="http://schemas.microsoft.com/office/spreadsheetml/2017/richdata2" ref="A14:AG114">
      <sortCondition descending="1" ref="R3:R113"/>
    </sortState>
  </autoFilter>
  <mergeCells count="27">
    <mergeCell ref="AG2:AG3"/>
    <mergeCell ref="X2:X3"/>
    <mergeCell ref="Y2:Y3"/>
    <mergeCell ref="Z2:Z3"/>
    <mergeCell ref="AA2:AA3"/>
    <mergeCell ref="AB2:AB3"/>
    <mergeCell ref="H2:K2"/>
    <mergeCell ref="M2:M3"/>
    <mergeCell ref="AC2:AC3"/>
    <mergeCell ref="AD2:AD3"/>
    <mergeCell ref="AF2:AF3"/>
    <mergeCell ref="N2:O2"/>
    <mergeCell ref="W2:W3"/>
    <mergeCell ref="S2:S3"/>
    <mergeCell ref="V2:V3"/>
    <mergeCell ref="P2:P3"/>
    <mergeCell ref="R2:R3"/>
    <mergeCell ref="L2:L3"/>
    <mergeCell ref="T2:T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114 C1:C3">
    <cfRule type="duplicateValues" dxfId="97" priority="20"/>
  </conditionalFormatting>
  <conditionalFormatting sqref="D1:D3">
    <cfRule type="duplicateValues" dxfId="96" priority="25"/>
    <cfRule type="duplicateValues" dxfId="95" priority="26"/>
    <cfRule type="duplicateValues" dxfId="94" priority="27"/>
  </conditionalFormatting>
  <conditionalFormatting sqref="D1:D5 D7:D14 D47:D1048576 D17:D44">
    <cfRule type="duplicateValues" dxfId="93" priority="10"/>
  </conditionalFormatting>
  <conditionalFormatting sqref="D2:D3">
    <cfRule type="duplicateValues" dxfId="92" priority="21"/>
    <cfRule type="duplicateValues" dxfId="91" priority="18"/>
    <cfRule type="duplicateValues" dxfId="90" priority="19"/>
    <cfRule type="duplicateValues" dxfId="89" priority="22"/>
    <cfRule type="duplicateValues" dxfId="88" priority="23"/>
    <cfRule type="duplicateValues" dxfId="87" priority="24"/>
  </conditionalFormatting>
  <conditionalFormatting sqref="D4:D5 D7">
    <cfRule type="duplicateValues" dxfId="86" priority="14"/>
    <cfRule type="duplicateValues" dxfId="85" priority="15"/>
    <cfRule type="duplicateValues" dxfId="84" priority="16"/>
    <cfRule type="duplicateValues" dxfId="83" priority="17"/>
    <cfRule type="duplicateValues" dxfId="82" priority="11"/>
    <cfRule type="duplicateValues" dxfId="81" priority="12"/>
    <cfRule type="duplicateValues" dxfId="80" priority="13"/>
  </conditionalFormatting>
  <conditionalFormatting sqref="D6">
    <cfRule type="duplicateValues" dxfId="79" priority="9"/>
    <cfRule type="duplicateValues" dxfId="78" priority="2"/>
    <cfRule type="duplicateValues" dxfId="77" priority="3"/>
    <cfRule type="duplicateValues" dxfId="76" priority="4"/>
    <cfRule type="duplicateValues" dxfId="75" priority="5"/>
    <cfRule type="duplicateValues" dxfId="74" priority="6"/>
    <cfRule type="duplicateValues" dxfId="73" priority="7"/>
    <cfRule type="duplicateValues" dxfId="72" priority="8"/>
  </conditionalFormatting>
  <conditionalFormatting sqref="D28:D29 D1:D3 D31:D33 D13:D14 D17:D24">
    <cfRule type="duplicateValues" dxfId="71" priority="33"/>
  </conditionalFormatting>
  <conditionalFormatting sqref="D32:D33 D28 D1:D3 D13:D14 D17:D22">
    <cfRule type="duplicateValues" dxfId="70" priority="28"/>
    <cfRule type="duplicateValues" dxfId="69" priority="29"/>
    <cfRule type="duplicateValues" dxfId="68" priority="30"/>
    <cfRule type="duplicateValues" dxfId="67" priority="31"/>
    <cfRule type="duplicateValues" dxfId="66" priority="32"/>
  </conditionalFormatting>
  <conditionalFormatting sqref="D114 D1:D3 D26:D34 D36 D13:D14 D17:D24">
    <cfRule type="duplicateValues" dxfId="65" priority="34"/>
    <cfRule type="duplicateValues" dxfId="64" priority="35"/>
  </conditionalFormatting>
  <conditionalFormatting sqref="D114:D1048576 D1:D3 D26:D34 D36 D13:D14 D17:D24">
    <cfRule type="duplicateValues" dxfId="63" priority="36"/>
    <cfRule type="duplicateValues" dxfId="62" priority="37"/>
    <cfRule type="duplicateValues" dxfId="61" priority="38"/>
  </conditionalFormatting>
  <conditionalFormatting sqref="D114:D1048576 D1:D3 D36 D13:D14 D17:D34">
    <cfRule type="duplicateValues" dxfId="60" priority="39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49" orientation="landscape" r:id="rId1"/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8604-0D72-48FB-8670-785BAB616C18}">
  <dimension ref="A1"/>
  <sheetViews>
    <sheetView workbookViewId="0"/>
  </sheetViews>
  <sheetFormatPr defaultRowHeight="13.8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"/>
  <sheetViews>
    <sheetView zoomScale="80" zoomScaleNormal="80" workbookViewId="0">
      <selection activeCell="I22" sqref="I22"/>
    </sheetView>
  </sheetViews>
  <sheetFormatPr defaultColWidth="9" defaultRowHeight="13.8"/>
  <cols>
    <col min="4" max="4" width="26.44140625" customWidth="1"/>
    <col min="7" max="7" width="12.21875" customWidth="1"/>
    <col min="9" max="9" width="15.109375" customWidth="1"/>
    <col min="10" max="10" width="13.77734375" customWidth="1"/>
    <col min="11" max="12" width="16.109375" customWidth="1"/>
    <col min="15" max="15" width="18.33203125" customWidth="1"/>
    <col min="23" max="23" width="12.44140625" customWidth="1"/>
  </cols>
  <sheetData>
    <row r="1" spans="1:25" ht="20.399999999999999">
      <c r="A1" s="140" t="s">
        <v>0</v>
      </c>
      <c r="B1" s="140"/>
      <c r="C1" s="140"/>
      <c r="D1" s="140"/>
      <c r="E1" s="140"/>
      <c r="F1" s="140"/>
      <c r="G1" s="140"/>
      <c r="H1" s="7"/>
      <c r="I1" s="7">
        <f>SUBTOTAL(9,I5:I8)</f>
        <v>1763670.1800000002</v>
      </c>
      <c r="J1" s="7">
        <f>SUBTOTAL(9,J5:J8)</f>
        <v>297105.39466666704</v>
      </c>
      <c r="K1" s="7">
        <f>SUBTOTAL(9,K5:K8)</f>
        <v>710000</v>
      </c>
      <c r="L1" s="7">
        <f>SUBTOTAL(9,L5:L8)</f>
        <v>700000.91066851816</v>
      </c>
      <c r="M1" s="7"/>
      <c r="N1" s="7"/>
      <c r="O1" s="7">
        <f>SUBTOTAL(9,O5:O8)</f>
        <v>600000.08933148184</v>
      </c>
      <c r="P1" s="36"/>
      <c r="Q1" s="16"/>
      <c r="R1" s="9"/>
      <c r="S1" s="16"/>
      <c r="T1" s="12"/>
      <c r="U1" s="12"/>
      <c r="V1" s="22"/>
      <c r="W1" s="23"/>
    </row>
    <row r="2" spans="1:25" ht="16.2">
      <c r="A2" s="141" t="s">
        <v>1</v>
      </c>
      <c r="B2" s="142" t="s">
        <v>2</v>
      </c>
      <c r="C2" s="141" t="s">
        <v>3</v>
      </c>
      <c r="D2" s="141" t="s">
        <v>4</v>
      </c>
      <c r="E2" s="144" t="s">
        <v>5</v>
      </c>
      <c r="F2" s="142" t="s">
        <v>6</v>
      </c>
      <c r="G2" s="141" t="s">
        <v>7</v>
      </c>
      <c r="H2" s="144" t="s">
        <v>8</v>
      </c>
      <c r="I2" s="8" t="s">
        <v>9</v>
      </c>
      <c r="J2" s="144" t="s">
        <v>10</v>
      </c>
      <c r="K2" s="8" t="s">
        <v>9</v>
      </c>
      <c r="L2" s="146" t="s">
        <v>13</v>
      </c>
      <c r="M2" s="144" t="s">
        <v>366</v>
      </c>
      <c r="N2" s="144" t="s">
        <v>14</v>
      </c>
      <c r="O2" s="144" t="s">
        <v>15</v>
      </c>
      <c r="P2" s="142" t="s">
        <v>16</v>
      </c>
      <c r="Q2" s="147" t="s">
        <v>17</v>
      </c>
      <c r="R2" s="144" t="s">
        <v>18</v>
      </c>
      <c r="S2" s="147" t="s">
        <v>19</v>
      </c>
      <c r="T2" s="144" t="s">
        <v>20</v>
      </c>
      <c r="U2" s="8" t="s">
        <v>21</v>
      </c>
      <c r="V2" s="141" t="s">
        <v>22</v>
      </c>
      <c r="W2" s="146" t="s">
        <v>23</v>
      </c>
    </row>
    <row r="3" spans="1:25" ht="32.4">
      <c r="A3" s="141"/>
      <c r="B3" s="143"/>
      <c r="C3" s="141"/>
      <c r="D3" s="141"/>
      <c r="E3" s="145"/>
      <c r="F3" s="143"/>
      <c r="G3" s="141"/>
      <c r="H3" s="145"/>
      <c r="I3" s="17" t="s">
        <v>24</v>
      </c>
      <c r="J3" s="145"/>
      <c r="K3" s="18" t="s">
        <v>25</v>
      </c>
      <c r="L3" s="141"/>
      <c r="M3" s="145"/>
      <c r="N3" s="145"/>
      <c r="O3" s="145"/>
      <c r="P3" s="143"/>
      <c r="Q3" s="148"/>
      <c r="R3" s="145"/>
      <c r="S3" s="148"/>
      <c r="T3" s="145"/>
      <c r="U3" s="17" t="s">
        <v>26</v>
      </c>
      <c r="V3" s="141"/>
      <c r="W3" s="146"/>
    </row>
    <row r="5" spans="1:25" ht="20.100000000000001" customHeight="1">
      <c r="A5" s="9">
        <f>ROW()-3</f>
        <v>2</v>
      </c>
      <c r="B5" s="9" t="s">
        <v>45</v>
      </c>
      <c r="C5" s="10" t="s">
        <v>400</v>
      </c>
      <c r="D5" s="11" t="s">
        <v>320</v>
      </c>
      <c r="E5" s="12" t="s">
        <v>30</v>
      </c>
      <c r="F5" s="12" t="s">
        <v>40</v>
      </c>
      <c r="G5" s="13" t="s">
        <v>32</v>
      </c>
      <c r="H5" s="12" t="s">
        <v>48</v>
      </c>
      <c r="I5" s="19">
        <v>666465.06000000006</v>
      </c>
      <c r="J5" s="19">
        <v>286124.45066666702</v>
      </c>
      <c r="K5" s="19">
        <v>600000</v>
      </c>
      <c r="L5" s="19">
        <f>K5</f>
        <v>600000</v>
      </c>
      <c r="M5" s="19"/>
      <c r="N5" s="38"/>
      <c r="O5" s="19">
        <f>L5*(1-N5)</f>
        <v>600000</v>
      </c>
      <c r="P5" s="16"/>
      <c r="Q5" s="16">
        <v>45417</v>
      </c>
      <c r="R5" s="9">
        <v>5</v>
      </c>
      <c r="S5" s="16">
        <v>45411</v>
      </c>
      <c r="T5" s="12"/>
      <c r="U5" s="7"/>
      <c r="V5" s="9" t="s">
        <v>89</v>
      </c>
      <c r="W5" s="27"/>
    </row>
    <row r="6" spans="1:25" ht="20.100000000000001" customHeight="1">
      <c r="A6" s="9">
        <f>ROW()-3</f>
        <v>3</v>
      </c>
      <c r="B6" s="9" t="s">
        <v>45</v>
      </c>
      <c r="C6" s="10" t="s">
        <v>209</v>
      </c>
      <c r="D6" s="104" t="s">
        <v>210</v>
      </c>
      <c r="E6" s="9" t="s">
        <v>30</v>
      </c>
      <c r="F6" s="13" t="s">
        <v>31</v>
      </c>
      <c r="G6" s="14" t="s">
        <v>54</v>
      </c>
      <c r="H6" s="12" t="s">
        <v>41</v>
      </c>
      <c r="I6" s="19">
        <f>VLOOKUP(D6,[1]Sheet1!$C$1:$AV$65536,46,0)</f>
        <v>982777.91</v>
      </c>
      <c r="J6" s="19"/>
      <c r="K6" s="19">
        <v>100000</v>
      </c>
      <c r="L6" s="19">
        <f>K6</f>
        <v>100000</v>
      </c>
      <c r="M6" s="63">
        <v>200000</v>
      </c>
      <c r="N6" s="19"/>
      <c r="O6" s="12"/>
      <c r="P6" s="37">
        <f>L6*(1-O6)</f>
        <v>100000</v>
      </c>
      <c r="Q6" s="45">
        <v>45417</v>
      </c>
      <c r="R6" s="16"/>
      <c r="S6" s="12"/>
      <c r="T6" s="12" t="s">
        <v>56</v>
      </c>
      <c r="U6" s="9"/>
      <c r="V6" s="9" t="s">
        <v>205</v>
      </c>
      <c r="W6" s="23" t="s">
        <v>44</v>
      </c>
    </row>
    <row r="7" spans="1:25" ht="22.2" customHeight="1">
      <c r="A7" s="9">
        <f>ROW()-3</f>
        <v>4</v>
      </c>
      <c r="B7" s="9" t="s">
        <v>27</v>
      </c>
      <c r="C7" s="10" t="s">
        <v>101</v>
      </c>
      <c r="D7" s="27" t="s">
        <v>102</v>
      </c>
      <c r="E7" s="12" t="s">
        <v>30</v>
      </c>
      <c r="F7" s="13" t="s">
        <v>103</v>
      </c>
      <c r="G7" s="14" t="s">
        <v>32</v>
      </c>
      <c r="H7" s="12" t="s">
        <v>48</v>
      </c>
      <c r="I7" s="19">
        <v>114427.21</v>
      </c>
      <c r="J7" s="19">
        <v>10980.944</v>
      </c>
      <c r="K7" s="19">
        <v>10000</v>
      </c>
      <c r="L7" s="39">
        <f>K7/J7</f>
        <v>0.91066851811647531</v>
      </c>
      <c r="M7" s="19">
        <v>980.94399999999951</v>
      </c>
      <c r="N7" s="19">
        <f>M7</f>
        <v>980.94399999999951</v>
      </c>
      <c r="O7" s="39">
        <f>M7/J7</f>
        <v>8.933148188352473E-2</v>
      </c>
      <c r="P7" s="39">
        <f>L7+O7</f>
        <v>1</v>
      </c>
      <c r="Q7" s="38">
        <v>0.03</v>
      </c>
      <c r="R7" s="19">
        <f>N7*(1-Q7)</f>
        <v>951.51567999999952</v>
      </c>
      <c r="S7" s="16">
        <v>45406</v>
      </c>
      <c r="T7" s="9">
        <v>4</v>
      </c>
      <c r="U7" s="16">
        <f>S7-T7</f>
        <v>45402</v>
      </c>
      <c r="V7" s="12" t="s">
        <v>35</v>
      </c>
      <c r="W7" s="36" t="s">
        <v>395</v>
      </c>
      <c r="X7" s="9" t="s">
        <v>43</v>
      </c>
      <c r="Y7" s="23"/>
    </row>
    <row r="10" spans="1:25" ht="20.399999999999999">
      <c r="A10" s="140" t="s">
        <v>365</v>
      </c>
      <c r="B10" s="140"/>
      <c r="C10" s="140"/>
      <c r="D10" s="140"/>
      <c r="E10" s="140"/>
      <c r="F10" s="140"/>
      <c r="G10" s="140"/>
      <c r="H10" s="7"/>
      <c r="I10" s="7">
        <f>SUBTOTAL(9,I15:I66)</f>
        <v>0</v>
      </c>
      <c r="J10" s="7">
        <f>SUBTOTAL(9,J15:J66)</f>
        <v>0</v>
      </c>
      <c r="K10" s="7"/>
      <c r="L10" s="7"/>
      <c r="M10" s="7">
        <f>SUBTOTAL(9,M15:M66)</f>
        <v>0</v>
      </c>
      <c r="N10" s="7">
        <f>SUBTOTAL(9,N15:N66)</f>
        <v>0</v>
      </c>
      <c r="O10" s="7"/>
      <c r="P10" s="7"/>
      <c r="Q10" s="7"/>
      <c r="R10" s="7">
        <f>SUBTOTAL(9,R15:R66)</f>
        <v>0</v>
      </c>
      <c r="S10" s="16"/>
      <c r="T10" s="9"/>
      <c r="U10" s="16"/>
      <c r="V10" s="12"/>
      <c r="W10" s="12"/>
      <c r="X10" s="22"/>
      <c r="Y10" s="23"/>
    </row>
    <row r="11" spans="1:25" ht="16.2">
      <c r="A11" s="141" t="s">
        <v>1</v>
      </c>
      <c r="B11" s="142" t="s">
        <v>2</v>
      </c>
      <c r="C11" s="141" t="s">
        <v>3</v>
      </c>
      <c r="D11" s="141" t="s">
        <v>4</v>
      </c>
      <c r="E11" s="144" t="s">
        <v>5</v>
      </c>
      <c r="F11" s="142" t="s">
        <v>6</v>
      </c>
      <c r="G11" s="141" t="s">
        <v>7</v>
      </c>
      <c r="H11" s="144" t="s">
        <v>8</v>
      </c>
      <c r="I11" s="8" t="s">
        <v>9</v>
      </c>
      <c r="J11" s="144" t="s">
        <v>10</v>
      </c>
      <c r="K11" s="144" t="s">
        <v>426</v>
      </c>
      <c r="L11" s="144" t="s">
        <v>428</v>
      </c>
      <c r="M11" s="8" t="s">
        <v>425</v>
      </c>
      <c r="N11" s="146" t="s">
        <v>13</v>
      </c>
      <c r="O11" s="144" t="s">
        <v>415</v>
      </c>
      <c r="P11" s="144" t="s">
        <v>429</v>
      </c>
      <c r="Q11" s="144" t="s">
        <v>14</v>
      </c>
      <c r="R11" s="144" t="s">
        <v>15</v>
      </c>
      <c r="S11" s="147" t="s">
        <v>17</v>
      </c>
      <c r="T11" s="144" t="s">
        <v>18</v>
      </c>
      <c r="U11" s="147" t="s">
        <v>19</v>
      </c>
      <c r="V11" s="144" t="s">
        <v>20</v>
      </c>
      <c r="W11" s="8" t="s">
        <v>21</v>
      </c>
      <c r="X11" s="141" t="s">
        <v>22</v>
      </c>
      <c r="Y11" s="146" t="s">
        <v>23</v>
      </c>
    </row>
    <row r="12" spans="1:25" ht="48.6">
      <c r="A12" s="141"/>
      <c r="B12" s="143"/>
      <c r="C12" s="141"/>
      <c r="D12" s="141"/>
      <c r="E12" s="145"/>
      <c r="F12" s="143"/>
      <c r="G12" s="141"/>
      <c r="H12" s="145"/>
      <c r="I12" s="17" t="s">
        <v>24</v>
      </c>
      <c r="J12" s="145"/>
      <c r="K12" s="145"/>
      <c r="L12" s="145"/>
      <c r="M12" s="18" t="s">
        <v>25</v>
      </c>
      <c r="N12" s="141"/>
      <c r="O12" s="145"/>
      <c r="P12" s="145"/>
      <c r="Q12" s="145"/>
      <c r="R12" s="145"/>
      <c r="S12" s="148"/>
      <c r="T12" s="145"/>
      <c r="U12" s="148"/>
      <c r="V12" s="145"/>
      <c r="W12" s="17" t="s">
        <v>26</v>
      </c>
      <c r="X12" s="141"/>
      <c r="Y12" s="146"/>
    </row>
  </sheetData>
  <mergeCells count="44">
    <mergeCell ref="T11:T12"/>
    <mergeCell ref="U11:U12"/>
    <mergeCell ref="V11:V12"/>
    <mergeCell ref="X11:X12"/>
    <mergeCell ref="Y11:Y12"/>
    <mergeCell ref="O11:O12"/>
    <mergeCell ref="P11:P12"/>
    <mergeCell ref="Q11:Q12"/>
    <mergeCell ref="R11:R12"/>
    <mergeCell ref="S11:S12"/>
    <mergeCell ref="H11:H12"/>
    <mergeCell ref="J11:J12"/>
    <mergeCell ref="K11:K12"/>
    <mergeCell ref="L11:L12"/>
    <mergeCell ref="N11:N12"/>
    <mergeCell ref="A10:G10"/>
    <mergeCell ref="A11:A12"/>
    <mergeCell ref="B11:B12"/>
    <mergeCell ref="C11:C12"/>
    <mergeCell ref="D11:D12"/>
    <mergeCell ref="E11:E12"/>
    <mergeCell ref="F11:F12"/>
    <mergeCell ref="G11:G12"/>
    <mergeCell ref="T2:T3"/>
    <mergeCell ref="V2:V3"/>
    <mergeCell ref="W2:W3"/>
    <mergeCell ref="O2:O3"/>
    <mergeCell ref="P2:P3"/>
    <mergeCell ref="Q2:Q3"/>
    <mergeCell ref="R2:R3"/>
    <mergeCell ref="S2:S3"/>
    <mergeCell ref="H2:H3"/>
    <mergeCell ref="J2:J3"/>
    <mergeCell ref="L2:L3"/>
    <mergeCell ref="M2:M3"/>
    <mergeCell ref="N2:N3"/>
    <mergeCell ref="A1:G1"/>
    <mergeCell ref="A2:A3"/>
    <mergeCell ref="B2:B3"/>
    <mergeCell ref="C2:C3"/>
    <mergeCell ref="D2:D3"/>
    <mergeCell ref="E2:E3"/>
    <mergeCell ref="F2:F3"/>
    <mergeCell ref="G2:G3"/>
  </mergeCells>
  <phoneticPr fontId="16" type="noConversion"/>
  <conditionalFormatting sqref="C1:C3">
    <cfRule type="duplicateValues" dxfId="59" priority="648"/>
  </conditionalFormatting>
  <conditionalFormatting sqref="C10:C12">
    <cfRule type="duplicateValues" dxfId="58" priority="42"/>
  </conditionalFormatting>
  <conditionalFormatting sqref="D1:D3">
    <cfRule type="duplicateValues" dxfId="57" priority="644"/>
    <cfRule type="duplicateValues" dxfId="56" priority="662"/>
    <cfRule type="duplicateValues" dxfId="55" priority="661"/>
    <cfRule type="duplicateValues" dxfId="54" priority="660"/>
    <cfRule type="duplicateValues" dxfId="53" priority="663"/>
    <cfRule type="duplicateValues" dxfId="52" priority="659"/>
    <cfRule type="duplicateValues" dxfId="51" priority="658"/>
    <cfRule type="duplicateValues" dxfId="50" priority="656"/>
    <cfRule type="duplicateValues" dxfId="49" priority="655"/>
    <cfRule type="duplicateValues" dxfId="48" priority="654"/>
    <cfRule type="duplicateValues" dxfId="47" priority="657"/>
    <cfRule type="duplicateValues" dxfId="46" priority="649"/>
    <cfRule type="duplicateValues" dxfId="45" priority="645"/>
  </conditionalFormatting>
  <conditionalFormatting sqref="D2:D3">
    <cfRule type="duplicateValues" dxfId="44" priority="651"/>
    <cfRule type="duplicateValues" dxfId="43" priority="653"/>
    <cfRule type="duplicateValues" dxfId="42" priority="652"/>
    <cfRule type="duplicateValues" dxfId="41" priority="650"/>
    <cfRule type="duplicateValues" dxfId="40" priority="647"/>
    <cfRule type="duplicateValues" dxfId="39" priority="646"/>
  </conditionalFormatting>
  <conditionalFormatting sqref="D6">
    <cfRule type="duplicateValues" dxfId="38" priority="93"/>
    <cfRule type="duplicateValues" dxfId="37" priority="84"/>
    <cfRule type="duplicateValues" dxfId="36" priority="85"/>
    <cfRule type="duplicateValues" dxfId="35" priority="86"/>
    <cfRule type="duplicateValues" dxfId="34" priority="87"/>
    <cfRule type="duplicateValues" dxfId="33" priority="88"/>
    <cfRule type="duplicateValues" dxfId="32" priority="91"/>
    <cfRule type="duplicateValues" dxfId="31" priority="92"/>
  </conditionalFormatting>
  <conditionalFormatting sqref="D10:D12">
    <cfRule type="duplicateValues" dxfId="30" priority="39"/>
    <cfRule type="duplicateValues" dxfId="29" priority="60"/>
    <cfRule type="duplicateValues" dxfId="28" priority="58"/>
    <cfRule type="duplicateValues" dxfId="27" priority="59"/>
    <cfRule type="duplicateValues" dxfId="26" priority="57"/>
    <cfRule type="duplicateValues" dxfId="25" priority="56"/>
    <cfRule type="duplicateValues" dxfId="24" priority="55"/>
    <cfRule type="duplicateValues" dxfId="23" priority="54"/>
    <cfRule type="duplicateValues" dxfId="22" priority="53"/>
    <cfRule type="duplicateValues" dxfId="21" priority="52"/>
    <cfRule type="duplicateValues" dxfId="20" priority="50"/>
    <cfRule type="duplicateValues" dxfId="19" priority="49"/>
    <cfRule type="duplicateValues" dxfId="18" priority="48"/>
    <cfRule type="duplicateValues" dxfId="17" priority="51"/>
    <cfRule type="duplicateValues" dxfId="16" priority="47"/>
  </conditionalFormatting>
  <conditionalFormatting sqref="D11:D12">
    <cfRule type="duplicateValues" dxfId="15" priority="45"/>
    <cfRule type="duplicateValues" dxfId="14" priority="46"/>
    <cfRule type="duplicateValues" dxfId="13" priority="44"/>
    <cfRule type="duplicateValues" dxfId="12" priority="43"/>
    <cfRule type="duplicateValues" dxfId="11" priority="41"/>
    <cfRule type="duplicateValues" dxfId="10" priority="4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14</vt:i4>
      </vt:variant>
    </vt:vector>
  </HeadingPairs>
  <TitlesOfParts>
    <vt:vector size="24" baseType="lpstr">
      <vt:lpstr>4.22批量付款</vt:lpstr>
      <vt:lpstr>Sheet1</vt:lpstr>
      <vt:lpstr>Sheet1 (2)</vt:lpstr>
      <vt:lpstr>5.21</vt:lpstr>
      <vt:lpstr>5.23</vt:lpstr>
      <vt:lpstr>5.30</vt:lpstr>
      <vt:lpstr>5.30 (2)</vt:lpstr>
      <vt:lpstr>Sheet2</vt:lpstr>
      <vt:lpstr>5月1日后支付</vt:lpstr>
      <vt:lpstr>4.3批量付款 -涉诉</vt:lpstr>
      <vt:lpstr>'4.22批量付款'!Print_Area</vt:lpstr>
      <vt:lpstr>'4.3批量付款 -涉诉'!Print_Area</vt:lpstr>
      <vt:lpstr>'5.21'!Print_Area</vt:lpstr>
      <vt:lpstr>'5.23'!Print_Area</vt:lpstr>
      <vt:lpstr>'5.30'!Print_Area</vt:lpstr>
      <vt:lpstr>'5.30 (2)'!Print_Area</vt:lpstr>
      <vt:lpstr>'Sheet1 (2)'!Print_Area</vt:lpstr>
      <vt:lpstr>'4.22批量付款'!Print_Titles</vt:lpstr>
      <vt:lpstr>'4.3批量付款 -涉诉'!Print_Titles</vt:lpstr>
      <vt:lpstr>'5.21'!Print_Titles</vt:lpstr>
      <vt:lpstr>'5.23'!Print_Titles</vt:lpstr>
      <vt:lpstr>'5.30'!Print_Titles</vt:lpstr>
      <vt:lpstr>'5.30 (2)'!Print_Titles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2024-05-31T00:45:24Z</cp:lastPrinted>
  <dcterms:created xsi:type="dcterms:W3CDTF">2015-06-05T18:19:00Z</dcterms:created>
  <dcterms:modified xsi:type="dcterms:W3CDTF">2024-05-31T00:58:21Z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7BB16E12DC064E5E99C78651D15FE173_13</vt:lpwstr>
  </property>
  <property fmtid="{D5CDD505-2E9C-101B-9397-08002B2CF9AE}" pid="3" name="KSOProductBuildVer">
    <vt:lpwstr>2052-11.1.0.8976</vt:lpwstr>
  </property>
  <property fmtid="{D5CDD505-2E9C-101B-9397-08002B2CF9AE}" pid="4" name="KSOReadingLayout">
    <vt:bool>true</vt:bool>
  </property>
</Properties>
</file>