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E:\Desktop\"/>
    </mc:Choice>
  </mc:AlternateContent>
  <xr:revisionPtr revIDLastSave="0" documentId="13_ncr:1_{84F1777F-A50B-4601-A9A7-4DA51D8A0527}" xr6:coauthVersionLast="47" xr6:coauthVersionMax="47" xr10:uidLastSave="{00000000-0000-0000-0000-000000000000}"/>
  <bookViews>
    <workbookView xWindow="-110" yWindow="-110" windowWidth="19420" windowHeight="10420" tabRatio="898" firstSheet="2" activeTab="2" xr2:uid="{00000000-000D-0000-FFFF-FFFF00000000}"/>
  </bookViews>
  <sheets>
    <sheet name="合并资产负债表" sheetId="1" state="hidden" r:id="rId1"/>
    <sheet name="合并资产负债表（续）" sheetId="14" state="hidden" r:id="rId2"/>
    <sheet name="资产负债表1" sheetId="15" r:id="rId3"/>
    <sheet name="资产负债表（续）2" sheetId="16" r:id="rId4"/>
    <sheet name="合并利润表" sheetId="17" state="hidden" r:id="rId5"/>
    <sheet name="利润表3" sheetId="18" r:id="rId6"/>
    <sheet name="现金流量表4" sheetId="20" r:id="rId7"/>
    <sheet name="本期权益变动表5" sheetId="36" r:id="rId8"/>
    <sheet name="上期权益变动表6" sheetId="37" r:id="rId9"/>
    <sheet name="资产负债表分析" sheetId="43" state="hidden" r:id="rId10"/>
    <sheet name="合并现金流量表" sheetId="32" state="hidden" r:id="rId11"/>
    <sheet name="利润表分析" sheetId="44" state="hidden" r:id="rId12"/>
    <sheet name="财务情况说明" sheetId="45" r:id="rId13"/>
    <sheet name="基本情况表" sheetId="13" r:id="rId14"/>
    <sheet name="资产负债表试算平衡表" sheetId="38" r:id="rId15"/>
    <sheet name="利润表试算平衡表" sheetId="39" r:id="rId16"/>
    <sheet name="现金流量表底稿" sheetId="42" r:id="rId17"/>
    <sheet name="本期权益变动表（合并）" sheetId="34" state="hidden" r:id="rId18"/>
    <sheet name="上期权益变动表（合并）" sheetId="35" state="hidden" r:id="rId19"/>
  </sheets>
  <externalReferences>
    <externalReference r:id="rId20"/>
    <externalReference r:id="rId21"/>
  </externalReferences>
  <definedNames>
    <definedName name="AS2DocOpenMode" hidden="1">"AS2DocumentEdit"</definedName>
    <definedName name="OLE_LINK1" localSheetId="12">财务情况说明!$A$4</definedName>
    <definedName name="_xlnm.Print_Area" localSheetId="17">'本期权益变动表（合并）'!$A$1:$N$35</definedName>
    <definedName name="_xlnm.Print_Area" localSheetId="7">本期权益变动表5!$A$1:$L$33</definedName>
    <definedName name="_xlnm.Print_Area" localSheetId="12">财务情况说明!$A$1:$D$31</definedName>
    <definedName name="_xlnm.Print_Area" localSheetId="4">合并利润表!$A$1:$D$51</definedName>
    <definedName name="_xlnm.Print_Area" localSheetId="10">合并现金流量表!$A$1:$D$44</definedName>
    <definedName name="_xlnm.Print_Area" localSheetId="0">合并资产负债表!$A$1:$D$37</definedName>
    <definedName name="_xlnm.Print_Area" localSheetId="1">'合并资产负债表（续）'!$A$1:$D$48</definedName>
    <definedName name="_xlnm.Print_Area" localSheetId="13">基本情况表!$A$1:$B$20</definedName>
    <definedName name="_xlnm.Print_Area" localSheetId="5">利润表3!$A$1:$D$42</definedName>
    <definedName name="_xlnm.Print_Area" localSheetId="15">利润表试算平衡表!$A$1:$H$42</definedName>
    <definedName name="_xlnm.Print_Area" localSheetId="18">'上期权益变动表（合并）'!$A$1:$N$35</definedName>
    <definedName name="_xlnm.Print_Area" localSheetId="8">上期权益变动表6!$A$1:$L$33</definedName>
    <definedName name="_xlnm.Print_Area" localSheetId="6">现金流量表4!$A$1:$D$42</definedName>
    <definedName name="_xlnm.Print_Area" localSheetId="16">现金流量表底稿!$A$1:$F$40</definedName>
    <definedName name="_xlnm.Print_Area" localSheetId="3">'资产负债表（续）2'!$A$1:$D$46</definedName>
    <definedName name="_xlnm.Print_Area" localSheetId="2">资产负债表1!$A$1:$D$37</definedName>
    <definedName name="_xlnm.Print_Area" localSheetId="14">资产负债表试算平衡表!$A$1:$J$81</definedName>
    <definedName name="Print_Area_MI">#REF!</definedName>
    <definedName name="_xlnm.Print_Titles" localSheetId="11">利润表分析!$4:$7</definedName>
    <definedName name="_xlnm.Print_Titles" localSheetId="9">资产负债表分析!$4:$9</definedName>
    <definedName name="报表项目标准名称">[1]报表标准名称!$D$7:$D$260</definedName>
    <definedName name="借贷选择">[1]报表标准名称!$K$4:$K$5</definedName>
    <definedName name="审计调整类别" localSheetId="12">[2]项目索引!$D$3:$D$17</definedName>
    <definedName name="审计调整类别">[2]项目索引!$D$3:$D$17</definedName>
    <definedName name="主表项目" localSheetId="12">[2]项目索引!$B$3:$B$254</definedName>
    <definedName name="主表项目">[2]项目索引!$B$3:$B$254</definedName>
    <definedName name="전" localSheetId="12">#REF!</definedName>
    <definedName name="전">#REF!</definedName>
    <definedName name="주택사업본부" localSheetId="12">#REF!</definedName>
    <definedName name="주택사업본부">#REF!</definedName>
    <definedName name="철구사업본부" localSheetId="12">#REF!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42" l="1"/>
  <c r="C22" i="42"/>
  <c r="C78" i="38"/>
  <c r="G83" i="38" s="1"/>
  <c r="D26" i="20" l="1"/>
  <c r="D27" i="20" s="1"/>
  <c r="D13" i="20"/>
  <c r="D8" i="20"/>
  <c r="D14" i="20" s="1"/>
  <c r="D39" i="20" s="1"/>
  <c r="D41" i="20" s="1"/>
  <c r="C12" i="42" l="1"/>
  <c r="C11" i="42"/>
  <c r="C8" i="42"/>
  <c r="A1" i="45" l="1"/>
  <c r="A30" i="45" l="1"/>
  <c r="C3" i="42" l="1"/>
  <c r="A2" i="45"/>
  <c r="D5" i="13"/>
  <c r="D4" i="13"/>
  <c r="I14" i="42" l="1"/>
  <c r="C40" i="20" l="1"/>
  <c r="C18" i="38" l="1"/>
  <c r="G19" i="39"/>
  <c r="F19" i="39"/>
  <c r="I66" i="38"/>
  <c r="H66" i="38"/>
  <c r="G66" i="38"/>
  <c r="I54" i="38"/>
  <c r="H54" i="38"/>
  <c r="H67" i="38" s="1"/>
  <c r="G54" i="38"/>
  <c r="I67" i="38" l="1"/>
  <c r="G22" i="39"/>
  <c r="G24" i="39" s="1"/>
  <c r="F22" i="39"/>
  <c r="F24" i="39" s="1"/>
  <c r="G67" i="38"/>
  <c r="C21" i="42" l="1"/>
  <c r="C5" i="43" l="1"/>
  <c r="C6" i="43"/>
  <c r="G18" i="38" l="1"/>
  <c r="H31" i="43" l="1"/>
  <c r="F19" i="43"/>
  <c r="F23" i="43"/>
  <c r="H32" i="43"/>
  <c r="H33" i="43"/>
  <c r="H34" i="43"/>
  <c r="H35" i="43"/>
  <c r="H37" i="43"/>
  <c r="H40" i="43"/>
  <c r="H41" i="43"/>
  <c r="H42" i="43"/>
  <c r="H43" i="43"/>
  <c r="H45" i="43"/>
  <c r="H46" i="43"/>
  <c r="H48" i="43"/>
  <c r="H52" i="43"/>
  <c r="H54" i="43"/>
  <c r="H55" i="43"/>
  <c r="H56" i="43"/>
  <c r="H57" i="43"/>
  <c r="H58" i="43"/>
  <c r="H59" i="43"/>
  <c r="H62" i="43"/>
  <c r="H63" i="43"/>
  <c r="H66" i="43"/>
  <c r="H67" i="43"/>
  <c r="H69" i="43"/>
  <c r="H70" i="43"/>
  <c r="H71" i="43"/>
  <c r="H72" i="43"/>
  <c r="H73" i="43"/>
  <c r="H74" i="43"/>
  <c r="H75" i="43"/>
  <c r="H77" i="43"/>
  <c r="H79" i="43"/>
  <c r="H80" i="43"/>
  <c r="H81" i="43"/>
  <c r="H83" i="43"/>
  <c r="H84" i="43"/>
  <c r="H85" i="43"/>
  <c r="H86" i="43"/>
  <c r="H87" i="43"/>
  <c r="H88" i="43"/>
  <c r="H91" i="43"/>
  <c r="H93" i="43"/>
  <c r="H94" i="43"/>
  <c r="H95" i="43"/>
  <c r="H96" i="43"/>
  <c r="H97" i="43"/>
  <c r="H98" i="43"/>
  <c r="H99" i="43"/>
  <c r="H101" i="43"/>
  <c r="H104" i="43"/>
  <c r="H12" i="43"/>
  <c r="H13" i="43"/>
  <c r="H14" i="43"/>
  <c r="H15" i="43"/>
  <c r="H16" i="43"/>
  <c r="H19" i="43"/>
  <c r="H20" i="43"/>
  <c r="H21" i="43"/>
  <c r="H22" i="43"/>
  <c r="H23" i="43"/>
  <c r="H25" i="43"/>
  <c r="H27" i="43"/>
  <c r="H28" i="43"/>
  <c r="F93" i="43"/>
  <c r="F94" i="43"/>
  <c r="F95" i="43"/>
  <c r="F96" i="43"/>
  <c r="F97" i="43"/>
  <c r="F98" i="43"/>
  <c r="F99" i="43"/>
  <c r="F101" i="43"/>
  <c r="F104" i="43"/>
  <c r="F91" i="43"/>
  <c r="F88" i="43"/>
  <c r="F87" i="43"/>
  <c r="F86" i="43"/>
  <c r="F85" i="43"/>
  <c r="F84" i="43"/>
  <c r="F83" i="43"/>
  <c r="F81" i="43"/>
  <c r="F80" i="43"/>
  <c r="F79" i="43"/>
  <c r="F77" i="43"/>
  <c r="F75" i="43"/>
  <c r="F74" i="43"/>
  <c r="F73" i="43"/>
  <c r="F72" i="43"/>
  <c r="F71" i="43"/>
  <c r="F70" i="43"/>
  <c r="F69" i="43"/>
  <c r="F67" i="43"/>
  <c r="F66" i="43"/>
  <c r="F63" i="43"/>
  <c r="F62" i="43"/>
  <c r="F59" i="43"/>
  <c r="F58" i="43"/>
  <c r="F57" i="43"/>
  <c r="F56" i="43"/>
  <c r="F55" i="43"/>
  <c r="F54" i="43"/>
  <c r="F12" i="43"/>
  <c r="F13" i="43"/>
  <c r="F20" i="43"/>
  <c r="F21" i="43"/>
  <c r="F22" i="43"/>
  <c r="F25" i="43"/>
  <c r="F27" i="43"/>
  <c r="F28" i="43"/>
  <c r="F31" i="43"/>
  <c r="F32" i="43"/>
  <c r="F33" i="43"/>
  <c r="F34" i="43"/>
  <c r="F35" i="43"/>
  <c r="F37" i="43"/>
  <c r="F40" i="43"/>
  <c r="F41" i="43"/>
  <c r="F42" i="43"/>
  <c r="F43" i="43"/>
  <c r="F45" i="43"/>
  <c r="F46" i="43"/>
  <c r="F48" i="43"/>
  <c r="G7" i="43"/>
  <c r="C31" i="42" l="1"/>
  <c r="D46" i="39" l="1"/>
  <c r="C19" i="39"/>
  <c r="C22" i="39" s="1"/>
  <c r="D54" i="38" l="1"/>
  <c r="E54" i="38"/>
  <c r="D66" i="38"/>
  <c r="E66" i="38"/>
  <c r="D67" i="38" l="1"/>
  <c r="E67" i="38"/>
  <c r="L77" i="38" l="1"/>
  <c r="I35" i="38" l="1"/>
  <c r="I18" i="38"/>
  <c r="I36" i="38" l="1"/>
  <c r="L78" i="38"/>
  <c r="L79" i="38" s="1"/>
  <c r="I79" i="38"/>
  <c r="I80" i="38" s="1"/>
  <c r="F78" i="38"/>
  <c r="F69" i="38"/>
  <c r="F70" i="38"/>
  <c r="F71" i="38"/>
  <c r="F72" i="38"/>
  <c r="F73" i="38"/>
  <c r="F74" i="38"/>
  <c r="F75" i="38"/>
  <c r="F76" i="38"/>
  <c r="F77" i="38"/>
  <c r="C66" i="38" l="1"/>
  <c r="C44" i="39" l="1"/>
  <c r="J12" i="43" l="1"/>
  <c r="J13" i="43"/>
  <c r="J14" i="43"/>
  <c r="J15" i="43"/>
  <c r="J16" i="43"/>
  <c r="J19" i="43"/>
  <c r="J20" i="43"/>
  <c r="J21" i="43"/>
  <c r="J22" i="43"/>
  <c r="J23" i="43"/>
  <c r="J25" i="43"/>
  <c r="J27" i="43"/>
  <c r="J28" i="43"/>
  <c r="J31" i="43"/>
  <c r="J32" i="43"/>
  <c r="J33" i="43"/>
  <c r="J34" i="43"/>
  <c r="J35" i="43"/>
  <c r="J37" i="43"/>
  <c r="J40" i="43"/>
  <c r="J41" i="43"/>
  <c r="J42" i="43"/>
  <c r="J43" i="43"/>
  <c r="J45" i="43"/>
  <c r="J46" i="43"/>
  <c r="J48" i="43"/>
  <c r="J52" i="43"/>
  <c r="J54" i="43"/>
  <c r="J55" i="43"/>
  <c r="J56" i="43"/>
  <c r="J57" i="43"/>
  <c r="J58" i="43"/>
  <c r="J59" i="43"/>
  <c r="J62" i="43"/>
  <c r="J63" i="43"/>
  <c r="J66" i="43"/>
  <c r="J67" i="43"/>
  <c r="J69" i="43"/>
  <c r="J70" i="43"/>
  <c r="J71" i="43"/>
  <c r="J72" i="43"/>
  <c r="J73" i="43"/>
  <c r="J74" i="43"/>
  <c r="J75" i="43"/>
  <c r="J77" i="43"/>
  <c r="J79" i="43"/>
  <c r="J80" i="43"/>
  <c r="J81" i="43"/>
  <c r="J83" i="43"/>
  <c r="J84" i="43"/>
  <c r="J85" i="43"/>
  <c r="J86" i="43"/>
  <c r="J87" i="43"/>
  <c r="J88" i="43"/>
  <c r="J91" i="43"/>
  <c r="J93" i="43"/>
  <c r="J94" i="43"/>
  <c r="J95" i="43"/>
  <c r="J96" i="43"/>
  <c r="J97" i="43"/>
  <c r="J98" i="43"/>
  <c r="J99" i="43"/>
  <c r="J101" i="43"/>
  <c r="J104" i="43"/>
  <c r="I12" i="43"/>
  <c r="I13" i="43"/>
  <c r="I19" i="43"/>
  <c r="I20" i="43"/>
  <c r="I21" i="43"/>
  <c r="I22" i="43"/>
  <c r="I23" i="43"/>
  <c r="I25" i="43"/>
  <c r="I27" i="43"/>
  <c r="I28" i="43"/>
  <c r="I31" i="43"/>
  <c r="I32" i="43"/>
  <c r="I33" i="43"/>
  <c r="I34" i="43"/>
  <c r="I35" i="43"/>
  <c r="I37" i="43"/>
  <c r="I40" i="43"/>
  <c r="I41" i="43"/>
  <c r="I42" i="43"/>
  <c r="I43" i="43"/>
  <c r="I45" i="43"/>
  <c r="I46" i="43"/>
  <c r="I48" i="43"/>
  <c r="I52" i="43"/>
  <c r="I54" i="43"/>
  <c r="I55" i="43"/>
  <c r="I56" i="43"/>
  <c r="I57" i="43"/>
  <c r="I58" i="43"/>
  <c r="I59" i="43"/>
  <c r="I62" i="43"/>
  <c r="I63" i="43"/>
  <c r="I66" i="43"/>
  <c r="I67" i="43"/>
  <c r="I69" i="43"/>
  <c r="I70" i="43"/>
  <c r="I71" i="43"/>
  <c r="I72" i="43"/>
  <c r="I73" i="43"/>
  <c r="I74" i="43"/>
  <c r="I75" i="43"/>
  <c r="I77" i="43"/>
  <c r="I79" i="43"/>
  <c r="I80" i="43"/>
  <c r="I81" i="43"/>
  <c r="I83" i="43"/>
  <c r="I84" i="43"/>
  <c r="I85" i="43"/>
  <c r="I86" i="43"/>
  <c r="I87" i="43"/>
  <c r="I88" i="43"/>
  <c r="I91" i="43"/>
  <c r="I93" i="43"/>
  <c r="I94" i="43"/>
  <c r="I95" i="43"/>
  <c r="I96" i="43"/>
  <c r="I97" i="43"/>
  <c r="I98" i="43"/>
  <c r="I99" i="43"/>
  <c r="I101" i="43"/>
  <c r="I104" i="43"/>
  <c r="H64" i="44"/>
  <c r="G64" i="44"/>
  <c r="H63" i="44"/>
  <c r="G63" i="44"/>
  <c r="H62" i="44"/>
  <c r="G62" i="44"/>
  <c r="H61" i="44"/>
  <c r="G61" i="44"/>
  <c r="H60" i="44"/>
  <c r="G60" i="44"/>
  <c r="H59" i="44"/>
  <c r="G59" i="44"/>
  <c r="H58" i="44"/>
  <c r="G58" i="44"/>
  <c r="H57" i="44"/>
  <c r="G57" i="44"/>
  <c r="H56" i="44"/>
  <c r="G56" i="44"/>
  <c r="H55" i="44"/>
  <c r="G55" i="44"/>
  <c r="H54" i="44"/>
  <c r="G54" i="44"/>
  <c r="H53" i="44"/>
  <c r="G53" i="44"/>
  <c r="H52" i="44"/>
  <c r="G52" i="44"/>
  <c r="H51" i="44"/>
  <c r="G51" i="44"/>
  <c r="H50" i="44"/>
  <c r="G50" i="44"/>
  <c r="H49" i="44"/>
  <c r="G49" i="44"/>
  <c r="H48" i="44"/>
  <c r="G48" i="44"/>
  <c r="H47" i="44"/>
  <c r="G47" i="44"/>
  <c r="H46" i="44"/>
  <c r="G46" i="44"/>
  <c r="H45" i="44"/>
  <c r="G45" i="44"/>
  <c r="H44" i="44"/>
  <c r="G44" i="44"/>
  <c r="H43" i="44"/>
  <c r="G43" i="44"/>
  <c r="H42" i="44"/>
  <c r="G42" i="44"/>
  <c r="H35" i="44"/>
  <c r="H34" i="44"/>
  <c r="G34" i="44"/>
  <c r="H33" i="44"/>
  <c r="G33" i="44"/>
  <c r="H32" i="44"/>
  <c r="G32" i="44"/>
  <c r="H31" i="44"/>
  <c r="G31" i="44"/>
  <c r="H29" i="44"/>
  <c r="G29" i="44"/>
  <c r="H28" i="44"/>
  <c r="G28" i="44"/>
  <c r="H27" i="44"/>
  <c r="G27" i="44"/>
  <c r="H21" i="44"/>
  <c r="G21" i="44"/>
  <c r="H20" i="44"/>
  <c r="G20" i="44"/>
  <c r="H19" i="44"/>
  <c r="G19" i="44"/>
  <c r="H18" i="44"/>
  <c r="G18" i="44"/>
  <c r="H17" i="44"/>
  <c r="G17" i="44"/>
  <c r="H16" i="44"/>
  <c r="G16" i="44"/>
  <c r="H15" i="44"/>
  <c r="G15" i="44"/>
  <c r="H12" i="44"/>
  <c r="G12" i="44"/>
  <c r="H11" i="44"/>
  <c r="G11" i="44"/>
  <c r="H10" i="44"/>
  <c r="G10" i="44"/>
  <c r="F7" i="44"/>
  <c r="F6" i="44"/>
  <c r="C6" i="44"/>
  <c r="F5" i="44"/>
  <c r="C5" i="44"/>
  <c r="A35" i="35" l="1"/>
  <c r="L33" i="35"/>
  <c r="N33" i="35" s="1"/>
  <c r="L32" i="35"/>
  <c r="N32" i="35" s="1"/>
  <c r="L31" i="35"/>
  <c r="N31" i="35" s="1"/>
  <c r="M30" i="35"/>
  <c r="K30" i="35"/>
  <c r="J30" i="35"/>
  <c r="I30" i="35"/>
  <c r="H30" i="35"/>
  <c r="G30" i="35"/>
  <c r="F30" i="35"/>
  <c r="E30" i="35"/>
  <c r="D30" i="35"/>
  <c r="C30" i="35"/>
  <c r="B30" i="35"/>
  <c r="L29" i="35"/>
  <c r="N29" i="35" s="1"/>
  <c r="L28" i="35"/>
  <c r="N28" i="35" s="1"/>
  <c r="L27" i="35"/>
  <c r="N27" i="35" s="1"/>
  <c r="L26" i="35"/>
  <c r="N26" i="35" s="1"/>
  <c r="L25" i="35"/>
  <c r="N25" i="35" s="1"/>
  <c r="M24" i="35"/>
  <c r="K24" i="35"/>
  <c r="J24" i="35"/>
  <c r="I24" i="35"/>
  <c r="H24" i="35"/>
  <c r="G24" i="35"/>
  <c r="F24" i="35"/>
  <c r="E24" i="35"/>
  <c r="D24" i="35"/>
  <c r="C24" i="35"/>
  <c r="B24" i="35"/>
  <c r="L23" i="35"/>
  <c r="N23" i="35" s="1"/>
  <c r="L22" i="35"/>
  <c r="N22" i="35" s="1"/>
  <c r="L21" i="35"/>
  <c r="N21" i="35" s="1"/>
  <c r="M20" i="35"/>
  <c r="K20" i="35"/>
  <c r="J20" i="35"/>
  <c r="I20" i="35"/>
  <c r="H20" i="35"/>
  <c r="G20" i="35"/>
  <c r="F20" i="35"/>
  <c r="E20" i="35"/>
  <c r="D20" i="35"/>
  <c r="C20" i="35"/>
  <c r="B20" i="35"/>
  <c r="L19" i="35"/>
  <c r="N19" i="35" s="1"/>
  <c r="L18" i="35"/>
  <c r="N18" i="35" s="1"/>
  <c r="L17" i="35"/>
  <c r="N17" i="35" s="1"/>
  <c r="L16" i="35"/>
  <c r="N16" i="35" s="1"/>
  <c r="M15" i="35"/>
  <c r="K15" i="35"/>
  <c r="J15" i="35"/>
  <c r="I15" i="35"/>
  <c r="H15" i="35"/>
  <c r="G15" i="35"/>
  <c r="F15" i="35"/>
  <c r="E15" i="35"/>
  <c r="D15" i="35"/>
  <c r="C15" i="35"/>
  <c r="B15" i="35"/>
  <c r="L14" i="35"/>
  <c r="N14" i="35" s="1"/>
  <c r="M12" i="35"/>
  <c r="K12" i="35"/>
  <c r="J12" i="35"/>
  <c r="I12" i="35"/>
  <c r="H12" i="35"/>
  <c r="G12" i="35"/>
  <c r="F12" i="35"/>
  <c r="E12" i="35"/>
  <c r="D12" i="35"/>
  <c r="C12" i="35"/>
  <c r="B12" i="35"/>
  <c r="L11" i="35"/>
  <c r="N11" i="35" s="1"/>
  <c r="L10" i="35"/>
  <c r="L9" i="35"/>
  <c r="N9" i="35" s="1"/>
  <c r="L8" i="35"/>
  <c r="N8" i="35" s="1"/>
  <c r="L7" i="35"/>
  <c r="N7" i="35" s="1"/>
  <c r="G2" i="35"/>
  <c r="A2" i="35"/>
  <c r="A35" i="34"/>
  <c r="L33" i="34"/>
  <c r="N33" i="34" s="1"/>
  <c r="L32" i="34"/>
  <c r="N32" i="34" s="1"/>
  <c r="L31" i="34"/>
  <c r="N31" i="34" s="1"/>
  <c r="M30" i="34"/>
  <c r="K30" i="34"/>
  <c r="J30" i="34"/>
  <c r="I30" i="34"/>
  <c r="H30" i="34"/>
  <c r="G30" i="34"/>
  <c r="F30" i="34"/>
  <c r="E30" i="34"/>
  <c r="D30" i="34"/>
  <c r="C30" i="34"/>
  <c r="B30" i="34"/>
  <c r="L29" i="34"/>
  <c r="N29" i="34" s="1"/>
  <c r="L28" i="34"/>
  <c r="N28" i="34" s="1"/>
  <c r="L27" i="34"/>
  <c r="N27" i="34" s="1"/>
  <c r="L26" i="34"/>
  <c r="N26" i="34" s="1"/>
  <c r="L25" i="34"/>
  <c r="N25" i="34" s="1"/>
  <c r="M24" i="34"/>
  <c r="K24" i="34"/>
  <c r="J24" i="34"/>
  <c r="I24" i="34"/>
  <c r="H24" i="34"/>
  <c r="G24" i="34"/>
  <c r="F24" i="34"/>
  <c r="E24" i="34"/>
  <c r="D24" i="34"/>
  <c r="C24" i="34"/>
  <c r="B24" i="34"/>
  <c r="L23" i="34"/>
  <c r="N23" i="34" s="1"/>
  <c r="L22" i="34"/>
  <c r="N22" i="34" s="1"/>
  <c r="L21" i="34"/>
  <c r="N21" i="34" s="1"/>
  <c r="M20" i="34"/>
  <c r="K20" i="34"/>
  <c r="J20" i="34"/>
  <c r="I20" i="34"/>
  <c r="H20" i="34"/>
  <c r="G20" i="34"/>
  <c r="F20" i="34"/>
  <c r="E20" i="34"/>
  <c r="D20" i="34"/>
  <c r="C20" i="34"/>
  <c r="B20" i="34"/>
  <c r="L19" i="34"/>
  <c r="N19" i="34" s="1"/>
  <c r="L18" i="34"/>
  <c r="N18" i="34" s="1"/>
  <c r="L17" i="34"/>
  <c r="N17" i="34" s="1"/>
  <c r="L16" i="34"/>
  <c r="N16" i="34" s="1"/>
  <c r="M15" i="34"/>
  <c r="K15" i="34"/>
  <c r="J15" i="34"/>
  <c r="I15" i="34"/>
  <c r="H15" i="34"/>
  <c r="G15" i="34"/>
  <c r="F15" i="34"/>
  <c r="E15" i="34"/>
  <c r="D15" i="34"/>
  <c r="C15" i="34"/>
  <c r="B15" i="34"/>
  <c r="L14" i="34"/>
  <c r="N14" i="34" s="1"/>
  <c r="M12" i="34"/>
  <c r="K12" i="34"/>
  <c r="J12" i="34"/>
  <c r="I12" i="34"/>
  <c r="H12" i="34"/>
  <c r="G12" i="34"/>
  <c r="F12" i="34"/>
  <c r="E12" i="34"/>
  <c r="D12" i="34"/>
  <c r="C12" i="34"/>
  <c r="B12" i="34"/>
  <c r="L11" i="34"/>
  <c r="N11" i="34" s="1"/>
  <c r="L10" i="34"/>
  <c r="L9" i="34"/>
  <c r="N9" i="34" s="1"/>
  <c r="L8" i="34"/>
  <c r="N8" i="34" s="1"/>
  <c r="L7" i="34"/>
  <c r="N7" i="34" s="1"/>
  <c r="G2" i="34"/>
  <c r="A2" i="34"/>
  <c r="A42" i="39"/>
  <c r="H31" i="39"/>
  <c r="G31" i="39"/>
  <c r="F31" i="39"/>
  <c r="E31" i="39"/>
  <c r="D31" i="39"/>
  <c r="C31" i="39"/>
  <c r="H28" i="39"/>
  <c r="G28" i="39"/>
  <c r="F28" i="39"/>
  <c r="E28" i="39"/>
  <c r="D28" i="39"/>
  <c r="C28" i="39"/>
  <c r="E26" i="39"/>
  <c r="E25" i="39"/>
  <c r="H23" i="39"/>
  <c r="H21" i="39"/>
  <c r="E21" i="39"/>
  <c r="C21" i="18" s="1"/>
  <c r="H20" i="39"/>
  <c r="E20" i="39"/>
  <c r="C20" i="18" s="1"/>
  <c r="E37" i="44" s="1"/>
  <c r="D19" i="39"/>
  <c r="D22" i="39" s="1"/>
  <c r="H18" i="39"/>
  <c r="E18" i="39"/>
  <c r="C18" i="18" s="1"/>
  <c r="H17" i="39"/>
  <c r="D17" i="18" s="1"/>
  <c r="E17" i="39"/>
  <c r="C17" i="18" s="1"/>
  <c r="H16" i="39"/>
  <c r="D16" i="18" s="1"/>
  <c r="E16" i="39"/>
  <c r="C16" i="18" s="1"/>
  <c r="H15" i="39"/>
  <c r="D15" i="18" s="1"/>
  <c r="E15" i="39"/>
  <c r="C15" i="18" s="1"/>
  <c r="H14" i="39"/>
  <c r="D14" i="18" s="1"/>
  <c r="E14" i="39"/>
  <c r="C14" i="18" s="1"/>
  <c r="H13" i="39"/>
  <c r="D13" i="18" s="1"/>
  <c r="F30" i="44" s="1"/>
  <c r="E13" i="39"/>
  <c r="C13" i="18" s="1"/>
  <c r="E30" i="44" s="1"/>
  <c r="H12" i="39"/>
  <c r="D12" i="18" s="1"/>
  <c r="E12" i="39"/>
  <c r="C12" i="18" s="1"/>
  <c r="H11" i="39"/>
  <c r="D11" i="18" s="1"/>
  <c r="E11" i="39"/>
  <c r="C11" i="18" s="1"/>
  <c r="H10" i="39"/>
  <c r="E10" i="39"/>
  <c r="C10" i="18" s="1"/>
  <c r="E26" i="44" s="1"/>
  <c r="H9" i="39"/>
  <c r="E9" i="39"/>
  <c r="C9" i="18" s="1"/>
  <c r="E25" i="44" s="1"/>
  <c r="H8" i="39"/>
  <c r="E8" i="39"/>
  <c r="C8" i="18" s="1"/>
  <c r="C24" i="39"/>
  <c r="C47" i="39" s="1"/>
  <c r="C48" i="39" s="1"/>
  <c r="H7" i="39"/>
  <c r="E7" i="39"/>
  <c r="C7" i="18" s="1"/>
  <c r="H6" i="39"/>
  <c r="E6" i="39"/>
  <c r="C6" i="18" s="1"/>
  <c r="E22" i="44" s="1"/>
  <c r="H5" i="39"/>
  <c r="E5" i="39"/>
  <c r="H4" i="39"/>
  <c r="E4" i="39"/>
  <c r="B2" i="39"/>
  <c r="A2" i="39"/>
  <c r="A81" i="38"/>
  <c r="H79" i="38"/>
  <c r="H80" i="38" s="1"/>
  <c r="G79" i="38"/>
  <c r="E79" i="38"/>
  <c r="D79" i="38"/>
  <c r="C79" i="38"/>
  <c r="J78" i="38"/>
  <c r="D43" i="16" s="1"/>
  <c r="C43" i="16"/>
  <c r="J77" i="38"/>
  <c r="D42" i="16" s="1"/>
  <c r="C42" i="16"/>
  <c r="J76" i="38"/>
  <c r="D41" i="16" s="1"/>
  <c r="J75" i="38"/>
  <c r="D40" i="16" s="1"/>
  <c r="J74" i="38"/>
  <c r="D39" i="16" s="1"/>
  <c r="J73" i="38"/>
  <c r="D38" i="16" s="1"/>
  <c r="J72" i="38"/>
  <c r="D37" i="16" s="1"/>
  <c r="J71" i="38"/>
  <c r="D36" i="16" s="1"/>
  <c r="J70" i="38"/>
  <c r="D35" i="16" s="1"/>
  <c r="J69" i="38"/>
  <c r="D34" i="16" s="1"/>
  <c r="C34" i="16"/>
  <c r="J68" i="38"/>
  <c r="F68" i="38"/>
  <c r="J65" i="38"/>
  <c r="D30" i="16" s="1"/>
  <c r="F65" i="38"/>
  <c r="C30" i="16" s="1"/>
  <c r="J64" i="38"/>
  <c r="D29" i="16" s="1"/>
  <c r="F64" i="38"/>
  <c r="C29" i="16" s="1"/>
  <c r="J63" i="38"/>
  <c r="D28" i="16" s="1"/>
  <c r="F63" i="38"/>
  <c r="C28" i="16" s="1"/>
  <c r="J62" i="38"/>
  <c r="D27" i="16" s="1"/>
  <c r="F62" i="38"/>
  <c r="C27" i="16" s="1"/>
  <c r="J61" i="38"/>
  <c r="D26" i="16" s="1"/>
  <c r="F61" i="38"/>
  <c r="C26" i="16" s="1"/>
  <c r="J60" i="38"/>
  <c r="D25" i="16" s="1"/>
  <c r="F60" i="38"/>
  <c r="C25" i="16" s="1"/>
  <c r="J59" i="38"/>
  <c r="D24" i="16" s="1"/>
  <c r="F59" i="38"/>
  <c r="C24" i="16" s="1"/>
  <c r="J58" i="38"/>
  <c r="D23" i="16" s="1"/>
  <c r="F58" i="38"/>
  <c r="C23" i="16" s="1"/>
  <c r="J57" i="38"/>
  <c r="D22" i="16" s="1"/>
  <c r="F57" i="38"/>
  <c r="C22" i="16" s="1"/>
  <c r="J56" i="38"/>
  <c r="D21" i="16" s="1"/>
  <c r="F56" i="38"/>
  <c r="C21" i="16" s="1"/>
  <c r="E78" i="43" s="1"/>
  <c r="J55" i="38"/>
  <c r="F55" i="38"/>
  <c r="C54" i="38"/>
  <c r="C67" i="38" s="1"/>
  <c r="J53" i="38"/>
  <c r="D18" i="16" s="1"/>
  <c r="F53" i="38"/>
  <c r="C18" i="16" s="1"/>
  <c r="J52" i="38"/>
  <c r="D17" i="16" s="1"/>
  <c r="F52" i="38"/>
  <c r="J51" i="38"/>
  <c r="D16" i="16" s="1"/>
  <c r="F51" i="38"/>
  <c r="C16" i="16" s="1"/>
  <c r="J50" i="38"/>
  <c r="D15" i="16" s="1"/>
  <c r="F50" i="38"/>
  <c r="C15" i="16" s="1"/>
  <c r="J49" i="38"/>
  <c r="D14" i="16" s="1"/>
  <c r="F49" i="38"/>
  <c r="C14" i="16" s="1"/>
  <c r="J48" i="38"/>
  <c r="D13" i="16" s="1"/>
  <c r="F48" i="38"/>
  <c r="C13" i="16" s="1"/>
  <c r="J47" i="38"/>
  <c r="D12" i="16" s="1"/>
  <c r="F47" i="38"/>
  <c r="C12" i="16" s="1"/>
  <c r="J46" i="38"/>
  <c r="D11" i="16" s="1"/>
  <c r="F46" i="38"/>
  <c r="C11" i="16" s="1"/>
  <c r="J45" i="38"/>
  <c r="D10" i="16" s="1"/>
  <c r="F45" i="38"/>
  <c r="C10" i="16" s="1"/>
  <c r="J44" i="38"/>
  <c r="D9" i="16" s="1"/>
  <c r="F44" i="38"/>
  <c r="C9" i="16" s="1"/>
  <c r="J43" i="38"/>
  <c r="D8" i="16" s="1"/>
  <c r="F43" i="38"/>
  <c r="C8" i="16" s="1"/>
  <c r="J42" i="38"/>
  <c r="D7" i="16" s="1"/>
  <c r="F42" i="38"/>
  <c r="C7" i="16" s="1"/>
  <c r="J41" i="38"/>
  <c r="D6" i="16" s="1"/>
  <c r="F41" i="38"/>
  <c r="C6" i="16" s="1"/>
  <c r="J40" i="38"/>
  <c r="D5" i="16" s="1"/>
  <c r="F40" i="38"/>
  <c r="C5" i="16" s="1"/>
  <c r="E53" i="43" s="1"/>
  <c r="A37" i="38"/>
  <c r="H35" i="38"/>
  <c r="G35" i="38"/>
  <c r="E35" i="38"/>
  <c r="D35" i="38"/>
  <c r="C35" i="38"/>
  <c r="J34" i="38"/>
  <c r="D34" i="15" s="1"/>
  <c r="F34" i="38"/>
  <c r="C34" i="15" s="1"/>
  <c r="E49" i="43" s="1"/>
  <c r="F49" i="43" s="1"/>
  <c r="J33" i="38"/>
  <c r="D33" i="15" s="1"/>
  <c r="F33" i="38"/>
  <c r="C33" i="15" s="1"/>
  <c r="J32" i="38"/>
  <c r="D32" i="15" s="1"/>
  <c r="F32" i="38"/>
  <c r="C32" i="15" s="1"/>
  <c r="E47" i="43" s="1"/>
  <c r="J31" i="38"/>
  <c r="D31" i="15" s="1"/>
  <c r="F31" i="38"/>
  <c r="C31" i="15" s="1"/>
  <c r="J30" i="38"/>
  <c r="D30" i="15" s="1"/>
  <c r="F30" i="38"/>
  <c r="C30" i="15" s="1"/>
  <c r="J29" i="38"/>
  <c r="D29" i="15" s="1"/>
  <c r="F29" i="38"/>
  <c r="C29" i="15" s="1"/>
  <c r="E44" i="43" s="1"/>
  <c r="J28" i="38"/>
  <c r="D28" i="15" s="1"/>
  <c r="F28" i="38"/>
  <c r="C28" i="15" s="1"/>
  <c r="J27" i="38"/>
  <c r="D27" i="15" s="1"/>
  <c r="F27" i="38"/>
  <c r="C27" i="15" s="1"/>
  <c r="J26" i="38"/>
  <c r="D26" i="15" s="1"/>
  <c r="F26" i="38"/>
  <c r="C26" i="15" s="1"/>
  <c r="E39" i="43" s="1"/>
  <c r="J25" i="38"/>
  <c r="D25" i="15" s="1"/>
  <c r="F25" i="38"/>
  <c r="C25" i="15" s="1"/>
  <c r="E38" i="43" s="1"/>
  <c r="J24" i="38"/>
  <c r="D24" i="15" s="1"/>
  <c r="F24" i="38"/>
  <c r="C24" i="15" s="1"/>
  <c r="J23" i="38"/>
  <c r="D23" i="15" s="1"/>
  <c r="F23" i="38"/>
  <c r="C23" i="15" s="1"/>
  <c r="E36" i="43" s="1"/>
  <c r="F36" i="43" s="1"/>
  <c r="J22" i="38"/>
  <c r="D22" i="15" s="1"/>
  <c r="F22" i="38"/>
  <c r="C22" i="15" s="1"/>
  <c r="J21" i="38"/>
  <c r="D21" i="15" s="1"/>
  <c r="F21" i="38"/>
  <c r="J20" i="38"/>
  <c r="D20" i="15" s="1"/>
  <c r="F20" i="38"/>
  <c r="C20" i="15" s="1"/>
  <c r="H18" i="38"/>
  <c r="E18" i="38"/>
  <c r="D18" i="38"/>
  <c r="J17" i="38"/>
  <c r="D17" i="15" s="1"/>
  <c r="F17" i="38"/>
  <c r="C17" i="15" s="1"/>
  <c r="E29" i="43" s="1"/>
  <c r="J16" i="38"/>
  <c r="D16" i="15" s="1"/>
  <c r="F16" i="38"/>
  <c r="C16" i="15" s="1"/>
  <c r="J15" i="38"/>
  <c r="D15" i="15" s="1"/>
  <c r="F15" i="38"/>
  <c r="C15" i="15" s="1"/>
  <c r="J14" i="38"/>
  <c r="D14" i="15" s="1"/>
  <c r="F14" i="38"/>
  <c r="C14" i="15" s="1"/>
  <c r="J13" i="38"/>
  <c r="D13" i="15" s="1"/>
  <c r="F13" i="38"/>
  <c r="C13" i="15" s="1"/>
  <c r="J12" i="38"/>
  <c r="D12" i="15" s="1"/>
  <c r="F12" i="38"/>
  <c r="C12" i="15" s="1"/>
  <c r="J11" i="38"/>
  <c r="D11" i="15" s="1"/>
  <c r="F11" i="38"/>
  <c r="C11" i="15" s="1"/>
  <c r="J10" i="38"/>
  <c r="D10" i="15" s="1"/>
  <c r="F10" i="38"/>
  <c r="C10" i="15" s="1"/>
  <c r="J9" i="38"/>
  <c r="D9" i="15" s="1"/>
  <c r="F9" i="38"/>
  <c r="C9" i="15" s="1"/>
  <c r="J8" i="38"/>
  <c r="D8" i="15" s="1"/>
  <c r="F8" i="38"/>
  <c r="C8" i="15" s="1"/>
  <c r="J7" i="38"/>
  <c r="D7" i="15" s="1"/>
  <c r="F7" i="38"/>
  <c r="C7" i="15" s="1"/>
  <c r="E15" i="43" s="1"/>
  <c r="J6" i="38"/>
  <c r="D6" i="15" s="1"/>
  <c r="F6" i="38"/>
  <c r="J5" i="38"/>
  <c r="D5" i="15" s="1"/>
  <c r="F5" i="38"/>
  <c r="C5" i="15" s="1"/>
  <c r="B2" i="38"/>
  <c r="A2" i="38"/>
  <c r="A42" i="20"/>
  <c r="C35" i="20"/>
  <c r="C34" i="20"/>
  <c r="C31" i="20"/>
  <c r="C30" i="20"/>
  <c r="C29" i="20"/>
  <c r="C24" i="20"/>
  <c r="C23" i="20"/>
  <c r="C19" i="20"/>
  <c r="C18" i="20"/>
  <c r="C17" i="20"/>
  <c r="C16" i="20"/>
  <c r="C11" i="20"/>
  <c r="C10" i="20"/>
  <c r="C6" i="20"/>
  <c r="A2" i="20"/>
  <c r="A33" i="37"/>
  <c r="L31" i="37"/>
  <c r="L30" i="37"/>
  <c r="L29" i="37"/>
  <c r="K28" i="37"/>
  <c r="J28" i="37"/>
  <c r="I28" i="37"/>
  <c r="H28" i="37"/>
  <c r="G28" i="37"/>
  <c r="F28" i="37"/>
  <c r="E28" i="37"/>
  <c r="D28" i="37"/>
  <c r="C28" i="37"/>
  <c r="B28" i="37"/>
  <c r="L27" i="37"/>
  <c r="L26" i="37"/>
  <c r="L25" i="37"/>
  <c r="L24" i="37"/>
  <c r="L23" i="37"/>
  <c r="K22" i="37"/>
  <c r="J22" i="37"/>
  <c r="I22" i="37"/>
  <c r="H22" i="37"/>
  <c r="G22" i="37"/>
  <c r="F22" i="37"/>
  <c r="E22" i="37"/>
  <c r="D22" i="37"/>
  <c r="C22" i="37"/>
  <c r="B22" i="37"/>
  <c r="L21" i="37"/>
  <c r="L20" i="37"/>
  <c r="I18" i="37"/>
  <c r="H18" i="37"/>
  <c r="G18" i="37"/>
  <c r="F18" i="37"/>
  <c r="E18" i="37"/>
  <c r="D18" i="37"/>
  <c r="C18" i="37"/>
  <c r="B18" i="37"/>
  <c r="L17" i="37"/>
  <c r="L16" i="37"/>
  <c r="L15" i="37"/>
  <c r="L14" i="37"/>
  <c r="K13" i="37"/>
  <c r="J13" i="37"/>
  <c r="I13" i="37"/>
  <c r="H13" i="37"/>
  <c r="G13" i="37"/>
  <c r="F13" i="37"/>
  <c r="E13" i="37"/>
  <c r="D13" i="37"/>
  <c r="C13" i="37"/>
  <c r="B13" i="37"/>
  <c r="K10" i="37"/>
  <c r="J10" i="37"/>
  <c r="I10" i="37"/>
  <c r="H10" i="37"/>
  <c r="G10" i="37"/>
  <c r="F10" i="37"/>
  <c r="E10" i="37"/>
  <c r="D10" i="37"/>
  <c r="C10" i="37"/>
  <c r="B10" i="37"/>
  <c r="L9" i="37"/>
  <c r="L8" i="37"/>
  <c r="L7" i="37"/>
  <c r="L6" i="37"/>
  <c r="F2" i="37"/>
  <c r="A2" i="37"/>
  <c r="A33" i="36"/>
  <c r="L31" i="36"/>
  <c r="L30" i="36"/>
  <c r="L29" i="36"/>
  <c r="K28" i="36"/>
  <c r="J28" i="36"/>
  <c r="I28" i="36"/>
  <c r="H28" i="36"/>
  <c r="G28" i="36"/>
  <c r="F28" i="36"/>
  <c r="E28" i="36"/>
  <c r="D28" i="36"/>
  <c r="C28" i="36"/>
  <c r="B28" i="36"/>
  <c r="L27" i="36"/>
  <c r="L26" i="36"/>
  <c r="L25" i="36"/>
  <c r="L24" i="36"/>
  <c r="L23" i="36"/>
  <c r="K22" i="36"/>
  <c r="J22" i="36"/>
  <c r="I22" i="36"/>
  <c r="H22" i="36"/>
  <c r="G22" i="36"/>
  <c r="F22" i="36"/>
  <c r="E22" i="36"/>
  <c r="D22" i="36"/>
  <c r="C22" i="36"/>
  <c r="B22" i="36"/>
  <c r="L21" i="36"/>
  <c r="L20" i="36"/>
  <c r="I18" i="36"/>
  <c r="H18" i="36"/>
  <c r="G18" i="36"/>
  <c r="F18" i="36"/>
  <c r="E18" i="36"/>
  <c r="D18" i="36"/>
  <c r="C18" i="36"/>
  <c r="B18" i="36"/>
  <c r="L17" i="36"/>
  <c r="L16" i="36"/>
  <c r="L15" i="36"/>
  <c r="L14" i="36"/>
  <c r="K13" i="36"/>
  <c r="J13" i="36"/>
  <c r="I13" i="36"/>
  <c r="H13" i="36"/>
  <c r="G13" i="36"/>
  <c r="F13" i="36"/>
  <c r="E13" i="36"/>
  <c r="D13" i="36"/>
  <c r="C13" i="36"/>
  <c r="B13" i="36"/>
  <c r="L9" i="36"/>
  <c r="L8" i="36"/>
  <c r="L7" i="36"/>
  <c r="F2" i="36"/>
  <c r="A2" i="36"/>
  <c r="A44" i="32"/>
  <c r="D38" i="32"/>
  <c r="C38" i="32"/>
  <c r="D33" i="32"/>
  <c r="C33" i="32"/>
  <c r="D26" i="32"/>
  <c r="C26" i="32"/>
  <c r="D21" i="32"/>
  <c r="C21" i="32"/>
  <c r="D13" i="32"/>
  <c r="C13" i="32"/>
  <c r="D8" i="32"/>
  <c r="C8" i="32"/>
  <c r="B2" i="32"/>
  <c r="A2" i="32"/>
  <c r="A42" i="18"/>
  <c r="D31" i="18"/>
  <c r="C31" i="18"/>
  <c r="D28" i="18"/>
  <c r="C28" i="18"/>
  <c r="B2" i="18"/>
  <c r="B2" i="20" s="1"/>
  <c r="A2" i="18"/>
  <c r="A51" i="17"/>
  <c r="D36" i="17"/>
  <c r="C36" i="17"/>
  <c r="D33" i="17"/>
  <c r="C33" i="17"/>
  <c r="D19" i="17"/>
  <c r="D22" i="17" s="1"/>
  <c r="D24" i="17" s="1"/>
  <c r="C19" i="17"/>
  <c r="C22" i="17" s="1"/>
  <c r="C24" i="17" s="1"/>
  <c r="B2" i="17"/>
  <c r="A2" i="17"/>
  <c r="H46" i="16"/>
  <c r="A46" i="16"/>
  <c r="C41" i="16"/>
  <c r="C40" i="16"/>
  <c r="C39" i="16"/>
  <c r="C38" i="16"/>
  <c r="C37" i="16"/>
  <c r="C36" i="16"/>
  <c r="C35" i="16"/>
  <c r="C17" i="16"/>
  <c r="B2" i="16"/>
  <c r="A2" i="16"/>
  <c r="A37" i="15"/>
  <c r="C21" i="15"/>
  <c r="B2" i="15"/>
  <c r="A2" i="15"/>
  <c r="A48" i="14"/>
  <c r="D44" i="14"/>
  <c r="D46" i="14" s="1"/>
  <c r="C44" i="14"/>
  <c r="D31" i="14"/>
  <c r="C31" i="14"/>
  <c r="D19" i="14"/>
  <c r="C19" i="14"/>
  <c r="B2" i="14"/>
  <c r="A2" i="14"/>
  <c r="A37" i="1"/>
  <c r="D35" i="1"/>
  <c r="C35" i="1"/>
  <c r="D18" i="1"/>
  <c r="C18" i="1"/>
  <c r="B2" i="1"/>
  <c r="A2" i="1"/>
  <c r="F19" i="42" l="1"/>
  <c r="F9" i="15"/>
  <c r="G43" i="16"/>
  <c r="F20" i="42"/>
  <c r="C45" i="20"/>
  <c r="C13" i="35"/>
  <c r="C34" i="35" s="1"/>
  <c r="C36" i="35" s="1"/>
  <c r="E13" i="35"/>
  <c r="E34" i="35" s="1"/>
  <c r="E36" i="35" s="1"/>
  <c r="K13" i="35"/>
  <c r="K34" i="35" s="1"/>
  <c r="K36" i="35" s="1"/>
  <c r="C27" i="39"/>
  <c r="B13" i="35"/>
  <c r="J13" i="35"/>
  <c r="M13" i="35"/>
  <c r="M34" i="35" s="1"/>
  <c r="M36" i="35" s="1"/>
  <c r="C36" i="1"/>
  <c r="G42" i="16"/>
  <c r="E23" i="44"/>
  <c r="H11" i="16"/>
  <c r="G13" i="16"/>
  <c r="H32" i="15"/>
  <c r="F18" i="42"/>
  <c r="G29" i="43"/>
  <c r="G92" i="43"/>
  <c r="G82" i="43"/>
  <c r="G53" i="43"/>
  <c r="I53" i="43" s="1"/>
  <c r="J53" i="43" s="1"/>
  <c r="G68" i="43"/>
  <c r="G61" i="43"/>
  <c r="G64" i="43"/>
  <c r="G65" i="43"/>
  <c r="G24" i="43"/>
  <c r="G39" i="43"/>
  <c r="I39" i="43" s="1"/>
  <c r="J39" i="43" s="1"/>
  <c r="G18" i="43"/>
  <c r="G36" i="43"/>
  <c r="H36" i="43" s="1"/>
  <c r="G47" i="43"/>
  <c r="I47" i="43" s="1"/>
  <c r="J47" i="43" s="1"/>
  <c r="G44" i="43"/>
  <c r="I44" i="43" s="1"/>
  <c r="J44" i="43" s="1"/>
  <c r="C32" i="14"/>
  <c r="C39" i="32"/>
  <c r="B11" i="36"/>
  <c r="E11" i="37"/>
  <c r="E32" i="37" s="1"/>
  <c r="E6" i="36" s="1"/>
  <c r="E10" i="36" s="1"/>
  <c r="D13" i="34"/>
  <c r="D34" i="34" s="1"/>
  <c r="D36" i="34" s="1"/>
  <c r="B13" i="34"/>
  <c r="B34" i="34" s="1"/>
  <c r="B36" i="34" s="1"/>
  <c r="J13" i="34"/>
  <c r="J34" i="34" s="1"/>
  <c r="J36" i="34" s="1"/>
  <c r="E27" i="39"/>
  <c r="D27" i="32"/>
  <c r="D20" i="18"/>
  <c r="F37" i="44" s="1"/>
  <c r="L20" i="39"/>
  <c r="D21" i="18"/>
  <c r="F38" i="44" s="1"/>
  <c r="L21" i="39"/>
  <c r="D8" i="18"/>
  <c r="F24" i="44" s="1"/>
  <c r="L8" i="39"/>
  <c r="D9" i="18"/>
  <c r="F25" i="44" s="1"/>
  <c r="G25" i="44" s="1"/>
  <c r="H25" i="44" s="1"/>
  <c r="L9" i="39"/>
  <c r="D10" i="18"/>
  <c r="F26" i="44" s="1"/>
  <c r="G26" i="44" s="1"/>
  <c r="H26" i="44" s="1"/>
  <c r="L10" i="39"/>
  <c r="D4" i="18"/>
  <c r="L4" i="39"/>
  <c r="D5" i="18"/>
  <c r="F14" i="44" s="1"/>
  <c r="L5" i="39"/>
  <c r="D6" i="18"/>
  <c r="F22" i="44" s="1"/>
  <c r="G22" i="44" s="1"/>
  <c r="H22" i="44" s="1"/>
  <c r="L6" i="39"/>
  <c r="D7" i="18"/>
  <c r="F23" i="44" s="1"/>
  <c r="L7" i="39"/>
  <c r="E18" i="43"/>
  <c r="E16" i="43"/>
  <c r="I16" i="43" s="1"/>
  <c r="D18" i="18"/>
  <c r="H19" i="39"/>
  <c r="H22" i="39" s="1"/>
  <c r="G100" i="43"/>
  <c r="H43" i="16"/>
  <c r="G30" i="44"/>
  <c r="H30" i="44" s="1"/>
  <c r="E38" i="44"/>
  <c r="E92" i="43"/>
  <c r="E82" i="43"/>
  <c r="E89" i="43" s="1"/>
  <c r="G78" i="43"/>
  <c r="I78" i="43" s="1"/>
  <c r="J78" i="43" s="1"/>
  <c r="H21" i="16"/>
  <c r="E61" i="43"/>
  <c r="I6" i="42"/>
  <c r="I16" i="42"/>
  <c r="E64" i="43"/>
  <c r="E24" i="43"/>
  <c r="E17" i="43"/>
  <c r="I7" i="42"/>
  <c r="I12" i="42"/>
  <c r="F15" i="43"/>
  <c r="I15" i="43"/>
  <c r="I15" i="42"/>
  <c r="E65" i="43"/>
  <c r="E68" i="43"/>
  <c r="G38" i="43"/>
  <c r="H25" i="15"/>
  <c r="G13" i="34"/>
  <c r="G34" i="34" s="1"/>
  <c r="G36" i="34" s="1"/>
  <c r="D14" i="32"/>
  <c r="D39" i="32"/>
  <c r="C21" i="20"/>
  <c r="H17" i="15"/>
  <c r="C38" i="39"/>
  <c r="C45" i="39" s="1"/>
  <c r="L80" i="38"/>
  <c r="L81" i="38" s="1"/>
  <c r="D27" i="39"/>
  <c r="F27" i="39"/>
  <c r="F38" i="39" s="1"/>
  <c r="H13" i="35"/>
  <c r="H34" i="35" s="1"/>
  <c r="H36" i="35" s="1"/>
  <c r="C11" i="36"/>
  <c r="C27" i="32"/>
  <c r="I11" i="37"/>
  <c r="I32" i="37" s="1"/>
  <c r="I34" i="37" s="1"/>
  <c r="G27" i="39"/>
  <c r="G38" i="39" s="1"/>
  <c r="E11" i="36"/>
  <c r="H11" i="37"/>
  <c r="H32" i="37" s="1"/>
  <c r="H17" i="16"/>
  <c r="F11" i="36"/>
  <c r="D23" i="18"/>
  <c r="F40" i="44" s="1"/>
  <c r="H39" i="16"/>
  <c r="E23" i="39"/>
  <c r="C23" i="18" s="1"/>
  <c r="D36" i="1"/>
  <c r="D32" i="17"/>
  <c r="D31" i="17" s="1"/>
  <c r="D44" i="17" s="1"/>
  <c r="C14" i="32"/>
  <c r="H6" i="16"/>
  <c r="E35" i="44"/>
  <c r="L15" i="34"/>
  <c r="N15" i="34" s="1"/>
  <c r="I13" i="35"/>
  <c r="I34" i="35" s="1"/>
  <c r="I36" i="35" s="1"/>
  <c r="L30" i="35"/>
  <c r="N30" i="35" s="1"/>
  <c r="H11" i="36"/>
  <c r="L28" i="36"/>
  <c r="I13" i="34"/>
  <c r="I34" i="34" s="1"/>
  <c r="I36" i="34" s="1"/>
  <c r="H13" i="34"/>
  <c r="H34" i="34" s="1"/>
  <c r="H36" i="34" s="1"/>
  <c r="L24" i="34"/>
  <c r="N24" i="34" s="1"/>
  <c r="G11" i="37"/>
  <c r="I11" i="36"/>
  <c r="L22" i="36"/>
  <c r="L28" i="37"/>
  <c r="H27" i="39"/>
  <c r="L12" i="35"/>
  <c r="N12" i="35" s="1"/>
  <c r="L20" i="35"/>
  <c r="N20" i="35" s="1"/>
  <c r="L22" i="37"/>
  <c r="F13" i="34"/>
  <c r="F34" i="34" s="1"/>
  <c r="F36" i="34" s="1"/>
  <c r="D32" i="14"/>
  <c r="D47" i="14" s="1"/>
  <c r="C32" i="17"/>
  <c r="C31" i="17" s="1"/>
  <c r="C44" i="17" s="1"/>
  <c r="C11" i="37"/>
  <c r="C32" i="37" s="1"/>
  <c r="E36" i="38"/>
  <c r="M13" i="34"/>
  <c r="C13" i="34"/>
  <c r="C34" i="34" s="1"/>
  <c r="C36" i="34" s="1"/>
  <c r="K13" i="34"/>
  <c r="K34" i="34" s="1"/>
  <c r="K36" i="34" s="1"/>
  <c r="L30" i="34"/>
  <c r="N30" i="34" s="1"/>
  <c r="F13" i="35"/>
  <c r="F34" i="35" s="1"/>
  <c r="F36" i="35" s="1"/>
  <c r="D11" i="36"/>
  <c r="D11" i="37"/>
  <c r="D32" i="37" s="1"/>
  <c r="D6" i="36" s="1"/>
  <c r="D10" i="36" s="1"/>
  <c r="F11" i="37"/>
  <c r="F32" i="37" s="1"/>
  <c r="E100" i="43"/>
  <c r="E13" i="34"/>
  <c r="E34" i="34" s="1"/>
  <c r="E36" i="34" s="1"/>
  <c r="L20" i="34"/>
  <c r="N20" i="34" s="1"/>
  <c r="L15" i="35"/>
  <c r="N15" i="35" s="1"/>
  <c r="L24" i="35"/>
  <c r="N24" i="35" s="1"/>
  <c r="G102" i="43"/>
  <c r="G60" i="43"/>
  <c r="G17" i="43"/>
  <c r="G26" i="43"/>
  <c r="E60" i="43"/>
  <c r="G37" i="44"/>
  <c r="H37" i="44" s="1"/>
  <c r="G49" i="43"/>
  <c r="H49" i="43" s="1"/>
  <c r="E24" i="44"/>
  <c r="B11" i="37"/>
  <c r="B32" i="37" s="1"/>
  <c r="B6" i="36" s="1"/>
  <c r="B10" i="36" s="1"/>
  <c r="E102" i="43"/>
  <c r="H28" i="16"/>
  <c r="F66" i="38"/>
  <c r="H29" i="16"/>
  <c r="H24" i="16"/>
  <c r="H7" i="16"/>
  <c r="H28" i="15"/>
  <c r="F35" i="42"/>
  <c r="G11" i="43"/>
  <c r="H16" i="15"/>
  <c r="E11" i="43"/>
  <c r="E26" i="43"/>
  <c r="E50" i="43"/>
  <c r="C32" i="20"/>
  <c r="H36" i="38"/>
  <c r="H82" i="38" s="1"/>
  <c r="H25" i="16"/>
  <c r="H5" i="16"/>
  <c r="J35" i="38"/>
  <c r="H23" i="15"/>
  <c r="H31" i="15"/>
  <c r="H15" i="15"/>
  <c r="H33" i="15"/>
  <c r="H7" i="15"/>
  <c r="H27" i="15"/>
  <c r="H22" i="15"/>
  <c r="H37" i="16"/>
  <c r="H42" i="16"/>
  <c r="J66" i="38"/>
  <c r="D31" i="16"/>
  <c r="H40" i="16"/>
  <c r="H16" i="16"/>
  <c r="H27" i="16"/>
  <c r="H23" i="16"/>
  <c r="H26" i="16"/>
  <c r="H35" i="16"/>
  <c r="H30" i="16"/>
  <c r="H22" i="16"/>
  <c r="H15" i="16"/>
  <c r="H36" i="16"/>
  <c r="D27" i="18"/>
  <c r="C27" i="18"/>
  <c r="E80" i="38"/>
  <c r="H13" i="15"/>
  <c r="C36" i="38"/>
  <c r="H9" i="16"/>
  <c r="H8" i="15"/>
  <c r="H12" i="15"/>
  <c r="C4" i="18"/>
  <c r="D44" i="16"/>
  <c r="F18" i="38"/>
  <c r="C5" i="18"/>
  <c r="I10" i="42" s="1"/>
  <c r="E19" i="39"/>
  <c r="E22" i="39" s="1"/>
  <c r="G80" i="38"/>
  <c r="J79" i="38"/>
  <c r="F79" i="38"/>
  <c r="C80" i="38"/>
  <c r="D19" i="16"/>
  <c r="H14" i="16"/>
  <c r="H8" i="16"/>
  <c r="H12" i="16"/>
  <c r="J54" i="38"/>
  <c r="F54" i="38"/>
  <c r="H13" i="16"/>
  <c r="H10" i="16"/>
  <c r="D80" i="38"/>
  <c r="H30" i="15"/>
  <c r="H26" i="15"/>
  <c r="H24" i="15"/>
  <c r="G36" i="38"/>
  <c r="H29" i="15"/>
  <c r="D35" i="15"/>
  <c r="C35" i="15"/>
  <c r="F35" i="38"/>
  <c r="J18" i="38"/>
  <c r="H10" i="15"/>
  <c r="H14" i="15"/>
  <c r="D36" i="38"/>
  <c r="C6" i="15"/>
  <c r="H9" i="15"/>
  <c r="D41" i="32"/>
  <c r="D43" i="32" s="1"/>
  <c r="G32" i="37"/>
  <c r="G34" i="37" s="1"/>
  <c r="J34" i="35"/>
  <c r="J36" i="35" s="1"/>
  <c r="M34" i="34"/>
  <c r="M36" i="34" s="1"/>
  <c r="C19" i="16"/>
  <c r="C31" i="16"/>
  <c r="L13" i="36"/>
  <c r="L12" i="34"/>
  <c r="N12" i="34" s="1"/>
  <c r="B34" i="35"/>
  <c r="B36" i="35" s="1"/>
  <c r="L10" i="37"/>
  <c r="L13" i="37"/>
  <c r="D13" i="35"/>
  <c r="D34" i="35" s="1"/>
  <c r="D36" i="35" s="1"/>
  <c r="H38" i="16"/>
  <c r="C46" i="14"/>
  <c r="D18" i="15"/>
  <c r="H41" i="16"/>
  <c r="F34" i="42"/>
  <c r="C44" i="16"/>
  <c r="A11" i="45" s="1"/>
  <c r="G13" i="35"/>
  <c r="H5" i="15"/>
  <c r="H34" i="16"/>
  <c r="G11" i="36"/>
  <c r="H11" i="15"/>
  <c r="D49" i="14" l="1"/>
  <c r="I6" i="36"/>
  <c r="I10" i="36" s="1"/>
  <c r="D32" i="36"/>
  <c r="D34" i="36" s="1"/>
  <c r="E34" i="37"/>
  <c r="B32" i="36"/>
  <c r="B34" i="36" s="1"/>
  <c r="E32" i="36"/>
  <c r="E34" i="36" s="1"/>
  <c r="D21" i="45"/>
  <c r="C6" i="42"/>
  <c r="D19" i="45"/>
  <c r="C10" i="42"/>
  <c r="F9" i="44"/>
  <c r="F8" i="44" s="1"/>
  <c r="D23" i="45"/>
  <c r="I18" i="43"/>
  <c r="J18" i="43" s="1"/>
  <c r="I19" i="42"/>
  <c r="G24" i="44"/>
  <c r="H24" i="44" s="1"/>
  <c r="G38" i="44"/>
  <c r="H38" i="44" s="1"/>
  <c r="G23" i="44"/>
  <c r="H23" i="44" s="1"/>
  <c r="I29" i="43"/>
  <c r="J29" i="43" s="1"/>
  <c r="I65" i="43"/>
  <c r="J65" i="43" s="1"/>
  <c r="I92" i="43"/>
  <c r="J92" i="43" s="1"/>
  <c r="I36" i="43"/>
  <c r="J36" i="43" s="1"/>
  <c r="I68" i="43"/>
  <c r="J68" i="43" s="1"/>
  <c r="I82" i="43"/>
  <c r="J82" i="43" s="1"/>
  <c r="G76" i="43"/>
  <c r="I64" i="43"/>
  <c r="J64" i="43" s="1"/>
  <c r="I24" i="43"/>
  <c r="J24" i="43" s="1"/>
  <c r="C41" i="32"/>
  <c r="C43" i="32" s="1"/>
  <c r="C19" i="18"/>
  <c r="F13" i="44"/>
  <c r="D19" i="18"/>
  <c r="D22" i="18" s="1"/>
  <c r="D24" i="18" s="1"/>
  <c r="H44" i="16"/>
  <c r="G89" i="43"/>
  <c r="I89" i="43" s="1"/>
  <c r="J89" i="43" s="1"/>
  <c r="E9" i="44"/>
  <c r="E8" i="44" s="1"/>
  <c r="I4" i="42"/>
  <c r="I8" i="42" s="1"/>
  <c r="C35" i="42"/>
  <c r="C36" i="42" s="1"/>
  <c r="C33" i="20"/>
  <c r="C36" i="20" s="1"/>
  <c r="C37" i="20" s="1"/>
  <c r="I61" i="43"/>
  <c r="J61" i="43" s="1"/>
  <c r="C18" i="15"/>
  <c r="C36" i="15" s="1"/>
  <c r="A7" i="45" s="1"/>
  <c r="E14" i="43"/>
  <c r="C25" i="42"/>
  <c r="C26" i="42" s="1"/>
  <c r="C22" i="20"/>
  <c r="C26" i="20" s="1"/>
  <c r="C27" i="20" s="1"/>
  <c r="G50" i="43"/>
  <c r="I38" i="43"/>
  <c r="J38" i="43" s="1"/>
  <c r="H24" i="39"/>
  <c r="H38" i="39" s="1"/>
  <c r="H44" i="39"/>
  <c r="H6" i="36"/>
  <c r="H10" i="36" s="1"/>
  <c r="H32" i="36" s="1"/>
  <c r="H34" i="36" s="1"/>
  <c r="H34" i="37"/>
  <c r="E40" i="44"/>
  <c r="G40" i="44" s="1"/>
  <c r="H40" i="44" s="1"/>
  <c r="I82" i="38"/>
  <c r="I17" i="43"/>
  <c r="E24" i="39"/>
  <c r="E38" i="39" s="1"/>
  <c r="D24" i="39"/>
  <c r="D51" i="39" s="1"/>
  <c r="E103" i="43"/>
  <c r="I60" i="43"/>
  <c r="J60" i="43" s="1"/>
  <c r="E82" i="38"/>
  <c r="C6" i="36"/>
  <c r="C10" i="36" s="1"/>
  <c r="C32" i="36" s="1"/>
  <c r="C34" i="36" s="1"/>
  <c r="C34" i="37"/>
  <c r="F6" i="36"/>
  <c r="F10" i="36" s="1"/>
  <c r="F32" i="36" s="1"/>
  <c r="F34" i="36" s="1"/>
  <c r="F34" i="37"/>
  <c r="G35" i="44"/>
  <c r="I100" i="43"/>
  <c r="J100" i="43" s="1"/>
  <c r="L13" i="34"/>
  <c r="N13" i="34" s="1"/>
  <c r="I32" i="36"/>
  <c r="I34" i="36" s="1"/>
  <c r="D34" i="37"/>
  <c r="F67" i="38"/>
  <c r="F80" i="38" s="1"/>
  <c r="G103" i="43"/>
  <c r="G105" i="43" s="1"/>
  <c r="E76" i="43"/>
  <c r="I49" i="43"/>
  <c r="J49" i="43"/>
  <c r="E14" i="44"/>
  <c r="B34" i="37"/>
  <c r="G82" i="38"/>
  <c r="I102" i="43"/>
  <c r="J102" i="43" s="1"/>
  <c r="D32" i="16"/>
  <c r="F38" i="42"/>
  <c r="G30" i="43"/>
  <c r="I26" i="43"/>
  <c r="J26" i="43" s="1"/>
  <c r="I11" i="43"/>
  <c r="J11" i="43" s="1"/>
  <c r="J36" i="38"/>
  <c r="C12" i="20"/>
  <c r="J67" i="38"/>
  <c r="J80" i="38" s="1"/>
  <c r="D82" i="38"/>
  <c r="C82" i="38"/>
  <c r="F36" i="38"/>
  <c r="D36" i="15"/>
  <c r="C32" i="16"/>
  <c r="A9" i="45" s="1"/>
  <c r="G34" i="35"/>
  <c r="L13" i="35"/>
  <c r="N13" i="35" s="1"/>
  <c r="L34" i="34"/>
  <c r="G6" i="36"/>
  <c r="C47" i="14"/>
  <c r="C49" i="14" s="1"/>
  <c r="G8" i="44" l="1"/>
  <c r="H8" i="44" s="1"/>
  <c r="F36" i="44"/>
  <c r="C41" i="42"/>
  <c r="D41" i="42" s="1"/>
  <c r="D17" i="45"/>
  <c r="D20" i="45"/>
  <c r="K12" i="37"/>
  <c r="D25" i="18"/>
  <c r="C43" i="15"/>
  <c r="C14" i="42"/>
  <c r="C5" i="20"/>
  <c r="D45" i="16"/>
  <c r="G9" i="44"/>
  <c r="H9" i="44" s="1"/>
  <c r="G14" i="44"/>
  <c r="H14" i="44" s="1"/>
  <c r="E13" i="44"/>
  <c r="F14" i="43"/>
  <c r="I14" i="43"/>
  <c r="I30" i="43" s="1"/>
  <c r="E30" i="43"/>
  <c r="E51" i="43" s="1"/>
  <c r="J17" i="43"/>
  <c r="J30" i="43" s="1"/>
  <c r="I50" i="43"/>
  <c r="J50" i="43" s="1"/>
  <c r="D38" i="39"/>
  <c r="D47" i="39"/>
  <c r="L12" i="37"/>
  <c r="E105" i="43"/>
  <c r="I76" i="43"/>
  <c r="J76" i="43" s="1"/>
  <c r="G90" i="43"/>
  <c r="I103" i="43"/>
  <c r="J103" i="43" s="1"/>
  <c r="E90" i="43"/>
  <c r="G51" i="43"/>
  <c r="C45" i="16"/>
  <c r="D18" i="45" s="1"/>
  <c r="J82" i="38"/>
  <c r="F39" i="44"/>
  <c r="D38" i="18"/>
  <c r="C22" i="18"/>
  <c r="G22" i="18" s="1"/>
  <c r="F82" i="38"/>
  <c r="G10" i="36"/>
  <c r="N34" i="34"/>
  <c r="N36" i="34" s="1"/>
  <c r="L36" i="34"/>
  <c r="G36" i="35"/>
  <c r="L34" i="35"/>
  <c r="D24" i="45" l="1"/>
  <c r="M6" i="42"/>
  <c r="C9" i="20"/>
  <c r="C13" i="20" s="1"/>
  <c r="H45" i="16"/>
  <c r="D47" i="16"/>
  <c r="E36" i="44"/>
  <c r="G13" i="44"/>
  <c r="H13" i="44" s="1"/>
  <c r="C24" i="18"/>
  <c r="A13" i="45" s="1"/>
  <c r="K19" i="37"/>
  <c r="K18" i="37" s="1"/>
  <c r="K11" i="37" s="1"/>
  <c r="K32" i="37" s="1"/>
  <c r="K6" i="36" s="1"/>
  <c r="J18" i="37"/>
  <c r="I105" i="43"/>
  <c r="J105" i="43" s="1"/>
  <c r="G106" i="43"/>
  <c r="G108" i="43" s="1"/>
  <c r="I90" i="43"/>
  <c r="J90" i="43" s="1"/>
  <c r="E106" i="43"/>
  <c r="E108" i="43" s="1"/>
  <c r="I51" i="43"/>
  <c r="J51" i="43" s="1"/>
  <c r="C47" i="16"/>
  <c r="F41" i="44"/>
  <c r="N34" i="35"/>
  <c r="N36" i="35" s="1"/>
  <c r="L36" i="35"/>
  <c r="G32" i="36"/>
  <c r="D22" i="45" l="1"/>
  <c r="C25" i="18"/>
  <c r="G44" i="16"/>
  <c r="G45" i="16" s="1"/>
  <c r="G36" i="44"/>
  <c r="H36" i="44" s="1"/>
  <c r="E39" i="44"/>
  <c r="N11" i="43"/>
  <c r="M11" i="43"/>
  <c r="F6" i="42"/>
  <c r="C38" i="18"/>
  <c r="K34" i="37"/>
  <c r="L19" i="37"/>
  <c r="L18" i="37"/>
  <c r="J11" i="37"/>
  <c r="I106" i="43"/>
  <c r="J106" i="43" s="1"/>
  <c r="G34" i="36"/>
  <c r="K10" i="36"/>
  <c r="K12" i="36" l="1"/>
  <c r="N12" i="43"/>
  <c r="N13" i="43" s="1"/>
  <c r="N14" i="43" s="1"/>
  <c r="N15" i="43" s="1"/>
  <c r="N16" i="43" s="1"/>
  <c r="N17" i="43" s="1"/>
  <c r="H11" i="43"/>
  <c r="F11" i="43"/>
  <c r="M12" i="43"/>
  <c r="M13" i="43" s="1"/>
  <c r="M14" i="43" s="1"/>
  <c r="M15" i="43" s="1"/>
  <c r="M16" i="43" s="1"/>
  <c r="J32" i="37"/>
  <c r="L11" i="37"/>
  <c r="E41" i="44"/>
  <c r="G41" i="44" s="1"/>
  <c r="H41" i="44" s="1"/>
  <c r="G39" i="44"/>
  <c r="H39" i="44" s="1"/>
  <c r="L12" i="36" l="1"/>
  <c r="M17" i="43"/>
  <c r="F17" i="43" s="1"/>
  <c r="F16" i="43"/>
  <c r="N18" i="43"/>
  <c r="H18" i="43" s="1"/>
  <c r="H17" i="43"/>
  <c r="J18" i="36"/>
  <c r="J11" i="36" s="1"/>
  <c r="K19" i="36"/>
  <c r="K18" i="36" s="1"/>
  <c r="J6" i="36"/>
  <c r="J34" i="37"/>
  <c r="L32" i="37"/>
  <c r="L34" i="37" s="1"/>
  <c r="M18" i="43" l="1"/>
  <c r="F18" i="43" s="1"/>
  <c r="N19" i="43"/>
  <c r="N20" i="43" s="1"/>
  <c r="N21" i="43" s="1"/>
  <c r="N22" i="43" s="1"/>
  <c r="N23" i="43" s="1"/>
  <c r="N24" i="43" s="1"/>
  <c r="N25" i="43" s="1"/>
  <c r="N26" i="43" s="1"/>
  <c r="L18" i="36"/>
  <c r="K11" i="36"/>
  <c r="L19" i="36"/>
  <c r="J10" i="36"/>
  <c r="L6" i="36"/>
  <c r="M19" i="43" l="1"/>
  <c r="M20" i="43" s="1"/>
  <c r="M21" i="43" s="1"/>
  <c r="M22" i="43" s="1"/>
  <c r="M23" i="43" s="1"/>
  <c r="M24" i="43" s="1"/>
  <c r="M25" i="43" s="1"/>
  <c r="M26" i="43" s="1"/>
  <c r="H24" i="43"/>
  <c r="N27" i="43"/>
  <c r="N28" i="43" s="1"/>
  <c r="N29" i="43" s="1"/>
  <c r="H26" i="43"/>
  <c r="L11" i="36"/>
  <c r="K32" i="36"/>
  <c r="K34" i="36" s="1"/>
  <c r="J32" i="36"/>
  <c r="L10" i="36"/>
  <c r="N30" i="43" l="1"/>
  <c r="N31" i="43" s="1"/>
  <c r="N32" i="43" s="1"/>
  <c r="N33" i="43" s="1"/>
  <c r="N34" i="43" s="1"/>
  <c r="N35" i="43" s="1"/>
  <c r="N36" i="43" s="1"/>
  <c r="N37" i="43" s="1"/>
  <c r="N38" i="43" s="1"/>
  <c r="N39" i="43" s="1"/>
  <c r="H29" i="43"/>
  <c r="H30" i="43" s="1"/>
  <c r="F24" i="43"/>
  <c r="M27" i="43"/>
  <c r="M28" i="43" s="1"/>
  <c r="M29" i="43" s="1"/>
  <c r="F26" i="43"/>
  <c r="J34" i="36"/>
  <c r="L32" i="36"/>
  <c r="L34" i="36" s="1"/>
  <c r="H38" i="43" l="1"/>
  <c r="M30" i="43"/>
  <c r="M31" i="43" s="1"/>
  <c r="M32" i="43" s="1"/>
  <c r="M33" i="43" s="1"/>
  <c r="M34" i="43" s="1"/>
  <c r="M35" i="43" s="1"/>
  <c r="M36" i="43" s="1"/>
  <c r="M37" i="43" s="1"/>
  <c r="M38" i="43" s="1"/>
  <c r="M39" i="43" s="1"/>
  <c r="F29" i="43"/>
  <c r="F30" i="43" s="1"/>
  <c r="N40" i="43"/>
  <c r="N41" i="43" s="1"/>
  <c r="N42" i="43" s="1"/>
  <c r="N43" i="43" s="1"/>
  <c r="N44" i="43" s="1"/>
  <c r="H39" i="43"/>
  <c r="F38" i="43" l="1"/>
  <c r="M40" i="43"/>
  <c r="M41" i="43" s="1"/>
  <c r="M42" i="43" s="1"/>
  <c r="M43" i="43" s="1"/>
  <c r="M44" i="43" s="1"/>
  <c r="F39" i="43"/>
  <c r="N45" i="43"/>
  <c r="N46" i="43" s="1"/>
  <c r="N47" i="43" s="1"/>
  <c r="H44" i="43"/>
  <c r="M45" i="43" l="1"/>
  <c r="M46" i="43" s="1"/>
  <c r="M47" i="43" s="1"/>
  <c r="F44" i="43"/>
  <c r="N48" i="43"/>
  <c r="N49" i="43" s="1"/>
  <c r="N50" i="43" s="1"/>
  <c r="H47" i="43"/>
  <c r="M48" i="43" l="1"/>
  <c r="M49" i="43" s="1"/>
  <c r="M50" i="43" s="1"/>
  <c r="F47" i="43"/>
  <c r="N51" i="43"/>
  <c r="H50" i="43"/>
  <c r="M51" i="43" l="1"/>
  <c r="F50" i="43"/>
  <c r="N52" i="43"/>
  <c r="N53" i="43" s="1"/>
  <c r="H51" i="43"/>
  <c r="M52" i="43" l="1"/>
  <c r="M53" i="43" s="1"/>
  <c r="F51" i="43"/>
  <c r="N54" i="43"/>
  <c r="N55" i="43" s="1"/>
  <c r="N56" i="43" s="1"/>
  <c r="N57" i="43" s="1"/>
  <c r="N58" i="43" s="1"/>
  <c r="N59" i="43" s="1"/>
  <c r="N60" i="43" s="1"/>
  <c r="H60" i="43" s="1"/>
  <c r="H53" i="43"/>
  <c r="N61" i="43" l="1"/>
  <c r="M54" i="43"/>
  <c r="M55" i="43" s="1"/>
  <c r="M56" i="43" s="1"/>
  <c r="M57" i="43" s="1"/>
  <c r="M58" i="43" s="1"/>
  <c r="M59" i="43" s="1"/>
  <c r="M60" i="43" s="1"/>
  <c r="F53" i="43"/>
  <c r="N62" i="43" l="1"/>
  <c r="N63" i="43" s="1"/>
  <c r="N64" i="43" s="1"/>
  <c r="H61" i="43"/>
  <c r="M61" i="43"/>
  <c r="F60" i="43"/>
  <c r="M62" i="43" l="1"/>
  <c r="M63" i="43" s="1"/>
  <c r="M64" i="43" s="1"/>
  <c r="F64" i="43" s="1"/>
  <c r="F61" i="43"/>
  <c r="N65" i="43"/>
  <c r="H64" i="43"/>
  <c r="M65" i="43" l="1"/>
  <c r="M66" i="43" s="1"/>
  <c r="M67" i="43" s="1"/>
  <c r="M68" i="43" s="1"/>
  <c r="H65" i="43"/>
  <c r="N66" i="43"/>
  <c r="N67" i="43" s="1"/>
  <c r="N68" i="43" s="1"/>
  <c r="F82" i="43"/>
  <c r="F65" i="43" l="1"/>
  <c r="H68" i="43"/>
  <c r="N69" i="43"/>
  <c r="N70" i="43" s="1"/>
  <c r="N71" i="43" s="1"/>
  <c r="N72" i="43" s="1"/>
  <c r="N73" i="43" s="1"/>
  <c r="N74" i="43" s="1"/>
  <c r="N75" i="43" s="1"/>
  <c r="N76" i="43" s="1"/>
  <c r="M69" i="43"/>
  <c r="M70" i="43" s="1"/>
  <c r="M71" i="43" s="1"/>
  <c r="M72" i="43" s="1"/>
  <c r="M73" i="43" s="1"/>
  <c r="M74" i="43" s="1"/>
  <c r="M75" i="43" s="1"/>
  <c r="M76" i="43" s="1"/>
  <c r="F76" i="43" s="1"/>
  <c r="F68" i="43"/>
  <c r="H82" i="43"/>
  <c r="H76" i="43" l="1"/>
  <c r="N77" i="43"/>
  <c r="N78" i="43" s="1"/>
  <c r="M77" i="43"/>
  <c r="M78" i="43" s="1"/>
  <c r="H78" i="43" l="1"/>
  <c r="N79" i="43"/>
  <c r="N80" i="43" s="1"/>
  <c r="N81" i="43" s="1"/>
  <c r="N82" i="43" s="1"/>
  <c r="N83" i="43" s="1"/>
  <c r="N84" i="43" s="1"/>
  <c r="N85" i="43" s="1"/>
  <c r="N86" i="43" s="1"/>
  <c r="N87" i="43" s="1"/>
  <c r="N88" i="43" s="1"/>
  <c r="N89" i="43" s="1"/>
  <c r="M79" i="43"/>
  <c r="M80" i="43" s="1"/>
  <c r="M81" i="43" s="1"/>
  <c r="M82" i="43" s="1"/>
  <c r="M83" i="43" s="1"/>
  <c r="M84" i="43" s="1"/>
  <c r="M85" i="43" s="1"/>
  <c r="M86" i="43" s="1"/>
  <c r="M87" i="43" s="1"/>
  <c r="M88" i="43" s="1"/>
  <c r="M89" i="43" s="1"/>
  <c r="F78" i="43"/>
  <c r="N90" i="43" l="1"/>
  <c r="H89" i="43"/>
  <c r="M90" i="43"/>
  <c r="F89" i="43"/>
  <c r="H90" i="43" l="1"/>
  <c r="N91" i="43"/>
  <c r="N92" i="43" s="1"/>
  <c r="F90" i="43"/>
  <c r="M91" i="43"/>
  <c r="M92" i="43" s="1"/>
  <c r="N93" i="43" l="1"/>
  <c r="N94" i="43" s="1"/>
  <c r="N95" i="43" s="1"/>
  <c r="N96" i="43" s="1"/>
  <c r="N97" i="43" s="1"/>
  <c r="N98" i="43" s="1"/>
  <c r="N99" i="43" s="1"/>
  <c r="N100" i="43" s="1"/>
  <c r="H92" i="43"/>
  <c r="M93" i="43"/>
  <c r="M94" i="43" s="1"/>
  <c r="M95" i="43" s="1"/>
  <c r="M96" i="43" s="1"/>
  <c r="M97" i="43" s="1"/>
  <c r="M98" i="43" s="1"/>
  <c r="M99" i="43" s="1"/>
  <c r="M100" i="43" s="1"/>
  <c r="M101" i="43" s="1"/>
  <c r="M102" i="43" s="1"/>
  <c r="F92" i="43"/>
  <c r="N101" i="43" l="1"/>
  <c r="N102" i="43" s="1"/>
  <c r="H100" i="43"/>
  <c r="F100" i="43"/>
  <c r="M103" i="43"/>
  <c r="F102" i="43"/>
  <c r="H102" i="43" l="1"/>
  <c r="N103" i="43"/>
  <c r="F103" i="43"/>
  <c r="M104" i="43"/>
  <c r="M105" i="43" s="1"/>
  <c r="N104" i="43" l="1"/>
  <c r="N105" i="43" s="1"/>
  <c r="H103" i="43"/>
  <c r="M106" i="43"/>
  <c r="F106" i="43" s="1"/>
  <c r="F105" i="43"/>
  <c r="N106" i="43" l="1"/>
  <c r="H106" i="43" s="1"/>
  <c r="H105" i="43"/>
  <c r="C7" i="20"/>
  <c r="C8" i="20" s="1"/>
  <c r="C14" i="20" s="1"/>
  <c r="C39" i="20" s="1"/>
  <c r="C41" i="20" s="1"/>
  <c r="C46" i="20" s="1"/>
  <c r="C9" i="42"/>
  <c r="C15" i="42" s="1"/>
  <c r="D42" i="42" s="1"/>
  <c r="C38" i="42" l="1"/>
  <c r="F22" i="42"/>
  <c r="G23" i="42" s="1"/>
  <c r="L6" i="42"/>
  <c r="N6"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吴育岐</author>
  </authors>
  <commentList>
    <comment ref="A50" authorId="0" shapeId="0" xr:uid="{00000000-0006-0000-0400-000001000000}">
      <text>
        <r>
          <rPr>
            <b/>
            <sz val="9"/>
            <rFont val="宋体"/>
            <family val="3"/>
            <charset val="134"/>
          </rPr>
          <t>如果被审计单位本期没有发生同一控制下企业合并，该行可以不予列示。</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吴育岐</author>
  </authors>
  <commentList>
    <comment ref="B4" authorId="0" shapeId="0" xr:uid="{00000000-0006-0000-0D00-000001000000}">
      <text>
        <r>
          <rPr>
            <b/>
            <sz val="9"/>
            <rFont val="宋体"/>
            <family val="3"/>
            <charset val="134"/>
          </rPr>
          <t>日期格式：年-月-日
例如：2008-12-31</t>
        </r>
      </text>
    </comment>
  </commentList>
</comments>
</file>

<file path=xl/sharedStrings.xml><?xml version="1.0" encoding="utf-8"?>
<sst xmlns="http://schemas.openxmlformats.org/spreadsheetml/2006/main" count="1209" uniqueCount="586">
  <si>
    <t>基本情况表</t>
  </si>
  <si>
    <t>项目</t>
  </si>
  <si>
    <t>内    容</t>
  </si>
  <si>
    <t>被审计单位名称</t>
  </si>
  <si>
    <t>会计报表截止日</t>
  </si>
  <si>
    <t>法定代表人</t>
  </si>
  <si>
    <t>主管会计工作负责人</t>
  </si>
  <si>
    <t>会计机构负责人</t>
  </si>
  <si>
    <t>序号</t>
  </si>
  <si>
    <t>工作表名称</t>
  </si>
  <si>
    <t>合并资产负债表</t>
  </si>
  <si>
    <t>合并资产负债表（续）</t>
  </si>
  <si>
    <t>母公司资产负债表</t>
  </si>
  <si>
    <t>母公司资产负债表（续）</t>
  </si>
  <si>
    <t>合并利润表</t>
  </si>
  <si>
    <t>母公司利润表</t>
  </si>
  <si>
    <t>合并现金流量表</t>
  </si>
  <si>
    <t>母公司现金流量表</t>
  </si>
  <si>
    <t>本期权益变动表（合并）</t>
  </si>
  <si>
    <t>上期权益变动表（合并）</t>
  </si>
  <si>
    <t>本期权益变动表（母公司）</t>
  </si>
  <si>
    <t>上期权益变动表（母公司）</t>
  </si>
  <si>
    <r>
      <rPr>
        <sz val="10"/>
        <rFont val="宋体"/>
        <family val="3"/>
        <charset val="134"/>
      </rPr>
      <t>单位：人民币元</t>
    </r>
  </si>
  <si>
    <t>项        目</t>
  </si>
  <si>
    <t>附注</t>
  </si>
  <si>
    <t>期末余额</t>
  </si>
  <si>
    <t>期初余额</t>
  </si>
  <si>
    <t>流动资产：</t>
  </si>
  <si>
    <t>货币资金</t>
  </si>
  <si>
    <t>以公允价值计量且其变动计入当期损益的金融资产</t>
  </si>
  <si>
    <t>衍生金融资产</t>
  </si>
  <si>
    <t>应收票据</t>
  </si>
  <si>
    <t>应收账款</t>
  </si>
  <si>
    <t>预付款项</t>
  </si>
  <si>
    <t>其他应收款</t>
  </si>
  <si>
    <t xml:space="preserve">  其中：应收利息</t>
  </si>
  <si>
    <t xml:space="preserve">        应收股利</t>
  </si>
  <si>
    <t>存货</t>
  </si>
  <si>
    <t>持有待售资产</t>
  </si>
  <si>
    <t>一年内到期的非流动资产</t>
  </si>
  <si>
    <t>其他流动资产</t>
  </si>
  <si>
    <t>流动资产合计</t>
  </si>
  <si>
    <t>非流动资产：</t>
  </si>
  <si>
    <t>可供出售金融资产</t>
  </si>
  <si>
    <t>持有至到期投资</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</si>
  <si>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</si>
  <si>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</si>
  <si>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</si>
  <si>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</si>
  <si>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</si>
  <si>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</si>
  <si>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</si>
  <si>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</si>
  <si>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</si>
  <si>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</si>
  <si>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</si>
  <si>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</si>
  <si>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</si>
  <si>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非流动资产合计</t>
  </si>
  <si>
    <t>资产总计</t>
  </si>
  <si>
    <t>流动负债：</t>
  </si>
  <si>
    <t>短期借款</t>
  </si>
  <si>
    <t>以公允价值计量且其变动计入当期损益的金融负债</t>
  </si>
  <si>
    <t>衍生金融负债</t>
  </si>
  <si>
    <t>应付票据</t>
  </si>
  <si>
    <t>应付账款</t>
  </si>
  <si>
    <t>预收款项</t>
  </si>
  <si>
    <t>应付职工薪酬</t>
  </si>
  <si>
    <t>应交税费</t>
  </si>
  <si>
    <t>其他应付款</t>
  </si>
  <si>
    <t xml:space="preserve">  其中：应付利息</t>
  </si>
  <si>
    <t xml:space="preserve">        应付股利</t>
  </si>
  <si>
    <t>持有待售负债</t>
  </si>
  <si>
    <t>一年内到期的非流动负债</t>
  </si>
  <si>
    <t>其他流动负债</t>
  </si>
  <si>
    <t>流动负债合计</t>
  </si>
  <si>
    <t>非流动负债：</t>
  </si>
  <si>
    <t>长期借款</t>
  </si>
  <si>
    <t>应付债券</t>
  </si>
  <si>
    <t xml:space="preserve">  其中：优先股</t>
  </si>
  <si>
    <t xml:space="preserve">       永续债</t>
  </si>
  <si>
    <t>长期应付款</t>
  </si>
  <si>
    <t>长期应付职工薪酬</t>
  </si>
  <si>
    <t>预计负债</t>
  </si>
  <si>
    <t>递延收益</t>
  </si>
  <si>
    <t>递延所得税负债</t>
  </si>
  <si>
    <t>其他非流动负债</t>
  </si>
  <si>
    <t>非流动负债合计</t>
  </si>
  <si>
    <t>负债合计</t>
  </si>
  <si>
    <t>所有者权益（或股东权益）：</t>
  </si>
  <si>
    <t>实收资本（或股本）</t>
  </si>
  <si>
    <t>其他权益工具</t>
  </si>
  <si>
    <t>资本公积</t>
  </si>
  <si>
    <t>减：库存股</t>
  </si>
  <si>
    <t>其他综合收益</t>
  </si>
  <si>
    <t>专项储备</t>
  </si>
  <si>
    <t>盈余公积</t>
  </si>
  <si>
    <t>未分配利润</t>
  </si>
  <si>
    <t>归属于母公司所有者权益（或股东权益）合计</t>
  </si>
  <si>
    <t>少数股东权益</t>
  </si>
  <si>
    <t>所有者权益（或股东权益）合计</t>
  </si>
  <si>
    <t>负债和所有者权益（或股东权益）总计</t>
  </si>
  <si>
    <t>资产负债股东权益勾稽检查</t>
  </si>
  <si>
    <t>8．“应付票据”项目，反映资产负债表日以摊余成本计量的、企业因购买材料、商品和接受服务等开出、承兑的商业汇票，包括银行承兑汇票和商业承兑汇票。该项目应根据“应付票据”科目的期末余额填列。</t>
  </si>
  <si>
    <t>9．“应付账款”项目，反映资产负债表日以摊余成本计量的、企业因购买材料、商品和接受服务等经营活动应支付的款项。该项目应根据“应付账款”和“预付账款”科目所属的相关明细科目的期末贷方余额合计数填列。</t>
  </si>
  <si>
    <t>资产负债表</t>
  </si>
  <si>
    <t>单位：人民币元</t>
  </si>
  <si>
    <t>项           目</t>
  </si>
  <si>
    <t>资产负债表（续）</t>
  </si>
  <si>
    <t>项         目</t>
  </si>
  <si>
    <t>合 并 利 润 表</t>
  </si>
  <si>
    <t>项             目</t>
  </si>
  <si>
    <t>本期发生额</t>
  </si>
  <si>
    <t>上期发生额</t>
  </si>
  <si>
    <t>一、营业收入</t>
  </si>
  <si>
    <t xml:space="preserve">    减：营业成本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</si>
  <si>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</si>
  <si>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</si>
  <si>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</si>
  <si>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</si>
  <si>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</si>
  <si>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</si>
  <si>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</si>
  <si>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</si>
  <si>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</si>
  <si>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</si>
  <si>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公允价值变动收益（损失以“－”号填列）</t>
  </si>
  <si>
    <t xml:space="preserve">        资产减值损失（损失以“－”号填列）</t>
  </si>
  <si>
    <t xml:space="preserve">        资产处置收益（损失以“－”号填列）</t>
  </si>
  <si>
    <t>二、营业利润（亏损以“－”号填列）</t>
  </si>
  <si>
    <t xml:space="preserve">    加：营业外收入</t>
  </si>
  <si>
    <t xml:space="preserve">    减：营业外支出</t>
  </si>
  <si>
    <t>三、利润总额（亏损总额以“－”号填列）</t>
  </si>
  <si>
    <t xml:space="preserve">    减：所得税费用</t>
  </si>
  <si>
    <t>四、净利润（净亏损以“－”号填列）</t>
  </si>
  <si>
    <t>（一）按经营持续性分类：</t>
  </si>
  <si>
    <t>1.持续经营净利润（净亏损以“－”号填列）</t>
  </si>
  <si>
    <t>2.终止经营净利润（净亏损以“－”号填列）</t>
  </si>
  <si>
    <t>（二）按所有权归属分类：</t>
  </si>
  <si>
    <t>1.归属于母公司所有者（或股东）的净利润（净亏损以“－”号填列）</t>
  </si>
  <si>
    <t>2.少数股东损益（净亏损以“－”号填列）</t>
  </si>
  <si>
    <t>五、其他综合收益的税后净额</t>
  </si>
  <si>
    <t>（一）归属母公司所有者（或股东）的其他综合收益的税后净额</t>
  </si>
  <si>
    <t>1.不能重分类进损益的其他综合收益</t>
  </si>
  <si>
    <t>（1）重新计量设定受益计划变动额</t>
  </si>
  <si>
    <t>（2）权益法下不能转损益的其他综合收益</t>
  </si>
  <si>
    <t>2.将重分类进损益的其他综合收益</t>
  </si>
  <si>
    <t>（1）权益法下可转损益的其他综合收益</t>
  </si>
  <si>
    <t>（2）可供出售金融资产公允价值变动损益</t>
  </si>
  <si>
    <t>（3）持有至到期投资重分类为可供出售金融资产损益</t>
  </si>
  <si>
    <t>（4）现金流量套期损益的有效部分</t>
  </si>
  <si>
    <t>（5）外币财务报表折算差额</t>
  </si>
  <si>
    <t>（6）其他</t>
  </si>
  <si>
    <t>（二）归属于少数股东的其他综合收益的税后净额</t>
  </si>
  <si>
    <t>六、综合收益总额</t>
  </si>
  <si>
    <t>（一）归属于母公司所有者（或股东）的综合收益总额</t>
  </si>
  <si>
    <t>（二）归属于少数股东的综合收益总额</t>
  </si>
  <si>
    <t>七、每股收益</t>
  </si>
  <si>
    <t>（一）基本每股收益</t>
  </si>
  <si>
    <t>（二）稀释每股收益</t>
  </si>
  <si>
    <t>本期发生同一控制下企业合并的，被合并方在合并前实现的净利润为：     上期被合并方实现的净利润为：</t>
  </si>
  <si>
    <t>利润表</t>
  </si>
  <si>
    <t xml:space="preserve">               利息收入</t>
  </si>
  <si>
    <t>（一） 持续经营净利润（净亏损以“－”号填列）</t>
  </si>
  <si>
    <t>（二） 终止经营净利润（净亏损以“－”号填列）</t>
  </si>
  <si>
    <t>（一）不能重分类进损益的其他综合收益</t>
  </si>
  <si>
    <t>1.重新计量设定受益计划变动额</t>
  </si>
  <si>
    <t>2.权益法下不能转损益的其他综合收益</t>
  </si>
  <si>
    <t>（二）将重分类进损益的其他综合收益</t>
  </si>
  <si>
    <t>1.权益法下可转损益的其他综合收益</t>
  </si>
  <si>
    <t>2.可供出售金融资产公允价值变动损益</t>
  </si>
  <si>
    <t>3.持有至到期投资重分类为可供出售金融资产损益</t>
  </si>
  <si>
    <t>4.现金流量套期损益的有效部分</t>
  </si>
  <si>
    <t>5.外币财务报表折算差额</t>
  </si>
  <si>
    <t>6.其他</t>
  </si>
  <si>
    <t>项       目</t>
  </si>
  <si>
    <t>一、经营活动产生的现金流量：</t>
  </si>
  <si>
    <t>销售商品、提供劳务收到的现金</t>
  </si>
  <si>
    <t>收到的税费返还</t>
  </si>
  <si>
    <t>收到其他与经营活动有关的现金</t>
  </si>
  <si>
    <t>经营活动现金流入小计</t>
  </si>
  <si>
    <t>购买商品、接受劳务支付的现金</t>
  </si>
  <si>
    <t>支付给职工以及为职工支付的现金</t>
  </si>
  <si>
    <t>支付的各项税费</t>
  </si>
  <si>
    <t>支付其他与经营活动有关的现金</t>
  </si>
  <si>
    <t>经营活动现金流出小计</t>
  </si>
  <si>
    <t>经营活动产生的现金流量净额</t>
  </si>
  <si>
    <t>二、投资活动产生的现金流量：</t>
  </si>
  <si>
    <t>收回投资收到的现金</t>
  </si>
  <si>
    <t>取得投资收益收到的现金</t>
  </si>
  <si>
    <t>处置固定资产、无形资产和其他长期资产收回的现金净额</t>
  </si>
  <si>
    <t>处置子公司及其他营业单位收到的现金净额</t>
  </si>
  <si>
    <t>收到其他与投资活动有关的现金</t>
  </si>
  <si>
    <t>投资活动现金流入小计</t>
  </si>
  <si>
    <t>购建固定资产、无形资产和其他长期资产支付的现金</t>
  </si>
  <si>
    <t>投资支付的现金</t>
  </si>
  <si>
    <t>取得子公司及其他营业单位支付的现金净额</t>
  </si>
  <si>
    <t>支付其他与投资活动有关的现金</t>
  </si>
  <si>
    <t>投资活动现金流出小计</t>
  </si>
  <si>
    <t>投资活动产生的现金流量净额</t>
  </si>
  <si>
    <t>三、筹资活动产生的现金流量：</t>
  </si>
  <si>
    <t>吸收投资收到的现金</t>
  </si>
  <si>
    <t>其中：子公司吸收少数股东投资收到的现金</t>
  </si>
  <si>
    <t>取得借款收到的现金</t>
  </si>
  <si>
    <t>收到其他与筹资活动有关的现金</t>
  </si>
  <si>
    <t>筹资活动现金流入小计</t>
  </si>
  <si>
    <t>偿还债务支付的现金</t>
  </si>
  <si>
    <t>分配股利、利润或偿付利息支付的现金</t>
  </si>
  <si>
    <t>其中：子公司支付给少数股东的股利、利润</t>
  </si>
  <si>
    <t>支付其他与筹资活动有关的现金</t>
  </si>
  <si>
    <t>筹资活动现金流出小计</t>
  </si>
  <si>
    <t>筹资活动产生的现金流量净额</t>
  </si>
  <si>
    <t>四、汇率变动对现金及现金等价物的影响</t>
  </si>
  <si>
    <t>五、现金及现金等价物净增加额</t>
  </si>
  <si>
    <t>加：期初现金及现金等价物余额</t>
  </si>
  <si>
    <t>六、期末现金及现金等价物余额</t>
  </si>
  <si>
    <t>所有者权益（或股东权益）变动表</t>
  </si>
  <si>
    <t>项            目</t>
  </si>
  <si>
    <t xml:space="preserve">本  期  </t>
  </si>
  <si>
    <t>优先股</t>
  </si>
  <si>
    <t>永续债</t>
  </si>
  <si>
    <t>其他</t>
  </si>
  <si>
    <t>一、上年期末余额</t>
  </si>
  <si>
    <t>加：会计政策变更</t>
  </si>
  <si>
    <t>前期差错更正</t>
  </si>
  <si>
    <t>二、本年期初余额</t>
  </si>
  <si>
    <t>三、本期增减变动金额（减少以“－”号填列）</t>
  </si>
  <si>
    <t>（一）综合收益总额</t>
  </si>
  <si>
    <t>（二）所有者（或股东）投入和减少资本</t>
  </si>
  <si>
    <t>1.所有者（或股东）投入的普通股</t>
  </si>
  <si>
    <t>2.其他权益工具持有者投入资本</t>
  </si>
  <si>
    <t>3.股份支付计入所有者权益(或股东权益）的金额</t>
  </si>
  <si>
    <t>4.其他</t>
  </si>
  <si>
    <t>（三）利润分配</t>
  </si>
  <si>
    <t>1.提取盈余公积</t>
  </si>
  <si>
    <t>2.对所有者（或股东）的分配</t>
  </si>
  <si>
    <t>3.其他</t>
  </si>
  <si>
    <t>（四）所有者权益(或股东权益）内部结转</t>
  </si>
  <si>
    <t>1.资本公积转增资本（或股本）</t>
  </si>
  <si>
    <t>2.盈余公积转增资本（或股本)</t>
  </si>
  <si>
    <t>3.盈余公积弥补亏损</t>
  </si>
  <si>
    <t>4.设定受益计划变动额结转留存收益</t>
  </si>
  <si>
    <t>5.其他</t>
  </si>
  <si>
    <t>（五）专项储备</t>
  </si>
  <si>
    <t>1.本期提取</t>
  </si>
  <si>
    <t>2.本期使用</t>
  </si>
  <si>
    <t>（六）其他</t>
  </si>
  <si>
    <t>四、本期期末余额</t>
  </si>
  <si>
    <t>所有者权益表与资产负债表勾稽检查</t>
  </si>
  <si>
    <t xml:space="preserve">上  期 </t>
  </si>
  <si>
    <t>现金流量表</t>
  </si>
  <si>
    <t>账面数</t>
  </si>
  <si>
    <t>企业已调数</t>
  </si>
  <si>
    <t>审计调整数</t>
  </si>
  <si>
    <t>期末审定数</t>
  </si>
  <si>
    <t>年初审定数</t>
  </si>
  <si>
    <t>调整数</t>
  </si>
  <si>
    <t>本期审定数</t>
  </si>
  <si>
    <t>上期审定数</t>
  </si>
  <si>
    <t>合并所有者权益(或股东权益）变动表</t>
  </si>
  <si>
    <t>归属于母公司所有者权益（或股东权益）</t>
  </si>
  <si>
    <t>所有者
权益（或股东权益）合计</t>
  </si>
  <si>
    <t>小计</t>
  </si>
  <si>
    <t>同一控制下企业合并</t>
  </si>
  <si>
    <t>25.“其他权益工具持有者投入资本”项目，反映企业发行的除普通股以外分类为权益工具的金融工具的持有者投入资本的金额。该项目应根据金融工具类科目的相关明细科目的发生额分析填列。</t>
  </si>
  <si>
    <t>单位：元</t>
  </si>
  <si>
    <t>行次</t>
  </si>
  <si>
    <t>金  额</t>
  </si>
  <si>
    <t>金 额</t>
  </si>
  <si>
    <t>销售收入</t>
  </si>
  <si>
    <t>一、经营活动产生的现金流量</t>
  </si>
  <si>
    <t>1、将净利润调节为经营活动现金流量：</t>
  </si>
  <si>
    <t>销项税</t>
  </si>
  <si>
    <t xml:space="preserve">    销售商品、提供劳务收到的现金</t>
  </si>
  <si>
    <t xml:space="preserve">    净利润</t>
  </si>
  <si>
    <t>预收账款增加</t>
  </si>
  <si>
    <t xml:space="preserve">    收到的税费返还</t>
  </si>
  <si>
    <t xml:space="preserve">    加：计提的资产减值准备</t>
  </si>
  <si>
    <t>应收账款增加</t>
  </si>
  <si>
    <t xml:space="preserve">    收到的其他与经营活动有关的现金</t>
  </si>
  <si>
    <t xml:space="preserve">        固定资产折旧</t>
  </si>
  <si>
    <t>现金流入小计</t>
  </si>
  <si>
    <t xml:space="preserve">        无形资产摊销</t>
  </si>
  <si>
    <t xml:space="preserve">    购买商品、接受劳务支付的现金</t>
  </si>
  <si>
    <t xml:space="preserve">        长期待摊费用摊销</t>
  </si>
  <si>
    <t>主成本</t>
  </si>
  <si>
    <t xml:space="preserve">    支付给职工以及为职工支付的现金</t>
  </si>
  <si>
    <t xml:space="preserve">        处置固定资产、无形资产和其他长期资产的损失（减：收益）</t>
  </si>
  <si>
    <t>进项税</t>
  </si>
  <si>
    <t xml:space="preserve">    支付的各项税费</t>
  </si>
  <si>
    <t xml:space="preserve">        固定资产报废损失</t>
  </si>
  <si>
    <t>存货增加</t>
  </si>
  <si>
    <t xml:space="preserve">    支付的其他与经营活动有关的现金</t>
  </si>
  <si>
    <t xml:space="preserve">        公允价值变动损失（收益以“-”号填列）</t>
  </si>
  <si>
    <t>预付账款增加</t>
  </si>
  <si>
    <t>现金流出小计</t>
  </si>
  <si>
    <t>应付账款增加</t>
  </si>
  <si>
    <t xml:space="preserve">    经营活动产生的现金流量净额</t>
  </si>
  <si>
    <t xml:space="preserve">        投资损失（减：收益）</t>
  </si>
  <si>
    <t>二、投资活动产生的现金流量</t>
  </si>
  <si>
    <t xml:space="preserve">        递延所得税资产减少（增加以“-”号填列）</t>
  </si>
  <si>
    <t xml:space="preserve">    收回投资所收到的现金</t>
  </si>
  <si>
    <t xml:space="preserve">        递延所得税负债增加（减少以“-”号填列）</t>
  </si>
  <si>
    <t xml:space="preserve">    取得投资收益所收到的现金</t>
  </si>
  <si>
    <t xml:space="preserve">        存货的减少（减：增加）</t>
  </si>
  <si>
    <t>处置固定资产、无形资产和其他长期资产而收回的现金净额</t>
  </si>
  <si>
    <t xml:space="preserve">    收到的其他与投资活动有关的现金</t>
  </si>
  <si>
    <t xml:space="preserve">        经营性应付项目的增加（减：减少）</t>
  </si>
  <si>
    <t xml:space="preserve">        其他</t>
  </si>
  <si>
    <t>购建固定资产、无形资产和其他长期资产所支付的现金</t>
  </si>
  <si>
    <t xml:space="preserve">   经营活动产生的现金流量净额</t>
  </si>
  <si>
    <t xml:space="preserve">    投资所支付的现金</t>
  </si>
  <si>
    <t xml:space="preserve">    支付的其他与投资活动有关的现金</t>
  </si>
  <si>
    <t xml:space="preserve">    投资活动产生的现金流量净额</t>
  </si>
  <si>
    <t>2、不涉及现金收支的投资和筹资活动：</t>
  </si>
  <si>
    <t>三、筹资活动产生的现金流量</t>
  </si>
  <si>
    <t xml:space="preserve">   债务转为资本</t>
  </si>
  <si>
    <t xml:space="preserve">    吸收所收到的现金</t>
  </si>
  <si>
    <t xml:space="preserve">   一年内到期的可转换公司债券</t>
  </si>
  <si>
    <t xml:space="preserve">    借款所收到的现金</t>
  </si>
  <si>
    <t xml:space="preserve">   融资租入固定资产</t>
  </si>
  <si>
    <t xml:space="preserve">    收到的其他与筹资活动有关的现金</t>
  </si>
  <si>
    <t xml:space="preserve">    偿还债务所支付的现金</t>
  </si>
  <si>
    <t xml:space="preserve">    分配股利、利润或偿付利息所支付的现金</t>
  </si>
  <si>
    <t>3、现金及现金等价物净增加情况：</t>
  </si>
  <si>
    <t xml:space="preserve">    支付的其他与筹资活动有关的现金</t>
  </si>
  <si>
    <t xml:space="preserve">   现金的期末余额</t>
  </si>
  <si>
    <t xml:space="preserve">   减：现金的期初余额</t>
  </si>
  <si>
    <t xml:space="preserve">    筹资活动产生的现金流量净额</t>
  </si>
  <si>
    <t xml:space="preserve">   加：现金等价物的期末余额</t>
  </si>
  <si>
    <t>四、汇率变动对现金的影响</t>
  </si>
  <si>
    <t xml:space="preserve">   减：现金等价物的期初余额</t>
  </si>
  <si>
    <t>calction</t>
    <phoneticPr fontId="12" type="noConversion"/>
  </si>
  <si>
    <t>不刷新</t>
  </si>
  <si>
    <t>资产负债表分析（已审）</t>
  </si>
  <si>
    <t>编制人及日期：</t>
    <phoneticPr fontId="12" type="noConversion"/>
  </si>
  <si>
    <t>索引号：</t>
  </si>
  <si>
    <t>复核人及日期：</t>
    <phoneticPr fontId="12" type="noConversion"/>
  </si>
  <si>
    <t>金额单位：人民币元</t>
  </si>
  <si>
    <t>报表标准名称</t>
    <phoneticPr fontId="12" type="noConversion"/>
  </si>
  <si>
    <t>年末余额</t>
  </si>
  <si>
    <t>比年初数变动情况</t>
  </si>
  <si>
    <t>变动原因</t>
  </si>
  <si>
    <t>金额</t>
  </si>
  <si>
    <t>结构比</t>
  </si>
  <si>
    <t>变动额</t>
  </si>
  <si>
    <t>变动率</t>
  </si>
  <si>
    <t>6=2-4</t>
  </si>
  <si>
    <t>7=6÷4</t>
  </si>
  <si>
    <t>结算备付金</t>
  </si>
  <si>
    <t>拆出资金</t>
  </si>
  <si>
    <t>应收账款净额</t>
  </si>
  <si>
    <t>预付款项净额</t>
  </si>
  <si>
    <t>应收保费</t>
  </si>
  <si>
    <t>应收分保账款</t>
  </si>
  <si>
    <t>应收分保合同准备金</t>
  </si>
  <si>
    <t>应收利息</t>
  </si>
  <si>
    <t>应收股利</t>
  </si>
  <si>
    <t>其他应收款净额</t>
  </si>
  <si>
    <t>买入返售金融资产</t>
  </si>
  <si>
    <t>存货净额</t>
  </si>
  <si>
    <t>划分为持有待售的资产</t>
  </si>
  <si>
    <t>非流动资产：</t>
    <phoneticPr fontId="12" type="noConversion"/>
  </si>
  <si>
    <t>发放贷款及垫款</t>
  </si>
  <si>
    <t>可供出售金融资产净额</t>
  </si>
  <si>
    <t>持有至到期投资净额</t>
    <phoneticPr fontId="12" type="noConversion"/>
  </si>
  <si>
    <t>长期应收款净额</t>
  </si>
  <si>
    <t>长期股权投资净额</t>
  </si>
  <si>
    <t>投资性房地产净额</t>
  </si>
  <si>
    <t>固定资产</t>
    <phoneticPr fontId="12" type="noConversion"/>
  </si>
  <si>
    <t>固定资产净额</t>
  </si>
  <si>
    <t>在建工程净额</t>
  </si>
  <si>
    <t>工程物资</t>
  </si>
  <si>
    <t>工程物资净额</t>
  </si>
  <si>
    <t>固定资产清理</t>
  </si>
  <si>
    <t>生产性生物资产净额</t>
  </si>
  <si>
    <t>油气资产净额</t>
  </si>
  <si>
    <t>无形资产净额</t>
  </si>
  <si>
    <t>商誉净额</t>
  </si>
  <si>
    <t>向中央银行借款</t>
  </si>
  <si>
    <t>吸收存款及同业存放</t>
  </si>
  <si>
    <t>拆入资金</t>
  </si>
  <si>
    <t>卖出回购金融资产款</t>
  </si>
  <si>
    <t>应付手续费及佣金</t>
  </si>
  <si>
    <t>应付利息</t>
  </si>
  <si>
    <t>应付股利</t>
  </si>
  <si>
    <t>应付分保账款</t>
  </si>
  <si>
    <t>保险合同准备金</t>
  </si>
  <si>
    <t>代理买卖证券款</t>
  </si>
  <si>
    <t>代理承销证券款</t>
  </si>
  <si>
    <t>其中：优先股</t>
  </si>
  <si>
    <t>应付债券-优先股</t>
  </si>
  <si>
    <t>应付债券-永续债</t>
  </si>
  <si>
    <t>专项应付款</t>
  </si>
  <si>
    <r>
      <t>所有者权益</t>
    </r>
    <r>
      <rPr>
        <b/>
        <sz val="9"/>
        <rFont val="宋体"/>
        <family val="3"/>
        <charset val="134"/>
      </rPr>
      <t>（或股东权益）：</t>
    </r>
    <phoneticPr fontId="65" type="noConversion"/>
  </si>
  <si>
    <t>实收资本</t>
    <phoneticPr fontId="12" type="noConversion"/>
  </si>
  <si>
    <t>其他权益工具-优先股</t>
  </si>
  <si>
    <t>其他权益工具-永续债</t>
  </si>
  <si>
    <t>库存股</t>
  </si>
  <si>
    <t>一般风险准备</t>
  </si>
  <si>
    <t>归属于母公司所有者权益合计</t>
  </si>
  <si>
    <t>少数股东权益</t>
    <phoneticPr fontId="12" type="noConversion"/>
  </si>
  <si>
    <r>
      <t>所有者权益</t>
    </r>
    <r>
      <rPr>
        <b/>
        <sz val="9"/>
        <rFont val="宋体"/>
        <family val="3"/>
        <charset val="134"/>
      </rPr>
      <t>（或股东权益）合计</t>
    </r>
    <phoneticPr fontId="65" type="noConversion"/>
  </si>
  <si>
    <t>所有者权益(或股东权益)合计</t>
  </si>
  <si>
    <r>
      <t>负债和所有者权益</t>
    </r>
    <r>
      <rPr>
        <b/>
        <sz val="9"/>
        <rFont val="宋体"/>
        <family val="3"/>
        <charset val="134"/>
      </rPr>
      <t>（或股东权益）总计</t>
    </r>
    <phoneticPr fontId="12" type="noConversion"/>
  </si>
  <si>
    <t>负债和所有者权益(或股东权益)总计</t>
  </si>
  <si>
    <t>利润表分析（已审）</t>
    <phoneticPr fontId="12" type="noConversion"/>
  </si>
  <si>
    <t>复核人及日期：</t>
    <phoneticPr fontId="12" type="noConversion"/>
  </si>
  <si>
    <t>本年金额</t>
  </si>
  <si>
    <t>变动额</t>
    <phoneticPr fontId="12" type="noConversion"/>
  </si>
  <si>
    <t>变动率</t>
    <phoneticPr fontId="12" type="noConversion"/>
  </si>
  <si>
    <t>一、营业总收入</t>
  </si>
  <si>
    <t>营业总收入</t>
    <phoneticPr fontId="12" type="noConversion"/>
  </si>
  <si>
    <t>其中：营业收入</t>
  </si>
  <si>
    <t>营业总收入-营业收入</t>
  </si>
  <si>
    <t>利息收入</t>
  </si>
  <si>
    <t>营业总收入-利息收入</t>
  </si>
  <si>
    <t>已赚保费</t>
  </si>
  <si>
    <t>营业总收入-已赚保费</t>
  </si>
  <si>
    <t>手续费及佣金收入</t>
  </si>
  <si>
    <t>营业总收入-手续费及佣金收入</t>
  </si>
  <si>
    <t>二、营业总成本</t>
  </si>
  <si>
    <t>营业总成本</t>
    <phoneticPr fontId="12" type="noConversion"/>
  </si>
  <si>
    <t>其中：营业成本</t>
  </si>
  <si>
    <t>营业总成本-营业成本</t>
  </si>
  <si>
    <t>利息支出</t>
  </si>
  <si>
    <t>营业总成本-利息支出</t>
  </si>
  <si>
    <t>手续费及佣金支出</t>
  </si>
  <si>
    <t>营业总成本-手续费及佣金支出</t>
  </si>
  <si>
    <t>退保金</t>
  </si>
  <si>
    <t>营业总成本-退保金</t>
  </si>
  <si>
    <t>赔付支出净额</t>
  </si>
  <si>
    <t>营业总成本-赔付支出净额</t>
  </si>
  <si>
    <t>提取保险合同准备金净额</t>
  </si>
  <si>
    <t>营业总成本-提取保险合同准备金净额</t>
  </si>
  <si>
    <t>保单红利支出</t>
  </si>
  <si>
    <t>营业总成本-保单红利支出</t>
  </si>
  <si>
    <t>分保费用</t>
  </si>
  <si>
    <t>营业总成本-分保费用</t>
  </si>
  <si>
    <t>税金及附加</t>
  </si>
  <si>
    <t>营业总成本-税金及附加</t>
  </si>
  <si>
    <t>销售费用</t>
  </si>
  <si>
    <t>营业总成本-销售费用</t>
  </si>
  <si>
    <t>管理费用</t>
  </si>
  <si>
    <t>营业总成本-管理费用</t>
  </si>
  <si>
    <t>研发费用</t>
    <phoneticPr fontId="65" type="noConversion"/>
  </si>
  <si>
    <t>营业总成本-研发费用</t>
    <phoneticPr fontId="65" type="noConversion"/>
  </si>
  <si>
    <t>财务费用</t>
  </si>
  <si>
    <t>营业总成本-财务费用</t>
  </si>
  <si>
    <t xml:space="preserve">   其中：利息费用</t>
  </si>
  <si>
    <t>营业总成本-财务费用-利息费用</t>
  </si>
  <si>
    <t xml:space="preserve">         利息收入</t>
  </si>
  <si>
    <t>营业总成本-财务费用-利息收入</t>
  </si>
  <si>
    <t>资产减值损失</t>
  </si>
  <si>
    <t>营业总成本-资产减值损失</t>
  </si>
  <si>
    <t>加：其他收益</t>
    <phoneticPr fontId="65" type="noConversion"/>
  </si>
  <si>
    <t>其他收益</t>
    <phoneticPr fontId="65" type="noConversion"/>
  </si>
  <si>
    <t>投资收益</t>
  </si>
  <si>
    <t>其中：对联营企业和合营企业的投资收益</t>
  </si>
  <si>
    <t>投资收益-对联营企业和合营企业的投资收益</t>
  </si>
  <si>
    <t>汇兑收益（损失以“-”号填列）</t>
  </si>
  <si>
    <t>汇兑收益</t>
  </si>
  <si>
    <t>公允价值变动收益（损失以“－”号填列）</t>
  </si>
  <si>
    <t>公允价值变动收益</t>
  </si>
  <si>
    <t>资产处置收益（损失以“—”号填列）</t>
  </si>
  <si>
    <t>资产处置收益</t>
  </si>
  <si>
    <t>三、营业利润（亏损以“－”号填列）</t>
  </si>
  <si>
    <t>营业利润</t>
    <phoneticPr fontId="12" type="noConversion"/>
  </si>
  <si>
    <t>加：营业外收入</t>
  </si>
  <si>
    <t>营业外收入</t>
  </si>
  <si>
    <t>减：营业外支出</t>
  </si>
  <si>
    <t>营业外支出</t>
  </si>
  <si>
    <t>四、利润总额（亏损总额以“－”号填列）</t>
  </si>
  <si>
    <t>利润总额</t>
    <phoneticPr fontId="12" type="noConversion"/>
  </si>
  <si>
    <t>减：所得税费用</t>
  </si>
  <si>
    <t>所得税费用</t>
  </si>
  <si>
    <t>五、净利润（净亏损以“－”号填列）</t>
  </si>
  <si>
    <t>净利润</t>
    <phoneticPr fontId="12" type="noConversion"/>
  </si>
  <si>
    <t>归属于母公司所有者的净利润</t>
    <phoneticPr fontId="65" type="noConversion"/>
  </si>
  <si>
    <t>归属于母公司所有者的净利润</t>
  </si>
  <si>
    <t xml:space="preserve">    少数股东损益</t>
    <phoneticPr fontId="12" type="noConversion"/>
  </si>
  <si>
    <t>少数股东损益</t>
  </si>
  <si>
    <t xml:space="preserve">    持续经营净利润</t>
    <phoneticPr fontId="65" type="noConversion"/>
  </si>
  <si>
    <t>持续经营净利润</t>
    <phoneticPr fontId="65" type="noConversion"/>
  </si>
  <si>
    <t xml:space="preserve">    终止经营净利润</t>
    <phoneticPr fontId="65" type="noConversion"/>
  </si>
  <si>
    <t>终止经营净利润</t>
    <phoneticPr fontId="65" type="noConversion"/>
  </si>
  <si>
    <t>六、其他综合收益的税后净额</t>
  </si>
  <si>
    <t>其他综合收益的税后净额</t>
    <phoneticPr fontId="12" type="noConversion"/>
  </si>
  <si>
    <t>归属母公司所有者的其他综合收益的税后净额</t>
    <phoneticPr fontId="12" type="noConversion"/>
  </si>
  <si>
    <t>(一）不能重分类进损益的其他综合收益</t>
    <phoneticPr fontId="65" type="noConversion"/>
  </si>
  <si>
    <t>不能重分类进损益的其他综合收益</t>
    <phoneticPr fontId="12" type="noConversion"/>
  </si>
  <si>
    <t>重新计量设定受益计划变动额</t>
  </si>
  <si>
    <t>权益法下不能转损益的其他综合收益</t>
  </si>
  <si>
    <t>（二）将重分类进损益的其他综合收益</t>
    <phoneticPr fontId="65" type="noConversion"/>
  </si>
  <si>
    <t>将重分类进损益的其他综合收益</t>
    <phoneticPr fontId="12" type="noConversion"/>
  </si>
  <si>
    <t>权益法下可转损益的其他综合收益</t>
  </si>
  <si>
    <t>可供出售金融资产公允价值变动损益</t>
  </si>
  <si>
    <t>持有至到期投资重分类为可供出售金融资产损益</t>
  </si>
  <si>
    <t>现金流量套期损益的有效部分</t>
  </si>
  <si>
    <t>外币财务报表折算差额</t>
  </si>
  <si>
    <t>归属于少数股东的其他综合收益的税后净额</t>
  </si>
  <si>
    <t>七、综合收益总额</t>
  </si>
  <si>
    <t>综合收益总额</t>
    <phoneticPr fontId="12" type="noConversion"/>
  </si>
  <si>
    <t>归属于母公司所有者的综合收益总额</t>
  </si>
  <si>
    <t>归属于母公司所有者的综合收益总额</t>
    <phoneticPr fontId="12" type="noConversion"/>
  </si>
  <si>
    <t>归属于少数股东的综合收益总额</t>
    <phoneticPr fontId="12" type="noConversion"/>
  </si>
  <si>
    <t>八、每股收益</t>
  </si>
  <si>
    <t>基本每股收益</t>
  </si>
  <si>
    <t>稀释每股收益</t>
  </si>
  <si>
    <t>实收资本</t>
    <phoneticPr fontId="12" type="noConversion"/>
  </si>
  <si>
    <r>
      <t xml:space="preserve">   </t>
    </r>
    <r>
      <rPr>
        <b/>
        <sz val="9"/>
        <rFont val="宋体"/>
        <family val="3"/>
        <charset val="134"/>
      </rPr>
      <t>现金及现金等价物净增加额</t>
    </r>
  </si>
  <si>
    <t>职工工资</t>
    <phoneticPr fontId="12" type="noConversion"/>
  </si>
  <si>
    <t>非流采预付增加</t>
  </si>
  <si>
    <t>非流采应付增加</t>
  </si>
  <si>
    <t>银行</t>
    <phoneticPr fontId="12" type="noConversion"/>
  </si>
  <si>
    <t>现金</t>
    <phoneticPr fontId="12" type="noConversion"/>
  </si>
  <si>
    <t>借方</t>
    <phoneticPr fontId="12" type="noConversion"/>
  </si>
  <si>
    <t>贷方</t>
    <phoneticPr fontId="12" type="noConversion"/>
  </si>
  <si>
    <t xml:space="preserve">        资产处置收益（损失以“－”号填列）</t>
    <phoneticPr fontId="12" type="noConversion"/>
  </si>
  <si>
    <t>年末余额</t>
    <phoneticPr fontId="12" type="noConversion"/>
  </si>
  <si>
    <t>年末金额</t>
    <phoneticPr fontId="12" type="noConversion"/>
  </si>
  <si>
    <t>利息</t>
    <phoneticPr fontId="12" type="noConversion"/>
  </si>
  <si>
    <t xml:space="preserve">        经营性应收项目的减少（减：增加）</t>
    <phoneticPr fontId="12" type="noConversion"/>
  </si>
  <si>
    <t>单位：人民币元</t>
    <phoneticPr fontId="12" type="noConversion"/>
  </si>
  <si>
    <t xml:space="preserve">   一、公司基本情况</t>
    <phoneticPr fontId="12" type="noConversion"/>
  </si>
  <si>
    <t xml:space="preserve">  二、资产状况</t>
    <phoneticPr fontId="12" type="noConversion"/>
  </si>
  <si>
    <t xml:space="preserve">  三、负债状况</t>
    <phoneticPr fontId="12" type="noConversion"/>
  </si>
  <si>
    <t xml:space="preserve">  四、所有者权益状况</t>
    <phoneticPr fontId="12" type="noConversion"/>
  </si>
  <si>
    <t xml:space="preserve">  五、本年度经营情况</t>
    <phoneticPr fontId="12" type="noConversion"/>
  </si>
  <si>
    <t xml:space="preserve">  六、各项财务指标</t>
    <phoneticPr fontId="12" type="noConversion"/>
  </si>
  <si>
    <t>财务指标名称</t>
  </si>
  <si>
    <t>计算公式</t>
  </si>
  <si>
    <t>数值</t>
  </si>
  <si>
    <t>流动比率</t>
  </si>
  <si>
    <t>流动资产/流动负债*100%</t>
  </si>
  <si>
    <t>资产负债率</t>
  </si>
  <si>
    <t>负债总额/资产总额*100%</t>
  </si>
  <si>
    <t>应收账款周转率</t>
  </si>
  <si>
    <t>流动资产周转率</t>
  </si>
  <si>
    <t>毛利率</t>
  </si>
  <si>
    <t>（营业收入-营业成本）/营业收入*100%</t>
  </si>
  <si>
    <t>净资产收益率</t>
  </si>
  <si>
    <t>净利润/平均净资产*100%</t>
  </si>
  <si>
    <t>销售增长率</t>
  </si>
  <si>
    <t>（本年销售额-上年销售额）/上年销售额*100%</t>
  </si>
  <si>
    <t>总资产增长率</t>
  </si>
  <si>
    <t>（年末资产总额-年初资产总额）/年初资产总额*100%</t>
  </si>
  <si>
    <t>销售收入/[（期初应收账款余额+期末应收账款余额）/2]</t>
    <phoneticPr fontId="12" type="noConversion"/>
  </si>
  <si>
    <t>销售收入/[（期初流动资产+期末流动资产）/2]</t>
    <phoneticPr fontId="12" type="noConversion"/>
  </si>
  <si>
    <t>所有者权益（或股东权益）变动表（续）</t>
    <phoneticPr fontId="12" type="noConversion"/>
  </si>
  <si>
    <t>科目余额表内容</t>
    <phoneticPr fontId="12" type="noConversion"/>
  </si>
  <si>
    <t>增值税销项税额</t>
    <phoneticPr fontId="12" type="noConversion"/>
  </si>
  <si>
    <t>其他应收款贷方发生额</t>
    <phoneticPr fontId="12" type="noConversion"/>
  </si>
  <si>
    <t>其他应付款贷方发生额</t>
    <phoneticPr fontId="12" type="noConversion"/>
  </si>
  <si>
    <t>营业外收入</t>
    <phoneticPr fontId="12" type="noConversion"/>
  </si>
  <si>
    <t>财务费用中的利息收入</t>
    <phoneticPr fontId="12" type="noConversion"/>
  </si>
  <si>
    <t>增值税进项税额</t>
    <phoneticPr fontId="12" type="noConversion"/>
  </si>
  <si>
    <t>应付职工薪酬借方发生额</t>
    <phoneticPr fontId="12" type="noConversion"/>
  </si>
  <si>
    <t>应交税费借方发生额（不含应交增值税）</t>
    <phoneticPr fontId="12" type="noConversion"/>
  </si>
  <si>
    <t>长春光华荣昌汽车部件有限公司</t>
    <phoneticPr fontId="12" type="noConversion"/>
  </si>
  <si>
    <t xml:space="preserve">   长春光华荣昌汽车部件有限公司（以下简称“本公司”）系2017年06月30日成立。依法取得长春市市场监督管理局经济技术开发区分局颁发的统一社会信用代码第91220101MA149JDC4T号企业法人营业执照，注册资本：伍拾万元整；法定代表人：赵月强；企业类型：有限责任公司（非自然人投资或控股的法人独资）；注册地址：长春经济技术开发区常德路1800号9-3号厂房。
主要经营范围：汽车零部件及配件制造; 汽车座椅、后视镜及其零部件制造、技术开发、技术咨询、技术服务；汽车零部件销售（依法须经批准的项目，经相关部门批准后方可开展经营活动）
</t>
    <phoneticPr fontId="12" type="noConversion"/>
  </si>
  <si>
    <t>七（一）</t>
    <phoneticPr fontId="12" type="noConversion"/>
  </si>
  <si>
    <t>七（二）</t>
    <phoneticPr fontId="12" type="noConversion"/>
  </si>
  <si>
    <t>七（三）</t>
    <phoneticPr fontId="12" type="noConversion"/>
  </si>
  <si>
    <t>七（四）</t>
    <phoneticPr fontId="12" type="noConversion"/>
  </si>
  <si>
    <t>七（五）</t>
    <phoneticPr fontId="12" type="noConversion"/>
  </si>
  <si>
    <t>七（六）</t>
    <phoneticPr fontId="12" type="noConversion"/>
  </si>
  <si>
    <t>七（七）</t>
    <phoneticPr fontId="12" type="noConversion"/>
  </si>
  <si>
    <t>七（八）</t>
    <phoneticPr fontId="12" type="noConversion"/>
  </si>
  <si>
    <t>七（九）</t>
    <phoneticPr fontId="12" type="noConversion"/>
  </si>
  <si>
    <t>七（十）</t>
    <phoneticPr fontId="12" type="noConversion"/>
  </si>
  <si>
    <t>七（十一）</t>
    <phoneticPr fontId="12" type="noConversion"/>
  </si>
  <si>
    <t>七（十二）</t>
    <phoneticPr fontId="12" type="noConversion"/>
  </si>
  <si>
    <t>七（十三）</t>
    <phoneticPr fontId="12" type="noConversion"/>
  </si>
  <si>
    <t>七（十四）</t>
    <phoneticPr fontId="12" type="noConversion"/>
  </si>
  <si>
    <t>七（十五）</t>
    <phoneticPr fontId="12" type="noConversion"/>
  </si>
  <si>
    <t>七（十六）</t>
    <phoneticPr fontId="12" type="noConversion"/>
  </si>
  <si>
    <t>七（十七）</t>
    <phoneticPr fontId="12" type="noConversion"/>
  </si>
  <si>
    <t>七（十八）</t>
    <phoneticPr fontId="12" type="noConversion"/>
  </si>
  <si>
    <t>七（十九）</t>
    <phoneticPr fontId="12" type="noConversion"/>
  </si>
  <si>
    <t>七（二十）</t>
    <phoneticPr fontId="12" type="noConversion"/>
  </si>
  <si>
    <t>七（二十一）</t>
    <phoneticPr fontId="12" type="noConversion"/>
  </si>
  <si>
    <t>七（二十二）</t>
    <phoneticPr fontId="12" type="noConversion"/>
  </si>
  <si>
    <t>七（二十三）</t>
    <phoneticPr fontId="12" type="noConversion"/>
  </si>
  <si>
    <t>七（二十四）</t>
    <phoneticPr fontId="12" type="noConversion"/>
  </si>
  <si>
    <t>七（二十五）</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</si>
</sst>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4" formatCode="_ &quot;¥&quot;* #,##0.00_ ;_ &quot;¥&quot;* \-#,##0.00_ ;_ &quot;¥&quot;* &quot;-&quot;??_ ;_ @_ "/>
    <numFmt numFmtId="43" formatCode="_ * #,##0.00_ ;_ * \-#,##0.00_ ;_ * &quot;-&quot;??_ ;_ @_ "/>
    <numFmt numFmtId="176" formatCode="0.000"/>
    <numFmt numFmtId="177" formatCode="&quot;$&quot;#,##0;\-&quot;$&quot;#,##0"/>
    <numFmt numFmtId="178" formatCode="#,##0.00_ "/>
    <numFmt numFmtId="179" formatCode="_ * #,##0_ ;_ * \-#,##0_ ;_ * &quot;-&quot;??_ ;_ @_ "/>
    <numFmt numFmtId="180" formatCode="_(* #,##0.00_);_(* \(#,##0.00\);_(* &quot;-&quot;??_);_(@_)"/>
    <numFmt numFmtId="181" formatCode="0.00_);[Red]\(0.00\)"/>
    <numFmt numFmtId="182" formatCode="0.00_ "/>
    <numFmt numFmtId="183" formatCode="_ \¥* #,##0.00_ ;_ \¥* \-#,##0.00_ ;_ \¥* &quot;-&quot;??_ ;_ @_ "/>
    <numFmt numFmtId="184" formatCode="0.0000"/>
    <numFmt numFmtId="185" formatCode="yyyy&quot;年&quot;m&quot;月&quot;d&quot;日&quot;;@"/>
    <numFmt numFmtId="186" formatCode="[$-F800]dddd\,\ mmmm\ dd\,\ yyyy"/>
    <numFmt numFmtId="187" formatCode="0.0000%"/>
    <numFmt numFmtId="188" formatCode="#,##0.00;\-#,##0.00;&quot; &quot;"/>
    <numFmt numFmtId="189" formatCode="[$-F400]h:mm:ss\ AM/PM"/>
  </numFmts>
  <fonts count="89">
    <font>
      <sz val="12"/>
      <name val="宋体"/>
      <charset val="134"/>
    </font>
    <font>
      <sz val="11"/>
      <color theme="1"/>
      <name val="宋体"/>
      <family val="2"/>
      <charset val="134"/>
      <scheme val="minor"/>
    </font>
    <font>
      <sz val="11"/>
      <color theme="1"/>
      <name val="宋体"/>
      <family val="2"/>
      <charset val="134"/>
      <scheme val="minor"/>
    </font>
    <font>
      <sz val="9"/>
      <name val="Arial"/>
      <family val="2"/>
    </font>
    <font>
      <b/>
      <sz val="10"/>
      <name val="MS Sans Serif"/>
      <family val="1"/>
    </font>
    <font>
      <sz val="12"/>
      <name val="宋体"/>
      <family val="3"/>
      <charset val="134"/>
    </font>
    <font>
      <b/>
      <sz val="12"/>
      <name val="宋体"/>
      <family val="3"/>
      <charset val="134"/>
    </font>
    <font>
      <sz val="12"/>
      <color rgb="FFFF0000"/>
      <name val="宋体"/>
      <family val="3"/>
      <charset val="134"/>
    </font>
    <font>
      <sz val="10"/>
      <name val="宋体"/>
      <family val="3"/>
      <charset val="134"/>
    </font>
    <font>
      <sz val="18"/>
      <color theme="1"/>
      <name val="黑体"/>
      <family val="3"/>
      <charset val="134"/>
    </font>
    <font>
      <sz val="10"/>
      <color theme="1"/>
      <name val="宋体"/>
      <family val="3"/>
      <charset val="134"/>
    </font>
    <font>
      <sz val="9"/>
      <color theme="1"/>
      <name val="宋体"/>
      <family val="3"/>
      <charset val="134"/>
    </font>
    <font>
      <sz val="9"/>
      <name val="宋体"/>
      <family val="3"/>
      <charset val="134"/>
    </font>
    <font>
      <sz val="10"/>
      <color rgb="FFFF0000"/>
      <name val="宋体"/>
      <family val="3"/>
      <charset val="134"/>
    </font>
    <font>
      <sz val="10"/>
      <color theme="1"/>
      <name val="Times New Roman"/>
      <family val="1"/>
    </font>
    <font>
      <sz val="18"/>
      <name val="黑体"/>
      <family val="3"/>
      <charset val="134"/>
    </font>
    <font>
      <sz val="10"/>
      <color rgb="FF0000FF"/>
      <name val="宋体"/>
      <family val="3"/>
      <charset val="134"/>
    </font>
    <font>
      <sz val="9"/>
      <color theme="1"/>
      <name val="宋体"/>
      <family val="3"/>
      <charset val="134"/>
      <scheme val="minor"/>
    </font>
    <font>
      <sz val="10"/>
      <color indexed="17"/>
      <name val="宋体"/>
      <family val="3"/>
      <charset val="134"/>
    </font>
    <font>
      <sz val="8"/>
      <name val="宋体"/>
      <family val="3"/>
      <charset val="134"/>
    </font>
    <font>
      <sz val="12"/>
      <color theme="1"/>
      <name val="宋体"/>
      <family val="3"/>
      <charset val="134"/>
    </font>
    <font>
      <b/>
      <sz val="9"/>
      <name val="宋体"/>
      <family val="3"/>
      <charset val="134"/>
    </font>
    <font>
      <b/>
      <sz val="9"/>
      <name val="Arial"/>
      <family val="2"/>
    </font>
    <font>
      <b/>
      <sz val="18"/>
      <name val="黑体"/>
      <family val="3"/>
      <charset val="134"/>
    </font>
    <font>
      <b/>
      <u/>
      <sz val="10"/>
      <color indexed="12"/>
      <name val="宋体"/>
      <family val="3"/>
      <charset val="134"/>
    </font>
    <font>
      <sz val="10"/>
      <name val="Arial"/>
      <family val="2"/>
    </font>
    <font>
      <sz val="12"/>
      <color indexed="17"/>
      <name val="宋体"/>
      <family val="3"/>
      <charset val="134"/>
    </font>
    <font>
      <sz val="12"/>
      <color indexed="8"/>
      <name val="宋体"/>
      <family val="3"/>
      <charset val="134"/>
    </font>
    <font>
      <sz val="11"/>
      <name val="ＭＳ Ｐゴシック"/>
      <family val="2"/>
    </font>
    <font>
      <sz val="12"/>
      <name val="Times New Roman"/>
      <family val="1"/>
    </font>
    <font>
      <b/>
      <sz val="12"/>
      <name val="Arial"/>
      <family val="2"/>
    </font>
    <font>
      <sz val="12"/>
      <color indexed="9"/>
      <name val="宋体"/>
      <family val="3"/>
      <charset val="134"/>
    </font>
    <font>
      <b/>
      <sz val="12"/>
      <color indexed="63"/>
      <name val="宋体"/>
      <family val="3"/>
      <charset val="134"/>
    </font>
    <font>
      <sz val="11"/>
      <color indexed="8"/>
      <name val="宋体"/>
      <family val="3"/>
      <charset val="134"/>
    </font>
    <font>
      <u/>
      <sz val="12"/>
      <color indexed="12"/>
      <name val="宋体"/>
      <family val="3"/>
      <charset val="134"/>
    </font>
    <font>
      <sz val="11"/>
      <name val="蹈框"/>
      <charset val="134"/>
    </font>
    <font>
      <sz val="10"/>
      <name val="Times New Roman"/>
      <family val="1"/>
    </font>
    <font>
      <sz val="12"/>
      <color indexed="60"/>
      <name val="宋体"/>
      <family val="3"/>
      <charset val="134"/>
    </font>
    <font>
      <sz val="12"/>
      <color indexed="16"/>
      <name val="宋体"/>
      <family val="3"/>
      <charset val="134"/>
    </font>
    <font>
      <sz val="12"/>
      <name val="바탕체"/>
      <family val="3"/>
    </font>
    <font>
      <sz val="12"/>
      <name val="楷体"/>
      <family val="3"/>
      <charset val="134"/>
    </font>
    <font>
      <b/>
      <sz val="12"/>
      <color indexed="8"/>
      <name val="宋体"/>
      <family val="3"/>
      <charset val="134"/>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1"/>
      <color theme="1"/>
      <name val="宋体"/>
      <family val="3"/>
      <charset val="134"/>
      <scheme val="minor"/>
    </font>
    <font>
      <u/>
      <sz val="11"/>
      <color theme="10"/>
      <name val="宋体"/>
      <family val="3"/>
      <charset val="134"/>
    </font>
    <font>
      <b/>
      <sz val="18"/>
      <color theme="1"/>
      <name val="华文中宋"/>
      <family val="3"/>
      <charset val="134"/>
    </font>
    <font>
      <b/>
      <sz val="9"/>
      <color theme="1"/>
      <name val="宋体"/>
      <family val="3"/>
      <charset val="134"/>
      <scheme val="major"/>
    </font>
    <font>
      <sz val="11"/>
      <name val="宋体"/>
      <family val="3"/>
      <charset val="134"/>
      <scheme val="minor"/>
    </font>
    <font>
      <b/>
      <sz val="9"/>
      <name val="宋体"/>
      <family val="3"/>
      <charset val="134"/>
      <scheme val="minor"/>
    </font>
    <font>
      <sz val="9"/>
      <name val="宋体"/>
      <family val="3"/>
      <charset val="134"/>
      <scheme val="minor"/>
    </font>
    <font>
      <u/>
      <sz val="11"/>
      <color indexed="12"/>
      <name val="宋体"/>
      <family val="3"/>
      <charset val="134"/>
    </font>
    <font>
      <sz val="11"/>
      <color theme="1"/>
      <name val="黑体"/>
      <family val="3"/>
      <charset val="134"/>
    </font>
    <font>
      <sz val="9"/>
      <color theme="1"/>
      <name val="Arial"/>
      <family val="2"/>
    </font>
    <font>
      <b/>
      <sz val="9"/>
      <color theme="1"/>
      <name val="宋体"/>
      <family val="3"/>
      <charset val="134"/>
      <scheme val="minor"/>
    </font>
    <font>
      <b/>
      <sz val="9"/>
      <color theme="1"/>
      <name val="Arial"/>
      <family val="2"/>
    </font>
    <font>
      <sz val="11"/>
      <color indexed="20"/>
      <name val="宋体"/>
      <family val="3"/>
      <charset val="134"/>
    </font>
    <font>
      <sz val="11"/>
      <color indexed="17"/>
      <name val="宋体"/>
      <family val="3"/>
      <charset val="134"/>
    </font>
    <font>
      <sz val="12"/>
      <name val="宋体"/>
      <family val="3"/>
      <charset val="134"/>
    </font>
    <font>
      <b/>
      <sz val="9"/>
      <name val="仿宋_GB2312"/>
      <family val="3"/>
      <charset val="134"/>
    </font>
    <font>
      <sz val="9"/>
      <name val="仿宋_GB2312"/>
      <family val="3"/>
      <charset val="134"/>
    </font>
    <font>
      <sz val="9"/>
      <color rgb="FFFF0000"/>
      <name val="Arial"/>
      <family val="2"/>
    </font>
    <font>
      <sz val="9"/>
      <color indexed="8"/>
      <name val="宋体"/>
      <family val="3"/>
      <charset val="134"/>
    </font>
    <font>
      <sz val="11"/>
      <color theme="1"/>
      <name val="宋体"/>
      <family val="2"/>
      <scheme val="minor"/>
    </font>
    <font>
      <sz val="9"/>
      <name val="宋体  "/>
      <family val="2"/>
    </font>
    <font>
      <sz val="10"/>
      <name val="MS Sans Serif"/>
      <family val="2"/>
    </font>
    <font>
      <b/>
      <sz val="18"/>
      <name val="仿宋_GB2312"/>
      <family val="1"/>
      <charset val="134"/>
    </font>
    <font>
      <b/>
      <sz val="12"/>
      <name val="宋体"/>
      <family val="3"/>
      <charset val="134"/>
      <scheme val="minor"/>
    </font>
    <font>
      <sz val="12"/>
      <name val="宋体"/>
      <family val="3"/>
      <charset val="134"/>
      <scheme val="minor"/>
    </font>
    <font>
      <sz val="9"/>
      <color indexed="8"/>
      <name val="新宋体"/>
      <family val="3"/>
    </font>
    <font>
      <sz val="9"/>
      <color indexed="8"/>
      <name val="新宋体"/>
      <family val="2"/>
    </font>
    <font>
      <b/>
      <sz val="9"/>
      <color indexed="8"/>
      <name val="新宋体"/>
      <family val="3"/>
    </font>
    <font>
      <b/>
      <sz val="9"/>
      <color indexed="8"/>
      <name val="新宋体"/>
      <family val="2"/>
    </font>
    <font>
      <sz val="12"/>
      <color rgb="FFFF0000"/>
      <name val="宋体"/>
      <family val="3"/>
      <charset val="134"/>
      <scheme val="minor"/>
    </font>
    <font>
      <sz val="12"/>
      <color rgb="FF000000"/>
      <name val="宋体"/>
      <family val="3"/>
      <charset val="134"/>
      <scheme val="minor"/>
    </font>
  </fonts>
  <fills count="5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42"/>
        <bgColor indexed="42"/>
      </patternFill>
    </fill>
    <fill>
      <patternFill patternType="solid">
        <fgColor indexed="31"/>
        <bgColor indexed="31"/>
      </patternFill>
    </fill>
    <fill>
      <patternFill patternType="solid">
        <fgColor indexed="22"/>
        <bgColor indexed="22"/>
      </patternFill>
    </fill>
    <fill>
      <patternFill patternType="solid">
        <fgColor indexed="9"/>
        <bgColor indexed="9"/>
      </patternFill>
    </fill>
    <fill>
      <patternFill patternType="solid">
        <fgColor indexed="49"/>
        <bgColor indexed="49"/>
      </patternFill>
    </fill>
    <fill>
      <patternFill patternType="solid">
        <fgColor indexed="54"/>
        <bgColor indexed="54"/>
      </patternFill>
    </fill>
    <fill>
      <patternFill patternType="solid">
        <fgColor indexed="44"/>
        <bgColor indexed="44"/>
      </patternFill>
    </fill>
    <fill>
      <patternFill patternType="solid">
        <fgColor indexed="26"/>
        <bgColor indexed="26"/>
      </patternFill>
    </fill>
    <fill>
      <patternFill patternType="solid">
        <fgColor indexed="27"/>
        <bgColor indexed="27"/>
      </patternFill>
    </fill>
    <fill>
      <patternFill patternType="solid">
        <fgColor indexed="25"/>
        <bgColor indexed="25"/>
      </patternFill>
    </fill>
    <fill>
      <patternFill patternType="solid">
        <fgColor indexed="47"/>
        <bgColor indexed="47"/>
      </patternFill>
    </fill>
    <fill>
      <patternFill patternType="solid">
        <fgColor indexed="55"/>
        <bgColor indexed="55"/>
      </patternFill>
    </fill>
    <fill>
      <patternFill patternType="solid">
        <fgColor indexed="43"/>
        <bgColor indexed="43"/>
      </patternFill>
    </fill>
    <fill>
      <patternFill patternType="solid">
        <fgColor indexed="45"/>
        <bgColor indexed="45"/>
      </patternFill>
    </fill>
    <fill>
      <patternFill patternType="solid">
        <fgColor indexed="52"/>
        <bgColor indexed="52"/>
      </patternFill>
    </fill>
    <fill>
      <patternFill patternType="lightUp">
        <fgColor indexed="9"/>
        <b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rgb="FFFFFFFF"/>
      </patternFill>
    </fill>
    <fill>
      <patternFill patternType="solid">
        <fgColor indexed="45"/>
      </patternFill>
    </fill>
    <fill>
      <patternFill patternType="solid">
        <fgColor indexed="42"/>
      </patternFill>
    </fill>
    <fill>
      <patternFill patternType="solid">
        <fgColor rgb="FFFFFF00"/>
        <bgColor rgb="FFFFFFFF"/>
      </patternFill>
    </fill>
    <fill>
      <patternFill patternType="solid">
        <fgColor indexed="62"/>
        <bgColor indexed="64"/>
      </patternFill>
    </fill>
    <fill>
      <patternFill patternType="solid">
        <fgColor indexed="63"/>
        <bgColor indexed="64"/>
      </patternFill>
    </fill>
    <fill>
      <patternFill patternType="solid">
        <fgColor theme="0" tint="-0.249977111117893"/>
        <bgColor indexed="64"/>
      </patternFill>
    </fill>
  </fills>
  <borders count="5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indexed="63"/>
      </left>
      <right style="thin">
        <color indexed="63"/>
      </right>
      <top style="thin">
        <color indexed="63"/>
      </top>
      <bottom style="thin">
        <color indexed="63"/>
      </bottom>
      <diagonal/>
    </border>
    <border>
      <left/>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44">
    <xf numFmtId="0" fontId="0" fillId="0" borderId="0">
      <alignment vertical="center"/>
    </xf>
    <xf numFmtId="0" fontId="27" fillId="7" borderId="0" applyNumberFormat="0" applyBorder="0" applyAlignment="0" applyProtection="0"/>
    <xf numFmtId="43" fontId="5" fillId="0" borderId="0" applyFont="0" applyFill="0" applyBorder="0" applyAlignment="0" applyProtection="0">
      <alignment vertical="center"/>
    </xf>
    <xf numFmtId="0" fontId="34" fillId="0" borderId="0" applyNumberFormat="0" applyFill="0" applyBorder="0" applyAlignment="0" applyProtection="0">
      <alignment vertical="top"/>
      <protection locked="0"/>
    </xf>
    <xf numFmtId="0" fontId="27" fillId="12" borderId="0" applyNumberFormat="0" applyBorder="0" applyAlignment="0" applyProtection="0"/>
    <xf numFmtId="43" fontId="33" fillId="0" borderId="0" applyFont="0" applyFill="0" applyBorder="0" applyAlignment="0" applyProtection="0">
      <alignment vertical="center"/>
    </xf>
    <xf numFmtId="0" fontId="29" fillId="0" borderId="0"/>
    <xf numFmtId="0" fontId="5" fillId="0" borderId="0"/>
    <xf numFmtId="0" fontId="31" fillId="7" borderId="0" applyNumberFormat="0" applyBorder="0" applyAlignment="0" applyProtection="0"/>
    <xf numFmtId="0" fontId="31" fillId="16"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27" fillId="12" borderId="0" applyNumberFormat="0" applyBorder="0" applyAlignment="0" applyProtection="0"/>
    <xf numFmtId="0" fontId="27" fillId="6" borderId="0" applyNumberFormat="0" applyBorder="0" applyAlignment="0" applyProtection="0"/>
    <xf numFmtId="0" fontId="27" fillId="5" borderId="0" applyNumberFormat="0" applyBorder="0" applyAlignment="0" applyProtection="0"/>
    <xf numFmtId="0" fontId="27"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27" fillId="13" borderId="0" applyNumberFormat="0" applyBorder="0" applyAlignment="0" applyProtection="0"/>
    <xf numFmtId="0" fontId="31" fillId="10" borderId="0" applyNumberFormat="0" applyBorder="0" applyAlignment="0" applyProtection="0"/>
    <xf numFmtId="0" fontId="27" fillId="6" borderId="0" applyNumberFormat="0" applyBorder="0" applyAlignment="0" applyProtection="0"/>
    <xf numFmtId="0" fontId="31" fillId="11" borderId="0" applyNumberFormat="0" applyBorder="0" applyAlignment="0" applyProtection="0"/>
    <xf numFmtId="41" fontId="36" fillId="0" borderId="0" applyFont="0" applyFill="0" applyBorder="0" applyAlignment="0" applyProtection="0"/>
    <xf numFmtId="0" fontId="31" fillId="19" borderId="0" applyNumberFormat="0" applyBorder="0" applyAlignment="0" applyProtection="0"/>
    <xf numFmtId="0" fontId="27" fillId="12" borderId="0" applyNumberFormat="0" applyBorder="0" applyAlignment="0" applyProtection="0"/>
    <xf numFmtId="0" fontId="31" fillId="9" borderId="0" applyNumberFormat="0" applyBorder="0" applyAlignment="0" applyProtection="0"/>
    <xf numFmtId="0" fontId="27" fillId="15" borderId="0" applyNumberFormat="0" applyBorder="0" applyAlignment="0" applyProtection="0"/>
    <xf numFmtId="0" fontId="31" fillId="15" borderId="0" applyNumberFormat="0" applyBorder="0" applyAlignment="0" applyProtection="0"/>
    <xf numFmtId="0" fontId="30" fillId="0" borderId="35" applyNumberFormat="0" applyAlignment="0" applyProtection="0">
      <alignment horizontal="left" vertical="center"/>
    </xf>
    <xf numFmtId="0" fontId="30" fillId="0" borderId="22">
      <alignment horizontal="left" vertical="center"/>
    </xf>
    <xf numFmtId="0" fontId="31" fillId="19" borderId="0" applyNumberFormat="0" applyBorder="0" applyAlignment="0" applyProtection="0"/>
    <xf numFmtId="176" fontId="5" fillId="0" borderId="0" applyFont="0" applyFill="0" applyBorder="0" applyAlignment="0" applyProtection="0"/>
    <xf numFmtId="0" fontId="4" fillId="0" borderId="0" applyNumberFormat="0" applyFill="0" applyBorder="0" applyAlignment="0" applyProtection="0"/>
    <xf numFmtId="0" fontId="40" fillId="0" borderId="0"/>
    <xf numFmtId="9" fontId="5" fillId="0" borderId="0" applyFont="0" applyFill="0" applyBorder="0" applyAlignment="0" applyProtection="0">
      <alignment vertical="center"/>
    </xf>
    <xf numFmtId="0" fontId="25" fillId="0" borderId="0"/>
    <xf numFmtId="0" fontId="4" fillId="0" borderId="0" applyNumberFormat="0" applyFill="0" applyBorder="0" applyAlignment="0" applyProtection="0"/>
    <xf numFmtId="0" fontId="8" fillId="0" borderId="0"/>
    <xf numFmtId="0" fontId="8" fillId="0" borderId="0"/>
    <xf numFmtId="0" fontId="38" fillId="18" borderId="0" applyNumberFormat="0" applyBorder="0" applyAlignment="0" applyProtection="0"/>
    <xf numFmtId="0" fontId="5" fillId="0" borderId="0">
      <alignment vertical="center"/>
    </xf>
    <xf numFmtId="0" fontId="5" fillId="0" borderId="0"/>
    <xf numFmtId="0" fontId="25" fillId="0" borderId="0"/>
    <xf numFmtId="0" fontId="37" fillId="17" borderId="0" applyNumberFormat="0" applyBorder="0" applyAlignment="0" applyProtection="0"/>
    <xf numFmtId="0" fontId="5" fillId="0" borderId="0"/>
    <xf numFmtId="0" fontId="5" fillId="0" borderId="0"/>
    <xf numFmtId="0" fontId="26" fillId="5" borderId="0" applyNumberFormat="0" applyBorder="0" applyAlignment="0" applyProtection="0"/>
    <xf numFmtId="183" fontId="5" fillId="0" borderId="0" applyFont="0" applyFill="0" applyBorder="0" applyAlignment="0" applyProtection="0">
      <alignment vertical="center"/>
    </xf>
    <xf numFmtId="184" fontId="5" fillId="0" borderId="0" applyFont="0" applyFill="0" applyBorder="0" applyAlignment="0" applyProtection="0"/>
    <xf numFmtId="177" fontId="5" fillId="0" borderId="0" applyFont="0" applyFill="0" applyBorder="0" applyAlignment="0" applyProtection="0"/>
    <xf numFmtId="181" fontId="5" fillId="0" borderId="0" applyFont="0" applyFill="0" applyBorder="0" applyAlignment="0" applyProtection="0"/>
    <xf numFmtId="0" fontId="36" fillId="0" borderId="0"/>
    <xf numFmtId="43" fontId="36"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180" fontId="25" fillId="0" borderId="0" applyFont="0" applyFill="0" applyBorder="0" applyAlignment="0" applyProtection="0"/>
    <xf numFmtId="0" fontId="35" fillId="0" borderId="0"/>
    <xf numFmtId="0" fontId="41" fillId="20" borderId="0" applyNumberFormat="0" applyBorder="0" applyAlignment="0" applyProtection="0"/>
    <xf numFmtId="0" fontId="32" fillId="8" borderId="34" applyNumberFormat="0" applyAlignment="0" applyProtection="0"/>
    <xf numFmtId="0" fontId="25" fillId="0" borderId="0"/>
    <xf numFmtId="0" fontId="5" fillId="0" borderId="0">
      <alignment vertical="center"/>
    </xf>
    <xf numFmtId="38" fontId="28" fillId="0" borderId="0" applyFont="0" applyFill="0" applyBorder="0" applyAlignment="0" applyProtection="0"/>
    <xf numFmtId="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9" fillId="0" borderId="0"/>
    <xf numFmtId="0" fontId="42" fillId="0" borderId="0" applyNumberFormat="0" applyFill="0" applyBorder="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5" fillId="0" borderId="38" applyNumberFormat="0" applyFill="0" applyAlignment="0" applyProtection="0">
      <alignment vertical="center"/>
    </xf>
    <xf numFmtId="0" fontId="45" fillId="0" borderId="0" applyNumberFormat="0" applyFill="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39" applyNumberFormat="0" applyAlignment="0" applyProtection="0">
      <alignment vertical="center"/>
    </xf>
    <xf numFmtId="0" fontId="50" fillId="25" borderId="40" applyNumberFormat="0" applyAlignment="0" applyProtection="0">
      <alignment vertical="center"/>
    </xf>
    <xf numFmtId="0" fontId="51" fillId="25" borderId="39" applyNumberFormat="0" applyAlignment="0" applyProtection="0">
      <alignment vertical="center"/>
    </xf>
    <xf numFmtId="0" fontId="52" fillId="0" borderId="41" applyNumberFormat="0" applyFill="0" applyAlignment="0" applyProtection="0">
      <alignment vertical="center"/>
    </xf>
    <xf numFmtId="0" fontId="53" fillId="26" borderId="42" applyNumberForma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44" applyNumberFormat="0" applyFill="0" applyAlignment="0" applyProtection="0">
      <alignment vertical="center"/>
    </xf>
    <xf numFmtId="0" fontId="57"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57" fillId="35" borderId="0" applyNumberFormat="0" applyBorder="0" applyAlignment="0" applyProtection="0">
      <alignment vertical="center"/>
    </xf>
    <xf numFmtId="0" fontId="57" fillId="36" borderId="0" applyNumberFormat="0" applyBorder="0" applyAlignment="0" applyProtection="0">
      <alignment vertical="center"/>
    </xf>
    <xf numFmtId="0" fontId="2" fillId="37" borderId="0" applyNumberFormat="0" applyBorder="0" applyAlignment="0" applyProtection="0">
      <alignment vertical="center"/>
    </xf>
    <xf numFmtId="0" fontId="2" fillId="38" borderId="0" applyNumberFormat="0" applyBorder="0" applyAlignment="0" applyProtection="0">
      <alignment vertical="center"/>
    </xf>
    <xf numFmtId="0" fontId="57" fillId="39" borderId="0" applyNumberFormat="0" applyBorder="0" applyAlignment="0" applyProtection="0">
      <alignment vertical="center"/>
    </xf>
    <xf numFmtId="0" fontId="57"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57" fillId="43" borderId="0" applyNumberFormat="0" applyBorder="0" applyAlignment="0" applyProtection="0">
      <alignment vertical="center"/>
    </xf>
    <xf numFmtId="0" fontId="57" fillId="44" borderId="0" applyNumberFormat="0" applyBorder="0" applyAlignment="0" applyProtection="0">
      <alignment vertical="center"/>
    </xf>
    <xf numFmtId="0" fontId="2" fillId="45" borderId="0" applyNumberFormat="0" applyBorder="0" applyAlignment="0" applyProtection="0">
      <alignment vertical="center"/>
    </xf>
    <xf numFmtId="0" fontId="2" fillId="46" borderId="0" applyNumberFormat="0" applyBorder="0" applyAlignment="0" applyProtection="0">
      <alignment vertical="center"/>
    </xf>
    <xf numFmtId="0" fontId="57" fillId="47" borderId="0" applyNumberFormat="0" applyBorder="0" applyAlignment="0" applyProtection="0">
      <alignment vertical="center"/>
    </xf>
    <xf numFmtId="0" fontId="57" fillId="48" borderId="0" applyNumberFormat="0" applyBorder="0" applyAlignment="0" applyProtection="0">
      <alignment vertical="center"/>
    </xf>
    <xf numFmtId="0" fontId="2" fillId="49" borderId="0" applyNumberFormat="0" applyBorder="0" applyAlignment="0" applyProtection="0">
      <alignment vertical="center"/>
    </xf>
    <xf numFmtId="0" fontId="2" fillId="50" borderId="0" applyNumberFormat="0" applyBorder="0" applyAlignment="0" applyProtection="0">
      <alignment vertical="center"/>
    </xf>
    <xf numFmtId="0" fontId="57" fillId="51" borderId="0" applyNumberFormat="0" applyBorder="0" applyAlignment="0" applyProtection="0">
      <alignment vertical="center"/>
    </xf>
    <xf numFmtId="0" fontId="2" fillId="0" borderId="0">
      <alignment vertical="center"/>
    </xf>
    <xf numFmtId="0" fontId="2" fillId="27" borderId="43" applyNumberFormat="0" applyFont="0" applyAlignment="0" applyProtection="0">
      <alignment vertical="center"/>
    </xf>
    <xf numFmtId="0" fontId="58" fillId="0" borderId="0">
      <alignment vertical="center"/>
    </xf>
    <xf numFmtId="0" fontId="59" fillId="0" borderId="0" applyNumberFormat="0" applyFill="0" applyBorder="0" applyAlignment="0" applyProtection="0">
      <alignment vertical="top"/>
      <protection locked="0"/>
    </xf>
    <xf numFmtId="0" fontId="70" fillId="53" borderId="0" applyNumberFormat="0" applyBorder="0" applyAlignment="0" applyProtection="0">
      <alignment vertical="center"/>
    </xf>
    <xf numFmtId="0" fontId="70" fillId="53" borderId="0" applyNumberFormat="0" applyBorder="0" applyAlignment="0" applyProtection="0">
      <alignment vertical="center"/>
    </xf>
    <xf numFmtId="0" fontId="12" fillId="0" borderId="0"/>
    <xf numFmtId="0" fontId="5" fillId="0" borderId="0"/>
    <xf numFmtId="0" fontId="12" fillId="0" borderId="0"/>
    <xf numFmtId="0" fontId="12" fillId="0" borderId="0"/>
    <xf numFmtId="0" fontId="12" fillId="0" borderId="0"/>
    <xf numFmtId="0" fontId="12" fillId="0" borderId="0"/>
    <xf numFmtId="0" fontId="71" fillId="54" borderId="0" applyNumberFormat="0" applyBorder="0" applyAlignment="0" applyProtection="0">
      <alignment vertical="center"/>
    </xf>
    <xf numFmtId="0" fontId="71" fillId="54" borderId="0" applyNumberFormat="0" applyBorder="0" applyAlignment="0" applyProtection="0">
      <alignment vertical="center"/>
    </xf>
    <xf numFmtId="43" fontId="5" fillId="0" borderId="0" applyFont="0" applyFill="0" applyBorder="0" applyAlignment="0" applyProtection="0"/>
    <xf numFmtId="9" fontId="72" fillId="0" borderId="0" applyFont="0" applyFill="0" applyBorder="0" applyAlignment="0" applyProtection="0">
      <alignment vertical="center"/>
    </xf>
    <xf numFmtId="0" fontId="8" fillId="0" borderId="0">
      <alignment vertical="center"/>
    </xf>
    <xf numFmtId="0" fontId="58" fillId="0" borderId="0">
      <alignment vertical="center"/>
    </xf>
    <xf numFmtId="0" fontId="8" fillId="0" borderId="0">
      <alignment vertical="center"/>
    </xf>
    <xf numFmtId="0" fontId="8" fillId="0" borderId="0">
      <alignment vertical="center"/>
    </xf>
    <xf numFmtId="0" fontId="77" fillId="0" borderId="0"/>
    <xf numFmtId="43" fontId="77" fillId="0" borderId="0" applyFont="0" applyFill="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0" borderId="0">
      <alignment vertical="center"/>
    </xf>
    <xf numFmtId="0" fontId="1" fillId="27" borderId="43" applyNumberFormat="0" applyFont="0" applyAlignment="0" applyProtection="0">
      <alignment vertical="center"/>
    </xf>
    <xf numFmtId="9" fontId="77" fillId="0" borderId="0" applyFont="0" applyFill="0" applyBorder="0" applyAlignment="0" applyProtection="0">
      <alignment vertical="center"/>
    </xf>
    <xf numFmtId="0" fontId="58" fillId="0" borderId="0">
      <alignment vertical="center"/>
    </xf>
    <xf numFmtId="43" fontId="58" fillId="0" borderId="0" applyFont="0" applyFill="0" applyBorder="0" applyAlignment="0" applyProtection="0">
      <alignment vertical="center"/>
    </xf>
    <xf numFmtId="43" fontId="5" fillId="0" borderId="0" applyFont="0" applyFill="0" applyBorder="0" applyAlignment="0" applyProtection="0"/>
    <xf numFmtId="189" fontId="5" fillId="0" borderId="0">
      <alignment vertical="center"/>
    </xf>
    <xf numFmtId="43" fontId="5" fillId="0" borderId="0" applyFont="0" applyFill="0" applyBorder="0" applyAlignment="0" applyProtection="0">
      <alignment vertical="center"/>
    </xf>
    <xf numFmtId="189" fontId="78" fillId="0" borderId="0" applyFont="0" applyAlignment="0">
      <alignment vertical="center"/>
    </xf>
    <xf numFmtId="189" fontId="78" fillId="0" borderId="0" applyFont="0" applyAlignment="0">
      <alignment vertical="center"/>
    </xf>
    <xf numFmtId="41" fontId="5" fillId="0" borderId="0" applyFont="0" applyFill="0" applyBorder="0" applyAlignment="0" applyProtection="0"/>
    <xf numFmtId="41" fontId="5" fillId="0" borderId="0" applyFont="0" applyFill="0" applyBorder="0" applyAlignment="0" applyProtection="0"/>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79" fillId="0" borderId="0"/>
    <xf numFmtId="43" fontId="79" fillId="0" borderId="0" applyFont="0" applyFill="0" applyBorder="0" applyAlignment="0" applyProtection="0"/>
    <xf numFmtId="9" fontId="5" fillId="0" borderId="0" applyFont="0" applyFill="0" applyBorder="0" applyAlignment="0" applyProtection="0">
      <alignment vertical="center"/>
    </xf>
    <xf numFmtId="0" fontId="83" fillId="0" borderId="2" applyNumberFormat="0" applyFill="0" applyAlignment="0" applyProtection="0">
      <alignment vertical="center"/>
    </xf>
    <xf numFmtId="0" fontId="84" fillId="0" borderId="2" applyNumberFormat="0" applyFill="0" applyAlignment="0" applyProtection="0">
      <alignment vertical="center"/>
    </xf>
    <xf numFmtId="0" fontId="85" fillId="56" borderId="2" applyNumberFormat="0" applyAlignment="0" applyProtection="0">
      <alignment vertical="center"/>
    </xf>
    <xf numFmtId="0" fontId="86" fillId="56" borderId="2" applyNumberFormat="0" applyAlignment="0" applyProtection="0">
      <alignment vertical="center"/>
    </xf>
    <xf numFmtId="0" fontId="85" fillId="57" borderId="2" applyNumberFormat="0" applyAlignment="0" applyProtection="0">
      <alignment vertical="center"/>
    </xf>
    <xf numFmtId="0" fontId="86" fillId="57" borderId="2" applyNumberFormat="0" applyAlignment="0" applyProtection="0">
      <alignment vertical="center"/>
    </xf>
    <xf numFmtId="0" fontId="83" fillId="0" borderId="2" applyNumberFormat="0" applyFill="0" applyAlignment="0" applyProtection="0">
      <alignment vertical="center"/>
    </xf>
    <xf numFmtId="0" fontId="84" fillId="0" borderId="2" applyNumberFormat="0" applyFill="0" applyAlignment="0" applyProtection="0">
      <alignment vertical="center"/>
    </xf>
    <xf numFmtId="0" fontId="85" fillId="56" borderId="2" applyNumberFormat="0" applyAlignment="0" applyProtection="0">
      <alignment vertical="center"/>
    </xf>
    <xf numFmtId="0" fontId="86" fillId="56" borderId="2" applyNumberFormat="0" applyAlignment="0" applyProtection="0">
      <alignment vertical="center"/>
    </xf>
    <xf numFmtId="0" fontId="85" fillId="57" borderId="2" applyNumberFormat="0" applyAlignment="0" applyProtection="0">
      <alignment vertical="center"/>
    </xf>
    <xf numFmtId="0" fontId="86" fillId="57" borderId="2" applyNumberFormat="0" applyAlignment="0" applyProtection="0">
      <alignment vertical="center"/>
    </xf>
    <xf numFmtId="0" fontId="83" fillId="0" borderId="2" applyNumberFormat="0" applyFill="0" applyAlignment="0" applyProtection="0">
      <alignment vertical="center"/>
    </xf>
    <xf numFmtId="0" fontId="84" fillId="0" borderId="2" applyNumberFormat="0" applyFill="0" applyAlignment="0" applyProtection="0">
      <alignment vertical="center"/>
    </xf>
    <xf numFmtId="0" fontId="85" fillId="56" borderId="2" applyNumberFormat="0" applyAlignment="0" applyProtection="0">
      <alignment vertical="center"/>
    </xf>
    <xf numFmtId="0" fontId="86" fillId="56" borderId="2" applyNumberFormat="0" applyAlignment="0" applyProtection="0">
      <alignment vertical="center"/>
    </xf>
    <xf numFmtId="0" fontId="85" fillId="57" borderId="2" applyNumberFormat="0" applyAlignment="0" applyProtection="0">
      <alignment vertical="center"/>
    </xf>
    <xf numFmtId="0" fontId="86" fillId="57" borderId="2" applyNumberFormat="0"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3" fontId="58" fillId="0" borderId="0" applyFont="0" applyFill="0" applyBorder="0" applyAlignment="0" applyProtection="0">
      <alignment vertical="center"/>
    </xf>
    <xf numFmtId="0" fontId="29" fillId="0" borderId="0"/>
  </cellStyleXfs>
  <cellXfs count="374">
    <xf numFmtId="0" fontId="0" fillId="0" borderId="0" xfId="0">
      <alignment vertical="center"/>
    </xf>
    <xf numFmtId="180" fontId="3" fillId="0" borderId="2" xfId="60" applyFont="1" applyFill="1" applyBorder="1" applyAlignment="1">
      <alignment horizontal="center"/>
    </xf>
    <xf numFmtId="0" fontId="9" fillId="4" borderId="0" xfId="49" applyFont="1" applyFill="1" applyAlignment="1">
      <alignment vertical="center"/>
    </xf>
    <xf numFmtId="0" fontId="10" fillId="4" borderId="0" xfId="49" applyFont="1" applyFill="1" applyAlignment="1">
      <alignment vertical="center" wrapText="1"/>
    </xf>
    <xf numFmtId="0" fontId="11" fillId="4" borderId="0" xfId="49" applyFont="1" applyFill="1" applyAlignment="1">
      <alignment vertical="center"/>
    </xf>
    <xf numFmtId="0" fontId="12" fillId="4" borderId="0" xfId="49" applyFont="1" applyFill="1" applyAlignment="1">
      <alignment vertical="center"/>
    </xf>
    <xf numFmtId="0" fontId="13" fillId="4" borderId="0" xfId="49" applyFont="1" applyFill="1" applyAlignment="1">
      <alignment vertical="center"/>
    </xf>
    <xf numFmtId="0" fontId="10" fillId="4" borderId="0" xfId="49" applyFont="1" applyFill="1" applyAlignment="1">
      <alignment vertical="center"/>
    </xf>
    <xf numFmtId="0" fontId="14" fillId="4" borderId="0" xfId="49" applyFont="1" applyFill="1" applyAlignment="1">
      <alignment vertical="center"/>
    </xf>
    <xf numFmtId="0" fontId="10" fillId="4" borderId="0" xfId="49" applyFont="1" applyFill="1" applyAlignment="1">
      <alignment horizontal="left" vertical="center"/>
    </xf>
    <xf numFmtId="0" fontId="10" fillId="4" borderId="3" xfId="49" applyFont="1" applyFill="1" applyBorder="1" applyAlignment="1">
      <alignment vertical="center"/>
    </xf>
    <xf numFmtId="0" fontId="8" fillId="4" borderId="2" xfId="49" applyFont="1" applyFill="1" applyBorder="1" applyAlignment="1">
      <alignment horizontal="center" vertical="center" wrapText="1"/>
    </xf>
    <xf numFmtId="0" fontId="10" fillId="4" borderId="10" xfId="49" applyFont="1" applyFill="1" applyBorder="1" applyAlignment="1">
      <alignment vertical="center"/>
    </xf>
    <xf numFmtId="178" fontId="10" fillId="0" borderId="2" xfId="49" applyNumberFormat="1" applyFont="1" applyBorder="1" applyAlignment="1" applyProtection="1">
      <alignment horizontal="right" vertical="center" wrapText="1"/>
      <protection locked="0"/>
    </xf>
    <xf numFmtId="0" fontId="10" fillId="4" borderId="10" xfId="49" applyFont="1" applyFill="1" applyBorder="1" applyAlignment="1">
      <alignment horizontal="left" vertical="center" indent="1"/>
    </xf>
    <xf numFmtId="0" fontId="10" fillId="4" borderId="10" xfId="49" applyFont="1" applyFill="1" applyBorder="1" applyAlignment="1">
      <alignment horizontal="left" vertical="center" indent="2"/>
    </xf>
    <xf numFmtId="178" fontId="10" fillId="4" borderId="2" xfId="49" applyNumberFormat="1" applyFont="1" applyFill="1" applyBorder="1" applyAlignment="1">
      <alignment horizontal="right" vertical="center" wrapText="1"/>
    </xf>
    <xf numFmtId="0" fontId="8" fillId="4" borderId="10" xfId="49" applyFont="1" applyFill="1" applyBorder="1" applyAlignment="1">
      <alignment vertical="center"/>
    </xf>
    <xf numFmtId="0" fontId="8" fillId="4" borderId="10" xfId="49" applyFont="1" applyFill="1" applyBorder="1" applyAlignment="1">
      <alignment horizontal="left" vertical="center" indent="1"/>
    </xf>
    <xf numFmtId="178" fontId="10" fillId="0" borderId="2" xfId="49" applyNumberFormat="1" applyFont="1" applyBorder="1" applyAlignment="1">
      <alignment horizontal="right" vertical="center" wrapText="1"/>
    </xf>
    <xf numFmtId="178" fontId="8" fillId="4" borderId="7" xfId="49" applyNumberFormat="1" applyFont="1" applyFill="1" applyBorder="1" applyAlignment="1" applyProtection="1">
      <alignment horizontal="right" vertical="center" wrapText="1"/>
      <protection locked="0"/>
    </xf>
    <xf numFmtId="178" fontId="8" fillId="0" borderId="7" xfId="49" applyNumberFormat="1" applyFont="1" applyBorder="1" applyAlignment="1" applyProtection="1">
      <alignment horizontal="right" vertical="center" wrapText="1"/>
      <protection locked="0"/>
    </xf>
    <xf numFmtId="0" fontId="8" fillId="4" borderId="11" xfId="49" applyFont="1" applyFill="1" applyBorder="1" applyAlignment="1">
      <alignment horizontal="left" vertical="center" indent="1"/>
    </xf>
    <xf numFmtId="0" fontId="10" fillId="4" borderId="12" xfId="49" applyFont="1" applyFill="1" applyBorder="1" applyAlignment="1">
      <alignment vertical="center"/>
    </xf>
    <xf numFmtId="178" fontId="10" fillId="4" borderId="13" xfId="49" applyNumberFormat="1" applyFont="1" applyFill="1" applyBorder="1" applyAlignment="1">
      <alignment horizontal="right" vertical="center" wrapText="1"/>
    </xf>
    <xf numFmtId="43" fontId="10" fillId="4" borderId="0" xfId="2" applyFont="1" applyFill="1" applyBorder="1" applyAlignment="1" applyProtection="1">
      <alignment vertical="center"/>
    </xf>
    <xf numFmtId="0" fontId="13" fillId="4" borderId="0" xfId="49" applyFont="1" applyFill="1" applyAlignment="1">
      <alignment horizontal="center" vertical="center"/>
    </xf>
    <xf numFmtId="43" fontId="13" fillId="4" borderId="0" xfId="44" applyNumberFormat="1" applyFont="1" applyFill="1" applyAlignment="1">
      <alignment horizontal="center" vertical="center"/>
    </xf>
    <xf numFmtId="0" fontId="10" fillId="4" borderId="0" xfId="49" applyFont="1" applyFill="1" applyAlignment="1">
      <alignment horizontal="right" vertical="center"/>
    </xf>
    <xf numFmtId="178" fontId="10" fillId="4" borderId="19" xfId="49" applyNumberFormat="1" applyFont="1" applyFill="1" applyBorder="1" applyAlignment="1">
      <alignment horizontal="right" vertical="center" wrapText="1"/>
    </xf>
    <xf numFmtId="178" fontId="8" fillId="4" borderId="2" xfId="49" applyNumberFormat="1" applyFont="1" applyFill="1" applyBorder="1" applyAlignment="1">
      <alignment horizontal="right" vertical="center" wrapText="1"/>
    </xf>
    <xf numFmtId="178" fontId="8" fillId="4" borderId="19" xfId="49" applyNumberFormat="1" applyFont="1" applyFill="1" applyBorder="1" applyAlignment="1">
      <alignment horizontal="right" vertical="center" wrapText="1"/>
    </xf>
    <xf numFmtId="178" fontId="8" fillId="4" borderId="15" xfId="49" applyNumberFormat="1" applyFont="1" applyFill="1" applyBorder="1" applyAlignment="1">
      <alignment horizontal="right" vertical="center" wrapText="1"/>
    </xf>
    <xf numFmtId="178" fontId="10" fillId="4" borderId="20" xfId="49" applyNumberFormat="1" applyFont="1" applyFill="1" applyBorder="1" applyAlignment="1">
      <alignment horizontal="right" vertical="center" wrapText="1"/>
    </xf>
    <xf numFmtId="0" fontId="8" fillId="4" borderId="0" xfId="49" applyFont="1" applyFill="1" applyAlignment="1">
      <alignment horizontal="left" vertical="center"/>
    </xf>
    <xf numFmtId="0" fontId="8" fillId="4" borderId="3" xfId="49" applyFont="1" applyFill="1" applyBorder="1" applyAlignment="1">
      <alignment vertical="center"/>
    </xf>
    <xf numFmtId="0" fontId="8" fillId="4" borderId="0" xfId="49" applyFont="1" applyFill="1" applyAlignment="1">
      <alignment vertical="center"/>
    </xf>
    <xf numFmtId="0" fontId="8" fillId="4" borderId="0" xfId="49" applyFont="1" applyFill="1" applyAlignment="1">
      <alignment horizontal="right" vertical="center"/>
    </xf>
    <xf numFmtId="0" fontId="8" fillId="4" borderId="0" xfId="48" applyFont="1" applyFill="1" applyAlignment="1">
      <alignment vertical="center"/>
    </xf>
    <xf numFmtId="0" fontId="5" fillId="4" borderId="0" xfId="48" applyFill="1" applyAlignment="1">
      <alignment vertical="center"/>
    </xf>
    <xf numFmtId="0" fontId="5" fillId="4" borderId="0" xfId="48" applyFill="1" applyAlignment="1">
      <alignment horizontal="center" vertical="center"/>
    </xf>
    <xf numFmtId="43" fontId="5" fillId="4" borderId="0" xfId="48" applyNumberFormat="1" applyFill="1" applyAlignment="1">
      <alignment horizontal="center" vertical="center"/>
    </xf>
    <xf numFmtId="0" fontId="8" fillId="4" borderId="0" xfId="48" applyFont="1" applyFill="1" applyAlignment="1">
      <alignment horizontal="left" vertical="center"/>
    </xf>
    <xf numFmtId="43" fontId="8" fillId="4" borderId="0" xfId="48" applyNumberFormat="1" applyFont="1" applyFill="1" applyAlignment="1">
      <alignment horizontal="right" vertical="center"/>
    </xf>
    <xf numFmtId="0" fontId="8" fillId="4" borderId="24" xfId="48" applyFont="1" applyFill="1" applyBorder="1" applyAlignment="1">
      <alignment horizontal="center" vertical="center" wrapText="1"/>
    </xf>
    <xf numFmtId="0" fontId="8" fillId="4" borderId="5" xfId="48" applyFont="1" applyFill="1" applyBorder="1" applyAlignment="1">
      <alignment horizontal="center" vertical="center" wrapText="1"/>
    </xf>
    <xf numFmtId="43" fontId="8" fillId="4" borderId="5" xfId="48" applyNumberFormat="1" applyFont="1" applyFill="1" applyBorder="1" applyAlignment="1">
      <alignment horizontal="center" vertical="center" wrapText="1"/>
    </xf>
    <xf numFmtId="43" fontId="8" fillId="4" borderId="25" xfId="48" applyNumberFormat="1" applyFont="1" applyFill="1" applyBorder="1" applyAlignment="1">
      <alignment horizontal="center" vertical="center" wrapText="1"/>
    </xf>
    <xf numFmtId="43" fontId="8" fillId="4" borderId="14" xfId="48" applyNumberFormat="1" applyFont="1" applyFill="1" applyBorder="1" applyAlignment="1">
      <alignment horizontal="center" vertical="center" wrapText="1"/>
    </xf>
    <xf numFmtId="0" fontId="8" fillId="4" borderId="10" xfId="48" applyFont="1" applyFill="1" applyBorder="1" applyAlignment="1">
      <alignment horizontal="justify" vertical="center" wrapText="1"/>
    </xf>
    <xf numFmtId="0" fontId="8" fillId="0" borderId="2" xfId="48" applyFont="1" applyBorder="1" applyAlignment="1" applyProtection="1">
      <alignment horizontal="center" vertical="center" shrinkToFit="1"/>
      <protection locked="0"/>
    </xf>
    <xf numFmtId="178" fontId="8" fillId="0" borderId="2" xfId="48" applyNumberFormat="1" applyFont="1" applyBorder="1" applyAlignment="1" applyProtection="1">
      <alignment horizontal="right" vertical="center" wrapText="1"/>
      <protection locked="0"/>
    </xf>
    <xf numFmtId="178" fontId="8" fillId="0" borderId="21" xfId="48" applyNumberFormat="1" applyFont="1" applyBorder="1" applyAlignment="1" applyProtection="1">
      <alignment horizontal="right" vertical="center" wrapText="1"/>
      <protection locked="0"/>
    </xf>
    <xf numFmtId="178" fontId="8" fillId="0" borderId="19" xfId="48" applyNumberFormat="1" applyFont="1" applyBorder="1" applyAlignment="1" applyProtection="1">
      <alignment horizontal="right" vertical="center" wrapText="1"/>
      <protection locked="0"/>
    </xf>
    <xf numFmtId="43" fontId="17" fillId="0" borderId="0" xfId="2" applyFont="1">
      <alignment vertical="center"/>
    </xf>
    <xf numFmtId="0" fontId="8" fillId="4" borderId="10" xfId="0" applyFont="1" applyFill="1" applyBorder="1" applyAlignment="1">
      <alignment vertical="center" shrinkToFit="1"/>
    </xf>
    <xf numFmtId="0" fontId="8" fillId="4" borderId="2" xfId="48" applyFont="1" applyFill="1" applyBorder="1" applyAlignment="1">
      <alignment horizontal="center" vertical="center" shrinkToFit="1"/>
    </xf>
    <xf numFmtId="178" fontId="8" fillId="4" borderId="2" xfId="48" applyNumberFormat="1" applyFont="1" applyFill="1" applyBorder="1" applyAlignment="1">
      <alignment horizontal="right" vertical="center" wrapText="1"/>
    </xf>
    <xf numFmtId="0" fontId="8" fillId="0" borderId="2" xfId="48" applyFont="1" applyBorder="1" applyAlignment="1">
      <alignment horizontal="center" vertical="center" shrinkToFit="1"/>
    </xf>
    <xf numFmtId="178" fontId="8" fillId="0" borderId="21" xfId="48" applyNumberFormat="1" applyFont="1" applyBorder="1" applyAlignment="1">
      <alignment horizontal="right" vertical="center" wrapText="1"/>
    </xf>
    <xf numFmtId="178" fontId="8" fillId="0" borderId="19" xfId="48" applyNumberFormat="1" applyFont="1" applyBorder="1" applyAlignment="1">
      <alignment horizontal="right" vertical="center" wrapText="1"/>
    </xf>
    <xf numFmtId="0" fontId="8" fillId="4" borderId="10" xfId="48" applyFont="1" applyFill="1" applyBorder="1" applyAlignment="1">
      <alignment horizontal="left" vertical="center" wrapText="1" indent="1"/>
    </xf>
    <xf numFmtId="0" fontId="12" fillId="4" borderId="10" xfId="48" applyFont="1" applyFill="1" applyBorder="1" applyAlignment="1">
      <alignment horizontal="justify" vertical="center" wrapText="1"/>
    </xf>
    <xf numFmtId="0" fontId="12" fillId="4" borderId="12" xfId="48" applyFont="1" applyFill="1" applyBorder="1" applyAlignment="1">
      <alignment horizontal="justify" vertical="center" wrapText="1"/>
    </xf>
    <xf numFmtId="0" fontId="8" fillId="0" borderId="13" xfId="48" applyFont="1" applyBorder="1" applyAlignment="1" applyProtection="1">
      <alignment horizontal="center" vertical="center" shrinkToFit="1"/>
      <protection locked="0"/>
    </xf>
    <xf numFmtId="178" fontId="8" fillId="0" borderId="13" xfId="48" applyNumberFormat="1" applyFont="1" applyBorder="1" applyAlignment="1" applyProtection="1">
      <alignment horizontal="right" vertical="center" wrapText="1"/>
      <protection locked="0"/>
    </xf>
    <xf numFmtId="178" fontId="8" fillId="0" borderId="26" xfId="48" applyNumberFormat="1" applyFont="1" applyBorder="1" applyAlignment="1" applyProtection="1">
      <alignment horizontal="right" vertical="center" wrapText="1"/>
      <protection locked="0"/>
    </xf>
    <xf numFmtId="178" fontId="8" fillId="0" borderId="20" xfId="48" applyNumberFormat="1" applyFont="1" applyBorder="1" applyAlignment="1" applyProtection="1">
      <alignment horizontal="right" vertical="center" wrapText="1"/>
      <protection locked="0"/>
    </xf>
    <xf numFmtId="0" fontId="10" fillId="4" borderId="0" xfId="48" applyFont="1" applyFill="1" applyAlignment="1">
      <alignment vertical="center"/>
    </xf>
    <xf numFmtId="0" fontId="7" fillId="4" borderId="0" xfId="48" applyFont="1" applyFill="1" applyAlignment="1">
      <alignment vertical="center"/>
    </xf>
    <xf numFmtId="0" fontId="5" fillId="4" borderId="0" xfId="48" applyFill="1"/>
    <xf numFmtId="0" fontId="5" fillId="4" borderId="0" xfId="48" applyFill="1" applyAlignment="1">
      <alignment horizontal="center"/>
    </xf>
    <xf numFmtId="185" fontId="8" fillId="4" borderId="0" xfId="48" applyNumberFormat="1" applyFont="1" applyFill="1" applyAlignment="1">
      <alignment horizontal="left" vertical="center"/>
    </xf>
    <xf numFmtId="178" fontId="8" fillId="4" borderId="21" xfId="48" applyNumberFormat="1" applyFont="1" applyFill="1" applyBorder="1" applyAlignment="1">
      <alignment horizontal="right" vertical="center" wrapText="1"/>
    </xf>
    <xf numFmtId="0" fontId="18" fillId="0" borderId="2" xfId="48" applyFont="1" applyBorder="1" applyAlignment="1" applyProtection="1">
      <alignment horizontal="center" vertical="center" shrinkToFit="1"/>
      <protection locked="0"/>
    </xf>
    <xf numFmtId="0" fontId="8" fillId="4" borderId="10" xfId="0" applyFont="1" applyFill="1" applyBorder="1" applyAlignment="1">
      <alignment horizontal="left" vertical="center" wrapText="1" indent="1"/>
    </xf>
    <xf numFmtId="0" fontId="8" fillId="4" borderId="10" xfId="48" applyFont="1" applyFill="1" applyBorder="1" applyAlignment="1">
      <alignment horizontal="center" vertical="center" wrapText="1"/>
    </xf>
    <xf numFmtId="0" fontId="8" fillId="4" borderId="12" xfId="48" applyFont="1" applyFill="1" applyBorder="1" applyAlignment="1">
      <alignment horizontal="center" vertical="center" wrapText="1"/>
    </xf>
    <xf numFmtId="0" fontId="18" fillId="4" borderId="13" xfId="48" applyFont="1" applyFill="1" applyBorder="1" applyAlignment="1">
      <alignment horizontal="center" vertical="center" shrinkToFit="1"/>
    </xf>
    <xf numFmtId="178" fontId="8" fillId="4" borderId="13" xfId="48" applyNumberFormat="1" applyFont="1" applyFill="1" applyBorder="1" applyAlignment="1">
      <alignment horizontal="right" vertical="center" wrapText="1"/>
    </xf>
    <xf numFmtId="0" fontId="10" fillId="4" borderId="24" xfId="48" applyFont="1" applyFill="1" applyBorder="1" applyAlignment="1">
      <alignment horizontal="center" vertical="center" wrapText="1"/>
    </xf>
    <xf numFmtId="0" fontId="10" fillId="4" borderId="5" xfId="48" applyFont="1" applyFill="1" applyBorder="1" applyAlignment="1">
      <alignment horizontal="center" vertical="center" wrapText="1"/>
    </xf>
    <xf numFmtId="43" fontId="10" fillId="4" borderId="5" xfId="48" applyNumberFormat="1" applyFont="1" applyFill="1" applyBorder="1" applyAlignment="1">
      <alignment horizontal="center" vertical="center" wrapText="1"/>
    </xf>
    <xf numFmtId="43" fontId="10" fillId="4" borderId="25" xfId="48" applyNumberFormat="1" applyFont="1" applyFill="1" applyBorder="1" applyAlignment="1">
      <alignment horizontal="center" vertical="center" wrapText="1"/>
    </xf>
    <xf numFmtId="178" fontId="8" fillId="4" borderId="19" xfId="48" applyNumberFormat="1" applyFont="1" applyFill="1" applyBorder="1" applyAlignment="1">
      <alignment horizontal="right" vertical="center" wrapText="1"/>
    </xf>
    <xf numFmtId="43" fontId="10" fillId="4" borderId="14" xfId="48" applyNumberFormat="1" applyFont="1" applyFill="1" applyBorder="1" applyAlignment="1">
      <alignment horizontal="center" vertical="center" wrapText="1"/>
    </xf>
    <xf numFmtId="0" fontId="8" fillId="4" borderId="2" xfId="48" applyFont="1" applyFill="1" applyBorder="1" applyAlignment="1">
      <alignment horizontal="center" vertical="center" wrapText="1"/>
    </xf>
    <xf numFmtId="0" fontId="8" fillId="4" borderId="13" xfId="48" applyFont="1" applyFill="1" applyBorder="1" applyAlignment="1">
      <alignment horizontal="center" vertical="center" wrapText="1"/>
    </xf>
    <xf numFmtId="0" fontId="13" fillId="4" borderId="0" xfId="0" applyFont="1" applyFill="1" applyAlignment="1">
      <alignment horizontal="center" vertical="center"/>
    </xf>
    <xf numFmtId="43" fontId="13" fillId="4" borderId="0" xfId="0" applyNumberFormat="1" applyFont="1" applyFill="1" applyAlignment="1">
      <alignment horizontal="center" vertical="center"/>
    </xf>
    <xf numFmtId="0" fontId="12" fillId="4" borderId="2" xfId="48" applyFont="1" applyFill="1" applyBorder="1" applyAlignment="1">
      <alignment horizontal="center" vertical="center" wrapText="1"/>
    </xf>
    <xf numFmtId="178" fontId="12" fillId="4" borderId="2" xfId="48" applyNumberFormat="1" applyFont="1" applyFill="1" applyBorder="1" applyAlignment="1">
      <alignment horizontal="right" vertical="center" wrapText="1"/>
    </xf>
    <xf numFmtId="178" fontId="12" fillId="4" borderId="19" xfId="48" applyNumberFormat="1" applyFont="1" applyFill="1" applyBorder="1" applyAlignment="1">
      <alignment horizontal="right" vertical="center" wrapText="1"/>
    </xf>
    <xf numFmtId="0" fontId="12" fillId="4" borderId="10" xfId="48" applyFont="1" applyFill="1" applyBorder="1" applyAlignment="1">
      <alignment horizontal="left" vertical="center" wrapText="1" indent="1"/>
    </xf>
    <xf numFmtId="0" fontId="12" fillId="0" borderId="2" xfId="48" applyFont="1" applyBorder="1" applyAlignment="1" applyProtection="1">
      <alignment horizontal="center" vertical="center" wrapText="1"/>
      <protection locked="0"/>
    </xf>
    <xf numFmtId="178" fontId="12" fillId="0" borderId="2" xfId="48" applyNumberFormat="1" applyFont="1" applyBorder="1" applyAlignment="1" applyProtection="1">
      <alignment horizontal="right" vertical="center" wrapText="1"/>
      <protection locked="0"/>
    </xf>
    <xf numFmtId="178" fontId="12" fillId="0" borderId="19" xfId="48" applyNumberFormat="1" applyFont="1" applyBorder="1" applyAlignment="1" applyProtection="1">
      <alignment horizontal="right" vertical="center" wrapText="1"/>
      <protection locked="0"/>
    </xf>
    <xf numFmtId="0" fontId="12" fillId="4" borderId="10" xfId="48" applyFont="1" applyFill="1" applyBorder="1" applyAlignment="1">
      <alignment horizontal="center" vertical="center" wrapText="1"/>
    </xf>
    <xf numFmtId="0" fontId="19" fillId="4" borderId="10" xfId="48" applyFont="1" applyFill="1" applyBorder="1" applyAlignment="1">
      <alignment horizontal="left" vertical="center" wrapText="1" indent="1"/>
    </xf>
    <xf numFmtId="0" fontId="12" fillId="4" borderId="13" xfId="48" applyFont="1" applyFill="1" applyBorder="1" applyAlignment="1">
      <alignment horizontal="center" vertical="center" wrapText="1"/>
    </xf>
    <xf numFmtId="178" fontId="12" fillId="4" borderId="13" xfId="48" applyNumberFormat="1" applyFont="1" applyFill="1" applyBorder="1" applyAlignment="1">
      <alignment horizontal="right" vertical="center" wrapText="1"/>
    </xf>
    <xf numFmtId="178" fontId="12" fillId="4" borderId="20" xfId="48" applyNumberFormat="1" applyFont="1" applyFill="1" applyBorder="1" applyAlignment="1">
      <alignment horizontal="right" vertical="center" wrapText="1"/>
    </xf>
    <xf numFmtId="178" fontId="10" fillId="2" borderId="2" xfId="49" applyNumberFormat="1" applyFont="1" applyFill="1" applyBorder="1" applyAlignment="1">
      <alignment horizontal="right" vertical="center" wrapText="1"/>
    </xf>
    <xf numFmtId="178" fontId="8" fillId="4" borderId="7" xfId="49" applyNumberFormat="1" applyFont="1" applyFill="1" applyBorder="1" applyAlignment="1">
      <alignment horizontal="right" vertical="center" wrapText="1"/>
    </xf>
    <xf numFmtId="0" fontId="8" fillId="4" borderId="12" xfId="49" applyFont="1" applyFill="1" applyBorder="1" applyAlignment="1">
      <alignment vertical="center"/>
    </xf>
    <xf numFmtId="178" fontId="8" fillId="4" borderId="13" xfId="49" applyNumberFormat="1" applyFont="1" applyFill="1" applyBorder="1" applyAlignment="1">
      <alignment horizontal="right" vertical="center" wrapText="1"/>
    </xf>
    <xf numFmtId="178" fontId="8" fillId="4" borderId="20" xfId="49" applyNumberFormat="1" applyFont="1" applyFill="1" applyBorder="1" applyAlignment="1">
      <alignment horizontal="right" vertical="center" wrapText="1"/>
    </xf>
    <xf numFmtId="0" fontId="8" fillId="4" borderId="0" xfId="48" applyFont="1" applyFill="1" applyAlignment="1">
      <alignment horizontal="center" vertical="center"/>
    </xf>
    <xf numFmtId="43" fontId="8" fillId="4" borderId="0" xfId="48" applyNumberFormat="1" applyFont="1" applyFill="1" applyAlignment="1">
      <alignment horizontal="center" vertical="center"/>
    </xf>
    <xf numFmtId="0" fontId="13" fillId="4" borderId="10" xfId="48" applyFont="1" applyFill="1" applyBorder="1" applyAlignment="1">
      <alignment horizontal="justify" vertical="center" wrapText="1"/>
    </xf>
    <xf numFmtId="0" fontId="8" fillId="4" borderId="19" xfId="48" applyFont="1" applyFill="1" applyBorder="1" applyAlignment="1">
      <alignment horizontal="center" vertical="center" shrinkToFit="1"/>
    </xf>
    <xf numFmtId="0" fontId="12" fillId="4" borderId="10" xfId="48" applyFont="1" applyFill="1" applyBorder="1" applyAlignment="1">
      <alignment horizontal="left" vertical="center" wrapText="1"/>
    </xf>
    <xf numFmtId="0" fontId="16" fillId="4" borderId="0" xfId="0" applyFont="1" applyFill="1">
      <alignment vertical="center"/>
    </xf>
    <xf numFmtId="0" fontId="20" fillId="4" borderId="0" xfId="48" applyFont="1" applyFill="1" applyAlignment="1">
      <alignment vertical="center"/>
    </xf>
    <xf numFmtId="43" fontId="20" fillId="4" borderId="0" xfId="48" applyNumberFormat="1" applyFont="1" applyFill="1" applyAlignment="1">
      <alignment horizontal="center" vertical="center"/>
    </xf>
    <xf numFmtId="0" fontId="10" fillId="4" borderId="0" xfId="48" applyFont="1" applyFill="1" applyAlignment="1">
      <alignment horizontal="left" vertical="center"/>
    </xf>
    <xf numFmtId="43" fontId="10" fillId="4" borderId="0" xfId="48" applyNumberFormat="1" applyFont="1" applyFill="1" applyAlignment="1">
      <alignment horizontal="right" vertical="center"/>
    </xf>
    <xf numFmtId="0" fontId="10" fillId="4" borderId="10" xfId="48" applyFont="1" applyFill="1" applyBorder="1" applyAlignment="1">
      <alignment horizontal="justify" vertical="center" wrapText="1"/>
    </xf>
    <xf numFmtId="0" fontId="10" fillId="4" borderId="2" xfId="48" applyFont="1" applyFill="1" applyBorder="1" applyAlignment="1">
      <alignment horizontal="center" vertical="center" wrapText="1"/>
    </xf>
    <xf numFmtId="178" fontId="10" fillId="4" borderId="2" xfId="48" applyNumberFormat="1" applyFont="1" applyFill="1" applyBorder="1" applyAlignment="1">
      <alignment horizontal="right" vertical="center" wrapText="1"/>
    </xf>
    <xf numFmtId="178" fontId="10" fillId="4" borderId="19" xfId="48" applyNumberFormat="1" applyFont="1" applyFill="1" applyBorder="1" applyAlignment="1">
      <alignment horizontal="right" vertical="center" wrapText="1"/>
    </xf>
    <xf numFmtId="0" fontId="10" fillId="4" borderId="10" xfId="48" applyFont="1" applyFill="1" applyBorder="1" applyAlignment="1">
      <alignment horizontal="left" vertical="center" wrapText="1" indent="1"/>
    </xf>
    <xf numFmtId="0" fontId="10" fillId="0" borderId="2" xfId="48" applyFont="1" applyBorder="1" applyAlignment="1" applyProtection="1">
      <alignment horizontal="center" vertical="center" wrapText="1"/>
      <protection locked="0"/>
    </xf>
    <xf numFmtId="43" fontId="10" fillId="4" borderId="0" xfId="48" applyNumberFormat="1" applyFont="1" applyFill="1" applyAlignment="1">
      <alignment vertical="center"/>
    </xf>
    <xf numFmtId="0" fontId="8" fillId="0" borderId="2" xfId="48" applyFont="1" applyBorder="1" applyAlignment="1" applyProtection="1">
      <alignment horizontal="center" vertical="center" wrapText="1"/>
      <protection locked="0"/>
    </xf>
    <xf numFmtId="43" fontId="13" fillId="4" borderId="0" xfId="48" applyNumberFormat="1" applyFont="1" applyFill="1" applyAlignment="1">
      <alignment vertical="center"/>
    </xf>
    <xf numFmtId="0" fontId="8" fillId="4" borderId="10" xfId="0" applyFont="1" applyFill="1" applyBorder="1" applyAlignment="1" applyProtection="1">
      <alignment horizontal="left" vertical="center" wrapText="1" indent="1"/>
      <protection locked="0"/>
    </xf>
    <xf numFmtId="43" fontId="8" fillId="4" borderId="0" xfId="2" applyFont="1" applyFill="1" applyAlignment="1">
      <alignment vertical="center"/>
    </xf>
    <xf numFmtId="43" fontId="10" fillId="4" borderId="0" xfId="2" applyFont="1" applyFill="1" applyAlignment="1">
      <alignment vertical="center"/>
    </xf>
    <xf numFmtId="43" fontId="7" fillId="4" borderId="0" xfId="48" applyNumberFormat="1" applyFont="1" applyFill="1" applyAlignment="1">
      <alignment vertical="center"/>
    </xf>
    <xf numFmtId="4" fontId="20" fillId="4" borderId="0" xfId="48" applyNumberFormat="1" applyFont="1" applyFill="1" applyAlignment="1">
      <alignment vertical="center"/>
    </xf>
    <xf numFmtId="43" fontId="20" fillId="4" borderId="0" xfId="48" applyNumberFormat="1" applyFont="1" applyFill="1" applyAlignment="1">
      <alignment vertical="center"/>
    </xf>
    <xf numFmtId="178" fontId="8" fillId="4" borderId="0" xfId="48" applyNumberFormat="1" applyFont="1" applyFill="1" applyAlignment="1">
      <alignment vertical="center"/>
    </xf>
    <xf numFmtId="4" fontId="5" fillId="0" borderId="0" xfId="0" applyNumberFormat="1" applyFont="1">
      <alignment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right" vertical="center"/>
    </xf>
    <xf numFmtId="0" fontId="8" fillId="4" borderId="24" xfId="0" applyFont="1" applyFill="1" applyBorder="1" applyAlignment="1">
      <alignment horizontal="center" vertical="center" wrapText="1"/>
    </xf>
    <xf numFmtId="0" fontId="8" fillId="4" borderId="5" xfId="0" applyFont="1" applyFill="1" applyBorder="1" applyAlignment="1">
      <alignment horizontal="center" vertical="center" wrapText="1"/>
    </xf>
    <xf numFmtId="43" fontId="8" fillId="4" borderId="5" xfId="0" applyNumberFormat="1" applyFont="1" applyFill="1" applyBorder="1" applyAlignment="1">
      <alignment horizontal="center" vertical="center" wrapText="1"/>
    </xf>
    <xf numFmtId="43" fontId="8" fillId="4" borderId="14" xfId="0" applyNumberFormat="1" applyFont="1" applyFill="1" applyBorder="1" applyAlignment="1">
      <alignment horizontal="center" vertical="center" wrapText="1"/>
    </xf>
    <xf numFmtId="0" fontId="8" fillId="4" borderId="10" xfId="0" applyFont="1" applyFill="1" applyBorder="1" applyAlignment="1">
      <alignment horizontal="justify" vertical="center" wrapText="1"/>
    </xf>
    <xf numFmtId="0" fontId="8" fillId="4" borderId="2" xfId="0" applyFont="1" applyFill="1" applyBorder="1" applyAlignment="1">
      <alignment horizontal="center" vertical="center" shrinkToFit="1"/>
    </xf>
    <xf numFmtId="178" fontId="8" fillId="4" borderId="2" xfId="0" applyNumberFormat="1" applyFont="1" applyFill="1" applyBorder="1" applyAlignment="1">
      <alignment vertical="center" wrapText="1"/>
    </xf>
    <xf numFmtId="178" fontId="8" fillId="4" borderId="19" xfId="0" applyNumberFormat="1" applyFont="1" applyFill="1" applyBorder="1" applyAlignment="1">
      <alignment vertical="center" wrapText="1"/>
    </xf>
    <xf numFmtId="0" fontId="8" fillId="0" borderId="2" xfId="0" applyFont="1" applyBorder="1" applyAlignment="1" applyProtection="1">
      <alignment horizontal="center" vertical="center" shrinkToFit="1"/>
      <protection locked="0"/>
    </xf>
    <xf numFmtId="178" fontId="8" fillId="0" borderId="2" xfId="0" applyNumberFormat="1" applyFont="1" applyBorder="1" applyAlignment="1" applyProtection="1">
      <alignment vertical="center" wrapText="1"/>
      <protection locked="0"/>
    </xf>
    <xf numFmtId="178" fontId="8" fillId="0" borderId="19" xfId="0" applyNumberFormat="1" applyFont="1" applyBorder="1" applyAlignment="1" applyProtection="1">
      <alignment vertical="center" wrapText="1"/>
      <protection locked="0"/>
    </xf>
    <xf numFmtId="0" fontId="8" fillId="4" borderId="10" xfId="0" applyFont="1" applyFill="1" applyBorder="1" applyAlignment="1">
      <alignment horizontal="center" vertical="center" wrapText="1"/>
    </xf>
    <xf numFmtId="0" fontId="8" fillId="4" borderId="10" xfId="0" applyFont="1" applyFill="1" applyBorder="1" applyAlignment="1">
      <alignment vertical="center" wrapText="1"/>
    </xf>
    <xf numFmtId="0" fontId="8" fillId="4" borderId="10" xfId="0" applyFont="1" applyFill="1" applyBorder="1" applyAlignment="1">
      <alignment horizontal="center" vertical="center"/>
    </xf>
    <xf numFmtId="0" fontId="8" fillId="4" borderId="2" xfId="0" applyFont="1" applyFill="1" applyBorder="1">
      <alignment vertical="center"/>
    </xf>
    <xf numFmtId="178" fontId="8" fillId="4" borderId="2" xfId="0" applyNumberFormat="1" applyFont="1" applyFill="1" applyBorder="1" applyAlignment="1">
      <alignment horizontal="right" vertical="center" wrapText="1"/>
    </xf>
    <xf numFmtId="0" fontId="8" fillId="0" borderId="2" xfId="0" applyFont="1" applyBorder="1" applyProtection="1">
      <alignment vertical="center"/>
      <protection locked="0"/>
    </xf>
    <xf numFmtId="182" fontId="8" fillId="4" borderId="2" xfId="0" applyNumberFormat="1" applyFont="1" applyFill="1" applyBorder="1" applyAlignment="1">
      <alignment horizontal="right" vertical="center" wrapText="1"/>
    </xf>
    <xf numFmtId="0" fontId="8" fillId="4" borderId="12" xfId="0" applyFont="1" applyFill="1" applyBorder="1" applyAlignment="1">
      <alignment horizontal="center" vertical="center"/>
    </xf>
    <xf numFmtId="0" fontId="8" fillId="4" borderId="13" xfId="0" applyFont="1" applyFill="1" applyBorder="1">
      <alignment vertical="center"/>
    </xf>
    <xf numFmtId="178" fontId="8" fillId="4" borderId="13" xfId="0" applyNumberFormat="1" applyFont="1" applyFill="1" applyBorder="1" applyAlignment="1">
      <alignment vertical="center" wrapText="1"/>
    </xf>
    <xf numFmtId="178" fontId="8" fillId="4" borderId="20" xfId="0" applyNumberFormat="1" applyFont="1" applyFill="1" applyBorder="1" applyAlignment="1">
      <alignment vertical="center" wrapText="1"/>
    </xf>
    <xf numFmtId="0" fontId="8" fillId="4" borderId="0" xfId="0" applyFont="1" applyFill="1" applyAlignment="1">
      <alignment horizontal="center" vertical="center"/>
    </xf>
    <xf numFmtId="43" fontId="8" fillId="4" borderId="0" xfId="0" applyNumberFormat="1" applyFont="1" applyFill="1" applyAlignment="1">
      <alignment horizontal="center" vertical="center"/>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shrinkToFit="1"/>
    </xf>
    <xf numFmtId="0" fontId="21" fillId="4" borderId="0" xfId="0" applyFont="1" applyFill="1">
      <alignment vertical="center"/>
    </xf>
    <xf numFmtId="0" fontId="22" fillId="4" borderId="0" xfId="0" applyFont="1" applyFill="1">
      <alignment vertical="center"/>
    </xf>
    <xf numFmtId="0" fontId="12" fillId="4" borderId="0" xfId="0" applyFont="1" applyFill="1">
      <alignment vertical="center"/>
    </xf>
    <xf numFmtId="0" fontId="21" fillId="4" borderId="24" xfId="0" applyFont="1" applyFill="1" applyBorder="1" applyAlignment="1">
      <alignment horizontal="center" vertical="center" shrinkToFit="1"/>
    </xf>
    <xf numFmtId="0" fontId="21" fillId="4" borderId="14" xfId="0" applyFont="1" applyFill="1" applyBorder="1" applyAlignment="1">
      <alignment horizontal="center" vertical="center" shrinkToFit="1"/>
    </xf>
    <xf numFmtId="0" fontId="12" fillId="4" borderId="10" xfId="0" applyFont="1" applyFill="1" applyBorder="1" applyAlignment="1">
      <alignment horizontal="left" vertical="center" shrinkToFit="1"/>
    </xf>
    <xf numFmtId="186" fontId="12" fillId="0" borderId="19" xfId="0" applyNumberFormat="1" applyFont="1" applyBorder="1" applyAlignment="1" applyProtection="1">
      <alignment horizontal="left" vertical="center" shrinkToFit="1"/>
      <protection locked="0"/>
    </xf>
    <xf numFmtId="49" fontId="12" fillId="0" borderId="19" xfId="0" applyNumberFormat="1" applyFont="1" applyBorder="1" applyAlignment="1" applyProtection="1">
      <alignment horizontal="left" vertical="center" shrinkToFit="1"/>
      <protection locked="0"/>
    </xf>
    <xf numFmtId="0" fontId="12" fillId="4" borderId="32" xfId="0" applyFont="1" applyFill="1" applyBorder="1" applyAlignment="1">
      <alignment horizontal="left" vertical="center" shrinkToFit="1"/>
    </xf>
    <xf numFmtId="186" fontId="12" fillId="0" borderId="33" xfId="0" applyNumberFormat="1" applyFont="1" applyBorder="1" applyAlignment="1" applyProtection="1">
      <alignment horizontal="left" vertical="center" shrinkToFit="1"/>
      <protection locked="0"/>
    </xf>
    <xf numFmtId="0" fontId="21" fillId="4" borderId="8" xfId="0" applyFont="1" applyFill="1" applyBorder="1" applyAlignment="1">
      <alignment horizontal="center" vertical="center"/>
    </xf>
    <xf numFmtId="0" fontId="21" fillId="4" borderId="18" xfId="0" applyFont="1" applyFill="1" applyBorder="1" applyAlignment="1">
      <alignment horizontal="center" vertical="center"/>
    </xf>
    <xf numFmtId="0" fontId="22" fillId="4" borderId="10" xfId="0" applyFont="1" applyFill="1" applyBorder="1" applyAlignment="1">
      <alignment horizontal="center" vertical="center"/>
    </xf>
    <xf numFmtId="0" fontId="24" fillId="4" borderId="19" xfId="3" applyFont="1" applyFill="1" applyBorder="1" applyAlignment="1" applyProtection="1">
      <alignment vertical="center"/>
    </xf>
    <xf numFmtId="0" fontId="22" fillId="4" borderId="12" xfId="0" applyFont="1" applyFill="1" applyBorder="1" applyAlignment="1">
      <alignment horizontal="center" vertical="center"/>
    </xf>
    <xf numFmtId="0" fontId="24" fillId="4" borderId="20" xfId="3" applyFont="1" applyFill="1" applyBorder="1" applyAlignment="1" applyProtection="1">
      <alignment vertical="center"/>
    </xf>
    <xf numFmtId="43" fontId="5" fillId="4" borderId="0" xfId="2" applyFont="1" applyFill="1" applyAlignment="1">
      <alignment vertical="center"/>
    </xf>
    <xf numFmtId="43" fontId="8" fillId="4" borderId="0" xfId="48" applyNumberFormat="1" applyFont="1" applyFill="1" applyAlignment="1">
      <alignment vertical="center"/>
    </xf>
    <xf numFmtId="4" fontId="8" fillId="4" borderId="0" xfId="48" applyNumberFormat="1" applyFont="1" applyFill="1" applyAlignment="1">
      <alignment vertical="center"/>
    </xf>
    <xf numFmtId="0" fontId="12" fillId="3" borderId="19" xfId="0" applyFont="1" applyFill="1" applyBorder="1" applyAlignment="1" applyProtection="1">
      <alignment horizontal="left" vertical="center" shrinkToFit="1"/>
      <protection locked="0"/>
    </xf>
    <xf numFmtId="178" fontId="8" fillId="2" borderId="21" xfId="48" applyNumberFormat="1" applyFont="1" applyFill="1" applyBorder="1" applyAlignment="1" applyProtection="1">
      <alignment horizontal="right" vertical="center" wrapText="1"/>
      <protection locked="0"/>
    </xf>
    <xf numFmtId="0" fontId="58" fillId="0" borderId="0" xfId="113">
      <alignment vertical="center"/>
    </xf>
    <xf numFmtId="0" fontId="59" fillId="0" borderId="0" xfId="114" applyAlignment="1" applyProtection="1">
      <alignment vertical="center"/>
    </xf>
    <xf numFmtId="0" fontId="17" fillId="0" borderId="0" xfId="113" applyFont="1">
      <alignment vertical="center"/>
    </xf>
    <xf numFmtId="0" fontId="17" fillId="0" borderId="0" xfId="113" applyFont="1" applyAlignment="1">
      <alignment horizontal="left" vertical="center"/>
    </xf>
    <xf numFmtId="44" fontId="61" fillId="52" borderId="45" xfId="113" applyNumberFormat="1" applyFont="1" applyFill="1" applyBorder="1" applyAlignment="1">
      <alignment horizontal="center" vertical="center"/>
    </xf>
    <xf numFmtId="0" fontId="61" fillId="52" borderId="45" xfId="113" applyFont="1" applyFill="1" applyBorder="1" applyAlignment="1">
      <alignment horizontal="center" vertical="center"/>
    </xf>
    <xf numFmtId="0" fontId="62" fillId="0" borderId="0" xfId="113" applyFont="1">
      <alignment vertical="center"/>
    </xf>
    <xf numFmtId="0" fontId="63" fillId="52" borderId="45" xfId="113" applyFont="1" applyFill="1" applyBorder="1">
      <alignment vertical="center"/>
    </xf>
    <xf numFmtId="0" fontId="64" fillId="52" borderId="45" xfId="113" applyFont="1" applyFill="1" applyBorder="1">
      <alignment vertical="center"/>
    </xf>
    <xf numFmtId="43" fontId="3" fillId="52" borderId="45" xfId="113" applyNumberFormat="1" applyFont="1" applyFill="1" applyBorder="1" applyAlignment="1"/>
    <xf numFmtId="187" fontId="3" fillId="52" borderId="45" xfId="113" applyNumberFormat="1" applyFont="1" applyFill="1" applyBorder="1">
      <alignment vertical="center"/>
    </xf>
    <xf numFmtId="0" fontId="3" fillId="52" borderId="45" xfId="113" applyFont="1" applyFill="1" applyBorder="1">
      <alignment vertical="center"/>
    </xf>
    <xf numFmtId="43" fontId="3" fillId="52" borderId="45" xfId="113" applyNumberFormat="1" applyFont="1" applyFill="1" applyBorder="1">
      <alignment vertical="center"/>
    </xf>
    <xf numFmtId="0" fontId="64" fillId="52" borderId="45" xfId="113" applyFont="1" applyFill="1" applyBorder="1" applyAlignment="1">
      <alignment horizontal="center" vertical="center"/>
    </xf>
    <xf numFmtId="0" fontId="64" fillId="52" borderId="45" xfId="113" applyFont="1" applyFill="1" applyBorder="1" applyAlignment="1">
      <alignment horizontal="left" vertical="center" indent="1"/>
    </xf>
    <xf numFmtId="10" fontId="3" fillId="52" borderId="45" xfId="113" applyNumberFormat="1" applyFont="1" applyFill="1" applyBorder="1">
      <alignment vertical="center"/>
    </xf>
    <xf numFmtId="0" fontId="63" fillId="52" borderId="45" xfId="113" applyFont="1" applyFill="1" applyBorder="1" applyAlignment="1">
      <alignment horizontal="center" vertical="center"/>
    </xf>
    <xf numFmtId="43" fontId="22" fillId="52" borderId="45" xfId="113" applyNumberFormat="1" applyFont="1" applyFill="1" applyBorder="1">
      <alignment vertical="center"/>
    </xf>
    <xf numFmtId="0" fontId="64" fillId="52" borderId="45" xfId="113" applyFont="1" applyFill="1" applyBorder="1" applyAlignment="1">
      <alignment horizontal="left" vertical="center" indent="2"/>
    </xf>
    <xf numFmtId="43" fontId="58" fillId="0" borderId="0" xfId="113" applyNumberFormat="1">
      <alignment vertical="center"/>
    </xf>
    <xf numFmtId="0" fontId="58" fillId="0" borderId="0" xfId="113" applyAlignment="1"/>
    <xf numFmtId="0" fontId="66" fillId="0" borderId="0" xfId="113" applyFont="1">
      <alignment vertical="center"/>
    </xf>
    <xf numFmtId="0" fontId="17" fillId="0" borderId="0" xfId="113" applyFont="1" applyAlignment="1">
      <alignment horizontal="right" vertical="center"/>
    </xf>
    <xf numFmtId="14" fontId="17" fillId="0" borderId="0" xfId="113" applyNumberFormat="1" applyFont="1" applyAlignment="1">
      <alignment horizontal="left" vertical="center"/>
    </xf>
    <xf numFmtId="0" fontId="61" fillId="52" borderId="45" xfId="113" applyFont="1" applyFill="1" applyBorder="1" applyAlignment="1">
      <alignment horizontal="center" vertical="center" wrapText="1"/>
    </xf>
    <xf numFmtId="187" fontId="67" fillId="52" borderId="45" xfId="113" applyNumberFormat="1" applyFont="1" applyFill="1" applyBorder="1">
      <alignment vertical="center"/>
    </xf>
    <xf numFmtId="0" fontId="64" fillId="52" borderId="45" xfId="113" applyFont="1" applyFill="1" applyBorder="1" applyAlignment="1">
      <alignment horizontal="center" vertical="center" wrapText="1"/>
    </xf>
    <xf numFmtId="0" fontId="64" fillId="52" borderId="45" xfId="113" applyFont="1" applyFill="1" applyBorder="1" applyAlignment="1">
      <alignment horizontal="left" vertical="center" indent="3"/>
    </xf>
    <xf numFmtId="0" fontId="62" fillId="0" borderId="0" xfId="113" applyFont="1" applyAlignment="1"/>
    <xf numFmtId="0" fontId="64" fillId="52" borderId="45" xfId="113" applyFont="1" applyFill="1" applyBorder="1" applyAlignment="1">
      <alignment horizontal="left" vertical="center" wrapText="1" indent="1"/>
    </xf>
    <xf numFmtId="0" fontId="64" fillId="52" borderId="45" xfId="113" applyFont="1" applyFill="1" applyBorder="1" applyAlignment="1">
      <alignment vertical="center" wrapText="1"/>
    </xf>
    <xf numFmtId="0" fontId="17" fillId="52" borderId="45" xfId="113" applyFont="1" applyFill="1" applyBorder="1">
      <alignment vertical="center"/>
    </xf>
    <xf numFmtId="43" fontId="67" fillId="52" borderId="45" xfId="113" applyNumberFormat="1" applyFont="1" applyFill="1" applyBorder="1">
      <alignment vertical="center"/>
    </xf>
    <xf numFmtId="0" fontId="17" fillId="52" borderId="45" xfId="113" applyFont="1" applyFill="1" applyBorder="1" applyAlignment="1">
      <alignment horizontal="center" vertical="center"/>
    </xf>
    <xf numFmtId="0" fontId="68" fillId="52" borderId="45" xfId="113" applyFont="1" applyFill="1" applyBorder="1">
      <alignment vertical="center"/>
    </xf>
    <xf numFmtId="43" fontId="69" fillId="52" borderId="45" xfId="113" applyNumberFormat="1" applyFont="1" applyFill="1" applyBorder="1">
      <alignment vertical="center"/>
    </xf>
    <xf numFmtId="10" fontId="3" fillId="55" borderId="45" xfId="113" applyNumberFormat="1" applyFont="1" applyFill="1" applyBorder="1">
      <alignment vertical="center"/>
    </xf>
    <xf numFmtId="43" fontId="8" fillId="4" borderId="5" xfId="2" applyFont="1" applyFill="1" applyBorder="1" applyAlignment="1">
      <alignment horizontal="center" vertical="center" wrapText="1"/>
    </xf>
    <xf numFmtId="43" fontId="8" fillId="0" borderId="2" xfId="2" applyFont="1" applyFill="1" applyBorder="1" applyAlignment="1" applyProtection="1">
      <alignment horizontal="right" vertical="center" wrapText="1"/>
      <protection locked="0"/>
    </xf>
    <xf numFmtId="43" fontId="8" fillId="4" borderId="2" xfId="2" applyFont="1" applyFill="1" applyBorder="1" applyAlignment="1">
      <alignment horizontal="right" vertical="center" wrapText="1"/>
    </xf>
    <xf numFmtId="43" fontId="8" fillId="0" borderId="2" xfId="2" applyFont="1" applyFill="1" applyBorder="1" applyAlignment="1">
      <alignment horizontal="right" vertical="center" wrapText="1"/>
    </xf>
    <xf numFmtId="43" fontId="8" fillId="4" borderId="2" xfId="2" applyFont="1" applyFill="1" applyBorder="1" applyAlignment="1" applyProtection="1">
      <alignment horizontal="right" vertical="center" wrapText="1"/>
    </xf>
    <xf numFmtId="43" fontId="8" fillId="0" borderId="13" xfId="2" applyFont="1" applyFill="1" applyBorder="1" applyAlignment="1" applyProtection="1">
      <alignment horizontal="right" vertical="center" wrapText="1"/>
      <protection locked="0"/>
    </xf>
    <xf numFmtId="43" fontId="5" fillId="4" borderId="0" xfId="2" applyFont="1" applyFill="1" applyAlignment="1">
      <alignment horizontal="center" vertical="center"/>
    </xf>
    <xf numFmtId="178" fontId="8" fillId="0" borderId="45" xfId="48" applyNumberFormat="1" applyFont="1" applyBorder="1" applyAlignment="1" applyProtection="1">
      <alignment horizontal="right" vertical="center" wrapText="1"/>
      <protection locked="0"/>
    </xf>
    <xf numFmtId="0" fontId="74" fillId="0" borderId="0" xfId="45" applyFont="1" applyAlignment="1">
      <alignment vertical="center"/>
    </xf>
    <xf numFmtId="43" fontId="74" fillId="0" borderId="0" xfId="2" applyFont="1" applyAlignment="1">
      <alignment vertical="center"/>
    </xf>
    <xf numFmtId="43" fontId="73" fillId="0" borderId="0" xfId="45" applyNumberFormat="1" applyFont="1" applyAlignment="1">
      <alignment horizontal="center" vertical="center"/>
    </xf>
    <xf numFmtId="43" fontId="73" fillId="0" borderId="0" xfId="2" applyFont="1" applyFill="1" applyAlignment="1">
      <alignment horizontal="center" vertical="center"/>
    </xf>
    <xf numFmtId="43" fontId="74" fillId="0" borderId="0" xfId="45" applyNumberFormat="1" applyFont="1" applyAlignment="1">
      <alignment horizontal="right"/>
    </xf>
    <xf numFmtId="43" fontId="74" fillId="0" borderId="0" xfId="45" applyNumberFormat="1" applyFont="1" applyAlignment="1">
      <alignment vertical="center"/>
    </xf>
    <xf numFmtId="179" fontId="74" fillId="0" borderId="1" xfId="45" applyNumberFormat="1" applyFont="1" applyBorder="1" applyAlignment="1">
      <alignment horizontal="center" vertical="center"/>
    </xf>
    <xf numFmtId="43" fontId="74" fillId="0" borderId="0" xfId="45" applyNumberFormat="1" applyFont="1" applyAlignment="1">
      <alignment horizontal="center" vertical="center"/>
    </xf>
    <xf numFmtId="43" fontId="74" fillId="0" borderId="0" xfId="45" applyNumberFormat="1" applyFont="1" applyAlignment="1">
      <alignment horizontal="right" vertical="center"/>
    </xf>
    <xf numFmtId="43" fontId="74" fillId="0" borderId="2" xfId="45" applyNumberFormat="1" applyFont="1" applyBorder="1" applyAlignment="1">
      <alignment horizontal="center" vertical="center"/>
    </xf>
    <xf numFmtId="179" fontId="74" fillId="0" borderId="2" xfId="45" applyNumberFormat="1" applyFont="1" applyBorder="1" applyAlignment="1">
      <alignment horizontal="center" vertical="center"/>
    </xf>
    <xf numFmtId="43" fontId="74" fillId="0" borderId="2" xfId="2" applyFont="1" applyFill="1" applyBorder="1" applyAlignment="1">
      <alignment horizontal="center" vertical="center"/>
    </xf>
    <xf numFmtId="43" fontId="74" fillId="0" borderId="2" xfId="45" applyNumberFormat="1" applyFont="1" applyBorder="1" applyAlignment="1">
      <alignment vertical="center"/>
    </xf>
    <xf numFmtId="0" fontId="74" fillId="0" borderId="2" xfId="45" applyFont="1" applyBorder="1" applyAlignment="1">
      <alignment horizontal="center" vertical="center"/>
    </xf>
    <xf numFmtId="43" fontId="74" fillId="0" borderId="2" xfId="2" applyFont="1" applyFill="1" applyBorder="1" applyAlignment="1">
      <alignment vertical="center"/>
    </xf>
    <xf numFmtId="43" fontId="3" fillId="2" borderId="2" xfId="2" applyFont="1" applyFill="1" applyBorder="1" applyAlignment="1"/>
    <xf numFmtId="43" fontId="3" fillId="2" borderId="2" xfId="0" applyNumberFormat="1" applyFont="1" applyFill="1" applyBorder="1" applyAlignment="1"/>
    <xf numFmtId="180" fontId="3" fillId="0" borderId="2" xfId="60" applyFont="1" applyFill="1" applyBorder="1"/>
    <xf numFmtId="43" fontId="3" fillId="2" borderId="2" xfId="2" applyFont="1" applyFill="1" applyBorder="1" applyAlignment="1">
      <alignment horizontal="center"/>
    </xf>
    <xf numFmtId="43" fontId="74" fillId="0" borderId="2" xfId="45" applyNumberFormat="1" applyFont="1" applyBorder="1" applyAlignment="1">
      <alignment horizontal="left" vertical="center"/>
    </xf>
    <xf numFmtId="179" fontId="74" fillId="0" borderId="0" xfId="45" applyNumberFormat="1" applyFont="1" applyAlignment="1">
      <alignment horizontal="center" vertical="center"/>
    </xf>
    <xf numFmtId="43" fontId="74" fillId="0" borderId="0" xfId="2" applyFont="1" applyFill="1" applyAlignment="1">
      <alignment vertical="center"/>
    </xf>
    <xf numFmtId="43" fontId="75" fillId="2" borderId="2" xfId="2" applyFont="1" applyFill="1" applyBorder="1" applyAlignment="1"/>
    <xf numFmtId="43" fontId="62" fillId="0" borderId="0" xfId="113" applyNumberFormat="1" applyFont="1">
      <alignment vertical="center"/>
    </xf>
    <xf numFmtId="43" fontId="62" fillId="3" borderId="0" xfId="113" applyNumberFormat="1" applyFont="1" applyFill="1">
      <alignment vertical="center"/>
    </xf>
    <xf numFmtId="10" fontId="3" fillId="52" borderId="45" xfId="126" applyNumberFormat="1" applyFont="1" applyFill="1" applyBorder="1" applyAlignment="1">
      <alignment vertical="center"/>
    </xf>
    <xf numFmtId="10" fontId="22" fillId="52" borderId="45" xfId="126" applyNumberFormat="1" applyFont="1" applyFill="1" applyBorder="1" applyAlignment="1">
      <alignment vertical="center"/>
    </xf>
    <xf numFmtId="14" fontId="17" fillId="0" borderId="0" xfId="113" applyNumberFormat="1" applyFont="1">
      <alignment vertical="center"/>
    </xf>
    <xf numFmtId="188" fontId="76" fillId="0" borderId="47" xfId="0" applyNumberFormat="1" applyFont="1" applyBorder="1" applyAlignment="1" applyProtection="1">
      <alignment horizontal="right" vertical="center"/>
      <protection locked="0"/>
    </xf>
    <xf numFmtId="43" fontId="74" fillId="2" borderId="2" xfId="45" applyNumberFormat="1" applyFont="1" applyFill="1" applyBorder="1" applyAlignment="1">
      <alignment vertical="center"/>
    </xf>
    <xf numFmtId="180" fontId="3" fillId="2" borderId="2" xfId="60" applyFont="1" applyFill="1" applyBorder="1"/>
    <xf numFmtId="0" fontId="12" fillId="4" borderId="48" xfId="48" applyFont="1" applyFill="1" applyBorder="1" applyAlignment="1">
      <alignment horizontal="justify" vertical="center" wrapText="1"/>
    </xf>
    <xf numFmtId="178" fontId="12" fillId="4" borderId="49" xfId="48" applyNumberFormat="1" applyFont="1" applyFill="1" applyBorder="1" applyAlignment="1">
      <alignment horizontal="right" vertical="center" wrapText="1"/>
    </xf>
    <xf numFmtId="0" fontId="12" fillId="4" borderId="48" xfId="48" applyFont="1" applyFill="1" applyBorder="1" applyAlignment="1">
      <alignment horizontal="left" vertical="center" wrapText="1" indent="1"/>
    </xf>
    <xf numFmtId="178" fontId="12" fillId="0" borderId="49" xfId="48" applyNumberFormat="1" applyFont="1" applyBorder="1" applyAlignment="1" applyProtection="1">
      <alignment horizontal="right" vertical="center" wrapText="1"/>
      <protection locked="0"/>
    </xf>
    <xf numFmtId="0" fontId="12" fillId="4" borderId="48" xfId="48" applyFont="1" applyFill="1" applyBorder="1" applyAlignment="1">
      <alignment horizontal="center" vertical="center" wrapText="1"/>
    </xf>
    <xf numFmtId="0" fontId="19" fillId="4" borderId="48" xfId="48" applyFont="1" applyFill="1" applyBorder="1" applyAlignment="1">
      <alignment horizontal="left" vertical="center" wrapText="1" indent="1"/>
    </xf>
    <xf numFmtId="0" fontId="12" fillId="4" borderId="50" xfId="48" applyFont="1" applyFill="1" applyBorder="1" applyAlignment="1">
      <alignment horizontal="justify" vertical="center" wrapText="1"/>
    </xf>
    <xf numFmtId="0" fontId="12" fillId="4" borderId="51" xfId="48" applyFont="1" applyFill="1" applyBorder="1" applyAlignment="1">
      <alignment horizontal="center" vertical="center" wrapText="1"/>
    </xf>
    <xf numFmtId="178" fontId="12" fillId="4" borderId="52" xfId="48" applyNumberFormat="1" applyFont="1" applyFill="1" applyBorder="1" applyAlignment="1">
      <alignment horizontal="right" vertical="center" wrapText="1"/>
    </xf>
    <xf numFmtId="0" fontId="5" fillId="0" borderId="0" xfId="44">
      <alignment vertical="center"/>
    </xf>
    <xf numFmtId="0" fontId="81" fillId="0" borderId="0" xfId="44" applyFont="1" applyAlignment="1">
      <alignment horizontal="center" vertical="center" wrapText="1"/>
    </xf>
    <xf numFmtId="0" fontId="82" fillId="0" borderId="0" xfId="44" applyFont="1" applyAlignment="1">
      <alignment vertical="center" wrapText="1"/>
    </xf>
    <xf numFmtId="0" fontId="82" fillId="0" borderId="0" xfId="44" applyFont="1">
      <alignment vertical="center"/>
    </xf>
    <xf numFmtId="0" fontId="5" fillId="0" borderId="0" xfId="44" applyAlignment="1">
      <alignment vertical="center" wrapText="1"/>
    </xf>
    <xf numFmtId="14" fontId="12" fillId="4" borderId="0" xfId="0" applyNumberFormat="1" applyFont="1" applyFill="1">
      <alignment vertical="center"/>
    </xf>
    <xf numFmtId="178" fontId="8" fillId="58" borderId="2" xfId="48" applyNumberFormat="1" applyFont="1" applyFill="1" applyBorder="1" applyAlignment="1" applyProtection="1">
      <alignment horizontal="right" vertical="center" wrapText="1"/>
      <protection locked="0"/>
    </xf>
    <xf numFmtId="178" fontId="8" fillId="58" borderId="19" xfId="48" applyNumberFormat="1" applyFont="1" applyFill="1" applyBorder="1" applyAlignment="1" applyProtection="1">
      <alignment horizontal="right" vertical="center" wrapText="1"/>
      <protection locked="0"/>
    </xf>
    <xf numFmtId="178" fontId="8" fillId="58" borderId="2" xfId="48" applyNumberFormat="1" applyFont="1" applyFill="1" applyBorder="1" applyAlignment="1">
      <alignment horizontal="right" vertical="center" wrapText="1"/>
    </xf>
    <xf numFmtId="178" fontId="8" fillId="58" borderId="19" xfId="48" applyNumberFormat="1" applyFont="1" applyFill="1" applyBorder="1" applyAlignment="1">
      <alignment horizontal="right" vertical="center" wrapText="1"/>
    </xf>
    <xf numFmtId="178" fontId="10" fillId="58" borderId="2" xfId="48" applyNumberFormat="1" applyFont="1" applyFill="1" applyBorder="1" applyAlignment="1" applyProtection="1">
      <alignment horizontal="right" vertical="center" wrapText="1"/>
      <protection locked="0"/>
    </xf>
    <xf numFmtId="178" fontId="10" fillId="58" borderId="19" xfId="48" applyNumberFormat="1" applyFont="1" applyFill="1" applyBorder="1" applyAlignment="1" applyProtection="1">
      <alignment horizontal="right" vertical="center" wrapText="1"/>
      <protection locked="0"/>
    </xf>
    <xf numFmtId="178" fontId="8" fillId="58" borderId="13" xfId="48" applyNumberFormat="1" applyFont="1" applyFill="1" applyBorder="1" applyAlignment="1" applyProtection="1">
      <alignment horizontal="right" vertical="center" wrapText="1"/>
      <protection locked="0"/>
    </xf>
    <xf numFmtId="178" fontId="8" fillId="58" borderId="20" xfId="48" applyNumberFormat="1" applyFont="1" applyFill="1" applyBorder="1" applyAlignment="1" applyProtection="1">
      <alignment horizontal="right" vertical="center" wrapText="1"/>
      <protection locked="0"/>
    </xf>
    <xf numFmtId="178" fontId="8" fillId="58" borderId="13" xfId="48" applyNumberFormat="1" applyFont="1" applyFill="1" applyBorder="1" applyAlignment="1">
      <alignment horizontal="right" vertical="center" wrapText="1"/>
    </xf>
    <xf numFmtId="178" fontId="8" fillId="58" borderId="20" xfId="48" applyNumberFormat="1" applyFont="1" applyFill="1" applyBorder="1" applyAlignment="1">
      <alignment horizontal="right" vertical="center" wrapText="1"/>
    </xf>
    <xf numFmtId="178" fontId="10" fillId="58" borderId="2" xfId="49" applyNumberFormat="1" applyFont="1" applyFill="1" applyBorder="1" applyAlignment="1" applyProtection="1">
      <alignment horizontal="right" vertical="center" wrapText="1"/>
      <protection locked="0"/>
    </xf>
    <xf numFmtId="178" fontId="12" fillId="58" borderId="2" xfId="48" applyNumberFormat="1" applyFont="1" applyFill="1" applyBorder="1" applyAlignment="1">
      <alignment horizontal="right" vertical="center" wrapText="1"/>
    </xf>
    <xf numFmtId="178" fontId="12" fillId="58" borderId="2" xfId="48" applyNumberFormat="1" applyFont="1" applyFill="1" applyBorder="1" applyAlignment="1" applyProtection="1">
      <alignment horizontal="right" vertical="center" wrapText="1"/>
      <protection locked="0"/>
    </xf>
    <xf numFmtId="178" fontId="12" fillId="4" borderId="51" xfId="48" applyNumberFormat="1" applyFont="1" applyFill="1" applyBorder="1" applyAlignment="1">
      <alignment horizontal="right" vertical="center" wrapText="1"/>
    </xf>
    <xf numFmtId="0" fontId="81" fillId="58" borderId="0" xfId="44" applyFont="1" applyFill="1" applyAlignment="1">
      <alignment horizontal="left" vertical="center" wrapText="1"/>
    </xf>
    <xf numFmtId="0" fontId="81" fillId="58" borderId="0" xfId="44" applyFont="1" applyFill="1" applyAlignment="1">
      <alignment horizontal="justify" vertical="center" wrapText="1"/>
    </xf>
    <xf numFmtId="0" fontId="82" fillId="58" borderId="0" xfId="44" applyFont="1" applyFill="1" applyAlignment="1">
      <alignment vertical="center" wrapText="1"/>
    </xf>
    <xf numFmtId="0" fontId="82" fillId="58" borderId="2" xfId="44" applyFont="1" applyFill="1" applyBorder="1" applyAlignment="1">
      <alignment horizontal="center" vertical="center" wrapText="1"/>
    </xf>
    <xf numFmtId="43" fontId="82" fillId="58" borderId="2" xfId="2" applyFont="1" applyFill="1" applyBorder="1" applyAlignment="1">
      <alignment horizontal="center" vertical="center" wrapText="1"/>
    </xf>
    <xf numFmtId="0" fontId="82" fillId="58" borderId="2" xfId="44" applyFont="1" applyFill="1" applyBorder="1" applyAlignment="1">
      <alignment horizontal="justify" vertical="center" wrapText="1"/>
    </xf>
    <xf numFmtId="43" fontId="74" fillId="0" borderId="2" xfId="2" applyFont="1" applyBorder="1" applyAlignment="1">
      <alignment vertical="center"/>
    </xf>
    <xf numFmtId="0" fontId="8" fillId="4" borderId="3" xfId="48" applyFont="1" applyFill="1" applyBorder="1" applyAlignment="1">
      <alignment vertical="center"/>
    </xf>
    <xf numFmtId="43" fontId="74" fillId="3" borderId="2" xfId="45" applyNumberFormat="1" applyFont="1" applyFill="1" applyBorder="1" applyAlignment="1">
      <alignment vertical="center"/>
    </xf>
    <xf numFmtId="179" fontId="74" fillId="3" borderId="2" xfId="45" applyNumberFormat="1" applyFont="1" applyFill="1" applyBorder="1" applyAlignment="1">
      <alignment horizontal="center" vertical="center"/>
    </xf>
    <xf numFmtId="43" fontId="74" fillId="3" borderId="2" xfId="2" applyFont="1" applyFill="1" applyBorder="1" applyAlignment="1">
      <alignment vertical="center"/>
    </xf>
    <xf numFmtId="43" fontId="82" fillId="58" borderId="2" xfId="2" applyFont="1" applyFill="1" applyBorder="1" applyAlignment="1">
      <alignment horizontal="right" vertical="center" wrapText="1"/>
    </xf>
    <xf numFmtId="10" fontId="82" fillId="58" borderId="2" xfId="126" applyNumberFormat="1" applyFont="1" applyFill="1" applyBorder="1" applyAlignment="1">
      <alignment horizontal="right" vertical="center" wrapText="1"/>
    </xf>
    <xf numFmtId="10" fontId="82" fillId="58" borderId="2" xfId="163" applyNumberFormat="1" applyFont="1" applyFill="1" applyBorder="1" applyAlignment="1">
      <alignment horizontal="right" vertical="center" wrapText="1"/>
    </xf>
    <xf numFmtId="10" fontId="88" fillId="58" borderId="2" xfId="163" applyNumberFormat="1" applyFont="1" applyFill="1" applyBorder="1" applyAlignment="1">
      <alignment horizontal="right" vertical="center" wrapText="1"/>
    </xf>
    <xf numFmtId="0" fontId="15" fillId="4" borderId="0" xfId="0" applyFont="1" applyFill="1" applyAlignment="1">
      <alignment horizontal="center" vertical="center"/>
    </xf>
    <xf numFmtId="185" fontId="8" fillId="4" borderId="3" xfId="0" applyNumberFormat="1" applyFont="1" applyFill="1" applyBorder="1" applyAlignment="1">
      <alignment horizontal="left" vertical="center"/>
    </xf>
    <xf numFmtId="0" fontId="8" fillId="4" borderId="0" xfId="0" applyFont="1" applyFill="1" applyAlignment="1">
      <alignment horizontal="left" vertical="center"/>
    </xf>
    <xf numFmtId="0" fontId="8" fillId="4" borderId="27" xfId="0" applyFont="1" applyFill="1" applyBorder="1">
      <alignment vertical="center"/>
    </xf>
    <xf numFmtId="0" fontId="8" fillId="4" borderId="0" xfId="0" applyFont="1" applyFill="1" applyAlignment="1">
      <alignment horizontal="left" vertical="center" wrapText="1"/>
    </xf>
    <xf numFmtId="0" fontId="15" fillId="4" borderId="0" xfId="48" applyFont="1" applyFill="1" applyAlignment="1">
      <alignment horizontal="center" vertical="center"/>
    </xf>
    <xf numFmtId="185" fontId="8" fillId="4" borderId="3" xfId="48" applyNumberFormat="1" applyFont="1" applyFill="1" applyBorder="1" applyAlignment="1">
      <alignment horizontal="left" vertical="center"/>
    </xf>
    <xf numFmtId="0" fontId="8" fillId="4" borderId="0" xfId="48" applyFont="1" applyFill="1" applyAlignment="1">
      <alignment horizontal="left" vertical="center"/>
    </xf>
    <xf numFmtId="0" fontId="9" fillId="4" borderId="0" xfId="48" applyFont="1" applyFill="1" applyAlignment="1">
      <alignment horizontal="center" vertical="center"/>
    </xf>
    <xf numFmtId="185" fontId="10" fillId="4" borderId="3" xfId="48" applyNumberFormat="1" applyFont="1" applyFill="1" applyBorder="1" applyAlignment="1">
      <alignment horizontal="left" vertical="center"/>
    </xf>
    <xf numFmtId="0" fontId="10" fillId="4" borderId="0" xfId="48" applyFont="1" applyFill="1" applyAlignment="1">
      <alignment horizontal="left" vertical="center"/>
    </xf>
    <xf numFmtId="0" fontId="8" fillId="4" borderId="3" xfId="48" applyFont="1" applyFill="1" applyBorder="1" applyAlignment="1">
      <alignment horizontal="left" vertical="center"/>
    </xf>
    <xf numFmtId="0" fontId="8" fillId="4" borderId="27" xfId="48" applyFont="1" applyFill="1" applyBorder="1" applyAlignment="1" applyProtection="1">
      <alignment horizontal="left" vertical="center" wrapText="1"/>
      <protection locked="0"/>
    </xf>
    <xf numFmtId="0" fontId="8" fillId="4" borderId="0" xfId="48" applyFont="1" applyFill="1" applyAlignment="1">
      <alignment vertical="center"/>
    </xf>
    <xf numFmtId="0" fontId="8" fillId="4" borderId="27" xfId="48" applyFont="1" applyFill="1" applyBorder="1" applyAlignment="1">
      <alignment vertical="center"/>
    </xf>
    <xf numFmtId="0" fontId="15" fillId="4" borderId="0" xfId="49" applyFont="1" applyFill="1" applyAlignment="1">
      <alignment horizontal="center" vertical="center"/>
    </xf>
    <xf numFmtId="0" fontId="10" fillId="4" borderId="25" xfId="49" applyFont="1" applyFill="1" applyBorder="1" applyAlignment="1">
      <alignment horizontal="center" vertical="center"/>
    </xf>
    <xf numFmtId="0" fontId="10" fillId="4" borderId="28" xfId="49" applyFont="1" applyFill="1" applyBorder="1" applyAlignment="1">
      <alignment horizontal="center" vertical="center"/>
    </xf>
    <xf numFmtId="0" fontId="10" fillId="4" borderId="29" xfId="49" applyFont="1" applyFill="1" applyBorder="1" applyAlignment="1">
      <alignment horizontal="center" vertical="center"/>
    </xf>
    <xf numFmtId="0" fontId="8" fillId="4" borderId="21" xfId="49" applyFont="1" applyFill="1" applyBorder="1" applyAlignment="1" applyProtection="1">
      <alignment horizontal="center" vertical="center" wrapText="1"/>
      <protection locked="0"/>
    </xf>
    <xf numFmtId="0" fontId="8" fillId="4" borderId="22" xfId="49" applyFont="1" applyFill="1" applyBorder="1" applyAlignment="1" applyProtection="1">
      <alignment horizontal="center" vertical="center" wrapText="1"/>
      <protection locked="0"/>
    </xf>
    <xf numFmtId="0" fontId="8" fillId="4" borderId="23" xfId="49" applyFont="1" applyFill="1" applyBorder="1" applyAlignment="1" applyProtection="1">
      <alignment horizontal="center" vertical="center" wrapText="1"/>
      <protection locked="0"/>
    </xf>
    <xf numFmtId="0" fontId="10" fillId="4" borderId="4" xfId="49" applyFont="1" applyFill="1" applyBorder="1" applyAlignment="1">
      <alignment horizontal="center" vertical="center" wrapText="1"/>
    </xf>
    <xf numFmtId="0" fontId="10" fillId="4" borderId="6" xfId="49" applyFont="1" applyFill="1" applyBorder="1" applyAlignment="1">
      <alignment horizontal="center" vertical="center" wrapText="1"/>
    </xf>
    <xf numFmtId="0" fontId="10" fillId="4" borderId="8" xfId="49" applyFont="1" applyFill="1" applyBorder="1" applyAlignment="1">
      <alignment horizontal="center" vertical="center" wrapText="1"/>
    </xf>
    <xf numFmtId="0" fontId="8" fillId="4" borderId="7" xfId="49" applyFont="1" applyFill="1" applyBorder="1" applyAlignment="1">
      <alignment horizontal="center" vertical="center" wrapText="1"/>
    </xf>
    <xf numFmtId="0" fontId="8" fillId="4" borderId="9" xfId="49" applyFont="1" applyFill="1" applyBorder="1" applyAlignment="1">
      <alignment horizontal="center" vertical="center" wrapText="1"/>
    </xf>
    <xf numFmtId="0" fontId="8" fillId="4" borderId="15" xfId="49" applyFont="1" applyFill="1" applyBorder="1" applyAlignment="1">
      <alignment horizontal="center" vertical="center" wrapText="1"/>
    </xf>
    <xf numFmtId="0" fontId="8" fillId="4" borderId="18" xfId="49" applyFont="1" applyFill="1" applyBorder="1" applyAlignment="1">
      <alignment horizontal="center" vertical="center" wrapText="1"/>
    </xf>
    <xf numFmtId="0" fontId="10" fillId="4" borderId="5" xfId="49" applyFont="1" applyFill="1" applyBorder="1" applyAlignment="1">
      <alignment horizontal="center" vertical="center"/>
    </xf>
    <xf numFmtId="0" fontId="10" fillId="4" borderId="14" xfId="49" applyFont="1" applyFill="1" applyBorder="1" applyAlignment="1">
      <alignment horizontal="center" vertical="center"/>
    </xf>
    <xf numFmtId="0" fontId="61" fillId="52" borderId="46" xfId="113" applyFont="1" applyFill="1" applyBorder="1" applyAlignment="1">
      <alignment horizontal="center" vertical="center" wrapText="1"/>
    </xf>
    <xf numFmtId="0" fontId="61" fillId="52" borderId="9" xfId="113" applyFont="1" applyFill="1" applyBorder="1" applyAlignment="1">
      <alignment horizontal="center" vertical="center" wrapText="1"/>
    </xf>
    <xf numFmtId="0" fontId="9" fillId="0" borderId="0" xfId="113" applyFont="1" applyAlignment="1">
      <alignment horizontal="center" vertical="center"/>
    </xf>
    <xf numFmtId="0" fontId="60" fillId="0" borderId="0" xfId="113" applyFont="1" applyAlignment="1">
      <alignment horizontal="center" vertical="center"/>
    </xf>
    <xf numFmtId="0" fontId="17" fillId="0" borderId="0" xfId="113" applyFont="1" applyAlignment="1">
      <alignment horizontal="right" vertical="center"/>
    </xf>
    <xf numFmtId="14" fontId="17" fillId="0" borderId="0" xfId="113" applyNumberFormat="1" applyFont="1" applyAlignment="1">
      <alignment horizontal="left" vertical="center"/>
    </xf>
    <xf numFmtId="0" fontId="61" fillId="52" borderId="45" xfId="113" applyFont="1" applyFill="1" applyBorder="1" applyAlignment="1">
      <alignment horizontal="center" vertical="center" wrapText="1"/>
    </xf>
    <xf numFmtId="0" fontId="61" fillId="52" borderId="45" xfId="113" applyFont="1" applyFill="1" applyBorder="1" applyAlignment="1">
      <alignment horizontal="center" vertical="center"/>
    </xf>
    <xf numFmtId="44" fontId="61" fillId="52" borderId="45" xfId="113" applyNumberFormat="1" applyFont="1" applyFill="1" applyBorder="1" applyAlignment="1">
      <alignment horizontal="center" vertical="center"/>
    </xf>
    <xf numFmtId="0" fontId="8" fillId="4" borderId="3" xfId="48" applyFont="1" applyFill="1" applyBorder="1" applyAlignment="1">
      <alignment vertical="center"/>
    </xf>
    <xf numFmtId="0" fontId="8" fillId="4" borderId="27" xfId="48" applyFont="1" applyFill="1" applyBorder="1" applyAlignment="1">
      <alignment horizontal="left" vertical="center"/>
    </xf>
    <xf numFmtId="0" fontId="82" fillId="58" borderId="0" xfId="44" applyFont="1" applyFill="1" applyAlignment="1">
      <alignment horizontal="left" vertical="center" wrapText="1"/>
    </xf>
    <xf numFmtId="0" fontId="80" fillId="0" borderId="0" xfId="44" applyFont="1" applyAlignment="1">
      <alignment horizontal="center" vertical="center" wrapText="1"/>
    </xf>
    <xf numFmtId="0" fontId="82" fillId="0" borderId="0" xfId="44" applyFont="1" applyAlignment="1">
      <alignment horizontal="left" vertical="center" wrapText="1"/>
    </xf>
    <xf numFmtId="0" fontId="87" fillId="0" borderId="0" xfId="44" applyFont="1" applyAlignment="1">
      <alignment horizontal="left" vertical="center" wrapText="1"/>
    </xf>
    <xf numFmtId="0" fontId="81" fillId="58" borderId="0" xfId="44" applyFont="1" applyFill="1" applyAlignment="1">
      <alignment horizontal="left" vertical="center" wrapText="1"/>
    </xf>
    <xf numFmtId="43" fontId="82" fillId="58" borderId="0" xfId="2" applyFont="1" applyFill="1" applyAlignment="1">
      <alignment horizontal="right" vertical="center" wrapText="1"/>
    </xf>
    <xf numFmtId="0" fontId="23" fillId="4" borderId="30" xfId="0" applyFont="1" applyFill="1" applyBorder="1" applyAlignment="1">
      <alignment horizontal="center" vertical="center" shrinkToFit="1"/>
    </xf>
    <xf numFmtId="0" fontId="23" fillId="4" borderId="31" xfId="0" applyFont="1" applyFill="1" applyBorder="1" applyAlignment="1">
      <alignment horizontal="center" vertical="center" shrinkToFit="1"/>
    </xf>
    <xf numFmtId="0" fontId="6" fillId="4" borderId="0" xfId="0" applyFont="1" applyFill="1" applyAlignment="1">
      <alignment horizontal="left" vertical="center" wrapText="1"/>
    </xf>
    <xf numFmtId="0" fontId="6" fillId="0" borderId="0" xfId="0" applyFont="1">
      <alignment vertical="center"/>
    </xf>
    <xf numFmtId="43" fontId="73" fillId="0" borderId="0" xfId="45" applyNumberFormat="1" applyFont="1" applyAlignment="1">
      <alignment horizontal="center" vertical="center"/>
    </xf>
    <xf numFmtId="185" fontId="74" fillId="0" borderId="1" xfId="45" applyNumberFormat="1" applyFont="1" applyBorder="1" applyAlignment="1">
      <alignment horizontal="center" vertical="center"/>
    </xf>
    <xf numFmtId="0" fontId="15" fillId="4" borderId="0" xfId="49" applyFont="1" applyFill="1" applyAlignment="1" applyProtection="1">
      <alignment horizontal="center" vertical="center"/>
      <protection locked="0"/>
    </xf>
    <xf numFmtId="0" fontId="8" fillId="4" borderId="5" xfId="49" applyFont="1" applyFill="1" applyBorder="1" applyAlignment="1">
      <alignment horizontal="center" vertical="center"/>
    </xf>
    <xf numFmtId="0" fontId="8" fillId="4" borderId="14" xfId="49" applyFont="1" applyFill="1" applyBorder="1" applyAlignment="1">
      <alignment horizontal="center" vertical="center"/>
    </xf>
    <xf numFmtId="0" fontId="8" fillId="4" borderId="2" xfId="49" applyFont="1" applyFill="1" applyBorder="1" applyAlignment="1">
      <alignment horizontal="center" vertical="center"/>
    </xf>
    <xf numFmtId="0" fontId="16" fillId="4" borderId="0" xfId="49" applyFont="1" applyFill="1" applyAlignment="1">
      <alignment horizontal="left" vertical="center" wrapText="1"/>
    </xf>
    <xf numFmtId="0" fontId="8" fillId="4" borderId="4" xfId="49" applyFont="1" applyFill="1" applyBorder="1" applyAlignment="1">
      <alignment horizontal="center" vertical="center" wrapText="1"/>
    </xf>
    <xf numFmtId="0" fontId="8" fillId="4" borderId="6" xfId="49" applyFont="1" applyFill="1" applyBorder="1" applyAlignment="1">
      <alignment horizontal="center" vertical="center" wrapText="1"/>
    </xf>
    <xf numFmtId="0" fontId="8" fillId="4" borderId="8" xfId="49" applyFont="1" applyFill="1" applyBorder="1" applyAlignment="1">
      <alignment horizontal="center" vertical="center" wrapText="1"/>
    </xf>
    <xf numFmtId="0" fontId="8" fillId="4" borderId="7" xfId="49" applyFont="1" applyFill="1" applyBorder="1" applyAlignment="1" applyProtection="1">
      <alignment horizontal="center" vertical="center" wrapText="1"/>
      <protection locked="0"/>
    </xf>
    <xf numFmtId="0" fontId="8" fillId="4" borderId="9" xfId="49" applyFont="1" applyFill="1" applyBorder="1" applyAlignment="1" applyProtection="1">
      <alignment horizontal="center" vertical="center" wrapText="1"/>
      <protection locked="0"/>
    </xf>
    <xf numFmtId="0" fontId="8" fillId="4" borderId="16" xfId="49" applyFont="1" applyFill="1" applyBorder="1" applyAlignment="1">
      <alignment horizontal="center" vertical="center" wrapText="1"/>
    </xf>
    <xf numFmtId="0" fontId="8" fillId="4" borderId="17" xfId="49" applyFont="1" applyFill="1" applyBorder="1" applyAlignment="1">
      <alignment horizontal="center" vertical="center" wrapText="1"/>
    </xf>
    <xf numFmtId="0" fontId="8" fillId="4" borderId="2" xfId="49" applyFont="1" applyFill="1" applyBorder="1" applyAlignment="1" applyProtection="1">
      <alignment horizontal="center" vertical="center" wrapText="1"/>
      <protection locked="0"/>
    </xf>
    <xf numFmtId="0" fontId="10" fillId="4" borderId="7" xfId="49" applyFont="1" applyFill="1" applyBorder="1" applyAlignment="1">
      <alignment horizontal="center" vertical="center" wrapText="1"/>
    </xf>
    <xf numFmtId="0" fontId="10" fillId="4" borderId="16" xfId="49" applyFont="1" applyFill="1" applyBorder="1" applyAlignment="1">
      <alignment horizontal="center" vertical="center" wrapText="1"/>
    </xf>
    <xf numFmtId="0" fontId="10" fillId="4" borderId="9" xfId="49" applyFont="1" applyFill="1" applyBorder="1" applyAlignment="1">
      <alignment horizontal="center" vertical="center" wrapText="1"/>
    </xf>
  </cellXfs>
  <cellStyles count="244">
    <cellStyle name="_ET_STYLE_NoName_00_" xfId="6" xr:uid="{00000000-0005-0000-0000-000000000000}"/>
    <cellStyle name="0,0_x000d__x000a_NA_x000d__x000a_" xfId="7" xr:uid="{00000000-0005-0000-0000-000001000000}"/>
    <cellStyle name="20% - 强调文字颜色 1 2" xfId="133" xr:uid="{00000000-0005-0000-0000-000003000000}"/>
    <cellStyle name="20% - 强调文字颜色 2 2" xfId="135" xr:uid="{00000000-0005-0000-0000-000005000000}"/>
    <cellStyle name="20% - 强调文字颜色 3 2" xfId="137" xr:uid="{00000000-0005-0000-0000-000007000000}"/>
    <cellStyle name="20% - 强调文字颜色 4 2" xfId="139" xr:uid="{00000000-0005-0000-0000-000009000000}"/>
    <cellStyle name="20% - 强调文字颜色 5 2" xfId="141" xr:uid="{00000000-0005-0000-0000-00000B000000}"/>
    <cellStyle name="20% - 强调文字颜色 6 2" xfId="143" xr:uid="{00000000-0005-0000-0000-00000D000000}"/>
    <cellStyle name="20% - 着色 1" xfId="88" builtinId="30" customBuiltin="1"/>
    <cellStyle name="20% - 着色 2" xfId="92" builtinId="34" customBuiltin="1"/>
    <cellStyle name="20% - 着色 3" xfId="96" builtinId="38" customBuiltin="1"/>
    <cellStyle name="20% - 着色 4" xfId="100" builtinId="42" customBuiltin="1"/>
    <cellStyle name="20% - 着色 5" xfId="104" builtinId="46" customBuiltin="1"/>
    <cellStyle name="20% - 着色 6" xfId="108" builtinId="50" customBuiltin="1"/>
    <cellStyle name="40% - 强调文字颜色 1 2" xfId="134" xr:uid="{00000000-0005-0000-0000-00000F000000}"/>
    <cellStyle name="40% - 强调文字颜色 2 2" xfId="136" xr:uid="{00000000-0005-0000-0000-000011000000}"/>
    <cellStyle name="40% - 强调文字颜色 3 2" xfId="138" xr:uid="{00000000-0005-0000-0000-000013000000}"/>
    <cellStyle name="40% - 强调文字颜色 4 2" xfId="140" xr:uid="{00000000-0005-0000-0000-000015000000}"/>
    <cellStyle name="40% - 强调文字颜色 5 2" xfId="142" xr:uid="{00000000-0005-0000-0000-000017000000}"/>
    <cellStyle name="40% - 强调文字颜色 6 2" xfId="144" xr:uid="{00000000-0005-0000-0000-000019000000}"/>
    <cellStyle name="40% - 着色 1" xfId="89" builtinId="31" customBuiltin="1"/>
    <cellStyle name="40% - 着色 2" xfId="93" builtinId="35" customBuiltin="1"/>
    <cellStyle name="40% - 着色 3" xfId="97" builtinId="39" customBuiltin="1"/>
    <cellStyle name="40% - 着色 4" xfId="101" builtinId="43" customBuiltin="1"/>
    <cellStyle name="40% - 着色 5" xfId="105" builtinId="47" customBuiltin="1"/>
    <cellStyle name="40% - 着色 6" xfId="109" builtinId="51" customBuiltin="1"/>
    <cellStyle name="60% - 着色 1" xfId="90" builtinId="32" customBuiltin="1"/>
    <cellStyle name="60% - 着色 2" xfId="94" builtinId="36" customBuiltin="1"/>
    <cellStyle name="60% - 着色 3" xfId="98" builtinId="40" customBuiltin="1"/>
    <cellStyle name="60% - 着色 4" xfId="102" builtinId="44" customBuiltin="1"/>
    <cellStyle name="60% - 着色 5" xfId="106" builtinId="48" customBuiltin="1"/>
    <cellStyle name="60% - 着色 6" xfId="110" builtinId="52" customBuiltin="1"/>
    <cellStyle name="Accent1" xfId="11" xr:uid="{00000000-0005-0000-0000-000020000000}"/>
    <cellStyle name="Accent1 - 20%" xfId="12" xr:uid="{00000000-0005-0000-0000-000021000000}"/>
    <cellStyle name="Accent1 - 40%" xfId="13" xr:uid="{00000000-0005-0000-0000-000022000000}"/>
    <cellStyle name="Accent1 - 60%" xfId="14" xr:uid="{00000000-0005-0000-0000-000023000000}"/>
    <cellStyle name="Accent2" xfId="15" xr:uid="{00000000-0005-0000-0000-000024000000}"/>
    <cellStyle name="Accent2 - 20%" xfId="16" xr:uid="{00000000-0005-0000-0000-000025000000}"/>
    <cellStyle name="Accent2 - 40%" xfId="1" xr:uid="{00000000-0005-0000-0000-000026000000}"/>
    <cellStyle name="Accent2 - 60%" xfId="4" xr:uid="{00000000-0005-0000-0000-000027000000}"/>
    <cellStyle name="Accent3" xfId="18" xr:uid="{00000000-0005-0000-0000-000028000000}"/>
    <cellStyle name="Accent3 - 20%" xfId="8" xr:uid="{00000000-0005-0000-0000-000029000000}"/>
    <cellStyle name="Accent3 - 40%" xfId="10" xr:uid="{00000000-0005-0000-0000-00002A000000}"/>
    <cellStyle name="Accent3 - 60%" xfId="17" xr:uid="{00000000-0005-0000-0000-00002B000000}"/>
    <cellStyle name="Accent3_资产负债表转换（母公司汇总）" xfId="9" xr:uid="{00000000-0005-0000-0000-00002C000000}"/>
    <cellStyle name="Accent4" xfId="19" xr:uid="{00000000-0005-0000-0000-00002D000000}"/>
    <cellStyle name="Accent4 - 20%" xfId="20" xr:uid="{00000000-0005-0000-0000-00002E000000}"/>
    <cellStyle name="Accent4 - 40%" xfId="21" xr:uid="{00000000-0005-0000-0000-00002F000000}"/>
    <cellStyle name="Accent4 - 60%" xfId="22" xr:uid="{00000000-0005-0000-0000-000030000000}"/>
    <cellStyle name="Accent4_资产负债表转换（母公司汇总）" xfId="23" xr:uid="{00000000-0005-0000-0000-000031000000}"/>
    <cellStyle name="Accent5" xfId="24" xr:uid="{00000000-0005-0000-0000-000032000000}"/>
    <cellStyle name="Accent5 - 20%" xfId="25" xr:uid="{00000000-0005-0000-0000-000033000000}"/>
    <cellStyle name="Accent5 - 40%" xfId="27" xr:uid="{00000000-0005-0000-0000-000034000000}"/>
    <cellStyle name="Accent5 - 60%" xfId="28" xr:uid="{00000000-0005-0000-0000-000035000000}"/>
    <cellStyle name="Accent5_资产负债表转换（母公司汇总）" xfId="29" xr:uid="{00000000-0005-0000-0000-000036000000}"/>
    <cellStyle name="Accent6" xfId="30" xr:uid="{00000000-0005-0000-0000-000037000000}"/>
    <cellStyle name="Accent6 - 20%" xfId="31" xr:uid="{00000000-0005-0000-0000-000038000000}"/>
    <cellStyle name="Accent6 - 40%" xfId="32" xr:uid="{00000000-0005-0000-0000-000039000000}"/>
    <cellStyle name="Accent6 - 60%" xfId="33" xr:uid="{00000000-0005-0000-0000-00003A000000}"/>
    <cellStyle name="Accent6_资产负债表转换（母公司汇总）" xfId="34" xr:uid="{00000000-0005-0000-0000-00003B000000}"/>
    <cellStyle name="accountCodeD" xfId="164" xr:uid="{00000000-0005-0000-0000-00003C000000}"/>
    <cellStyle name="accountCodeD 2" xfId="165" xr:uid="{00000000-0005-0000-0000-00003D000000}"/>
    <cellStyle name="accountCodeS" xfId="166" xr:uid="{00000000-0005-0000-0000-00003E000000}"/>
    <cellStyle name="accountCodeS 2" xfId="167" xr:uid="{00000000-0005-0000-0000-00003F000000}"/>
    <cellStyle name="accountCodeT" xfId="168" xr:uid="{00000000-0005-0000-0000-000040000000}"/>
    <cellStyle name="accountCodeT 2" xfId="169" xr:uid="{00000000-0005-0000-0000-000041000000}"/>
    <cellStyle name="accountNameD" xfId="170" xr:uid="{00000000-0005-0000-0000-000042000000}"/>
    <cellStyle name="accountNameD 2" xfId="171" xr:uid="{00000000-0005-0000-0000-000043000000}"/>
    <cellStyle name="accountNameS" xfId="172" xr:uid="{00000000-0005-0000-0000-000044000000}"/>
    <cellStyle name="accountNameS 2" xfId="173" xr:uid="{00000000-0005-0000-0000-000045000000}"/>
    <cellStyle name="accountNameT" xfId="174" xr:uid="{00000000-0005-0000-0000-000046000000}"/>
    <cellStyle name="accountNameT 2" xfId="175" xr:uid="{00000000-0005-0000-0000-000047000000}"/>
    <cellStyle name="accountTypeNameD" xfId="176" xr:uid="{00000000-0005-0000-0000-000048000000}"/>
    <cellStyle name="accountTypeNameD 2" xfId="177" xr:uid="{00000000-0005-0000-0000-000049000000}"/>
    <cellStyle name="accountTypeNameS" xfId="178" xr:uid="{00000000-0005-0000-0000-00004A000000}"/>
    <cellStyle name="accountTypeNameS 2" xfId="179" xr:uid="{00000000-0005-0000-0000-00004B000000}"/>
    <cellStyle name="accountTypeNameT" xfId="180" xr:uid="{00000000-0005-0000-0000-00004C000000}"/>
    <cellStyle name="accountTypeNameT 2" xfId="181" xr:uid="{00000000-0005-0000-0000-00004D000000}"/>
    <cellStyle name="ColLevel_0" xfId="36" xr:uid="{00000000-0005-0000-0000-00004E000000}"/>
    <cellStyle name="cumOrigAmountCrD" xfId="182" xr:uid="{00000000-0005-0000-0000-00004F000000}"/>
    <cellStyle name="cumOrigAmountCrD 2" xfId="183" xr:uid="{00000000-0005-0000-0000-000050000000}"/>
    <cellStyle name="cumOrigAmountCrS" xfId="184" xr:uid="{00000000-0005-0000-0000-000051000000}"/>
    <cellStyle name="cumOrigAmountCrS 2" xfId="185" xr:uid="{00000000-0005-0000-0000-000052000000}"/>
    <cellStyle name="cumOrigAmountCrT" xfId="186" xr:uid="{00000000-0005-0000-0000-000053000000}"/>
    <cellStyle name="cumOrigAmountCrT 2" xfId="187" xr:uid="{00000000-0005-0000-0000-000054000000}"/>
    <cellStyle name="cumOrigAmountDrD" xfId="188" xr:uid="{00000000-0005-0000-0000-000055000000}"/>
    <cellStyle name="cumOrigAmountDrD 2" xfId="189" xr:uid="{00000000-0005-0000-0000-000056000000}"/>
    <cellStyle name="cumOrigAmountDrS" xfId="190" xr:uid="{00000000-0005-0000-0000-000057000000}"/>
    <cellStyle name="cumOrigAmountDrS 2" xfId="191" xr:uid="{00000000-0005-0000-0000-000058000000}"/>
    <cellStyle name="cumOrigAmountDrT" xfId="192" xr:uid="{00000000-0005-0000-0000-000059000000}"/>
    <cellStyle name="cumOrigAmountDrT 2" xfId="193" xr:uid="{00000000-0005-0000-0000-00005A000000}"/>
    <cellStyle name="cumQuantityCrD" xfId="194" xr:uid="{00000000-0005-0000-0000-00005B000000}"/>
    <cellStyle name="cumQuantityCrD 2" xfId="195" xr:uid="{00000000-0005-0000-0000-00005C000000}"/>
    <cellStyle name="cumQuantityCrS" xfId="196" xr:uid="{00000000-0005-0000-0000-00005D000000}"/>
    <cellStyle name="cumQuantityCrS 2" xfId="197" xr:uid="{00000000-0005-0000-0000-00005E000000}"/>
    <cellStyle name="cumQuantityCrT" xfId="198" xr:uid="{00000000-0005-0000-0000-00005F000000}"/>
    <cellStyle name="cumQuantityCrT 2" xfId="199" xr:uid="{00000000-0005-0000-0000-000060000000}"/>
    <cellStyle name="cumQuantityDrD" xfId="200" xr:uid="{00000000-0005-0000-0000-000061000000}"/>
    <cellStyle name="cumQuantityDrD 2" xfId="201" xr:uid="{00000000-0005-0000-0000-000062000000}"/>
    <cellStyle name="cumQuantityDrS" xfId="202" xr:uid="{00000000-0005-0000-0000-000063000000}"/>
    <cellStyle name="cumQuantityDrS 2" xfId="203" xr:uid="{00000000-0005-0000-0000-000064000000}"/>
    <cellStyle name="cumQuantityDrT" xfId="204" xr:uid="{00000000-0005-0000-0000-000065000000}"/>
    <cellStyle name="cumQuantityDrT 2" xfId="205" xr:uid="{00000000-0005-0000-0000-000066000000}"/>
    <cellStyle name="Header1" xfId="37" xr:uid="{00000000-0005-0000-0000-000067000000}"/>
    <cellStyle name="Header2" xfId="38" xr:uid="{00000000-0005-0000-0000-000068000000}"/>
    <cellStyle name="Normal_SHEET" xfId="39" xr:uid="{00000000-0005-0000-0000-000069000000}"/>
    <cellStyle name="origAmountCrD" xfId="206" xr:uid="{00000000-0005-0000-0000-00006A000000}"/>
    <cellStyle name="origAmountCrD 2" xfId="207" xr:uid="{00000000-0005-0000-0000-00006B000000}"/>
    <cellStyle name="origAmountCrS" xfId="208" xr:uid="{00000000-0005-0000-0000-00006C000000}"/>
    <cellStyle name="origAmountCrS 2" xfId="209" xr:uid="{00000000-0005-0000-0000-00006D000000}"/>
    <cellStyle name="origAmountCrT" xfId="210" xr:uid="{00000000-0005-0000-0000-00006E000000}"/>
    <cellStyle name="origAmountCrT 2" xfId="211" xr:uid="{00000000-0005-0000-0000-00006F000000}"/>
    <cellStyle name="origAmountDrD" xfId="212" xr:uid="{00000000-0005-0000-0000-000070000000}"/>
    <cellStyle name="origAmountDrD 2" xfId="213" xr:uid="{00000000-0005-0000-0000-000071000000}"/>
    <cellStyle name="origAmountDrS" xfId="214" xr:uid="{00000000-0005-0000-0000-000072000000}"/>
    <cellStyle name="origAmountDrS 2" xfId="215" xr:uid="{00000000-0005-0000-0000-000073000000}"/>
    <cellStyle name="origAmountDrT" xfId="216" xr:uid="{00000000-0005-0000-0000-000074000000}"/>
    <cellStyle name="origAmountDrT 2" xfId="217" xr:uid="{00000000-0005-0000-0000-000075000000}"/>
    <cellStyle name="periodBeginBalanceOrigAmountCrD" xfId="218" xr:uid="{00000000-0005-0000-0000-000076000000}"/>
    <cellStyle name="periodBeginBalanceOrigAmountCrD 2" xfId="219" xr:uid="{00000000-0005-0000-0000-000077000000}"/>
    <cellStyle name="periodBeginBalanceOrigAmountCrS" xfId="220" xr:uid="{00000000-0005-0000-0000-000078000000}"/>
    <cellStyle name="periodBeginBalanceOrigAmountCrS 2" xfId="221" xr:uid="{00000000-0005-0000-0000-000079000000}"/>
    <cellStyle name="periodBeginBalanceOrigAmountCrT" xfId="222" xr:uid="{00000000-0005-0000-0000-00007A000000}"/>
    <cellStyle name="periodBeginBalanceOrigAmountCrT 2" xfId="223" xr:uid="{00000000-0005-0000-0000-00007B000000}"/>
    <cellStyle name="periodBeginBalanceOrigAmountDrD" xfId="224" xr:uid="{00000000-0005-0000-0000-00007C000000}"/>
    <cellStyle name="periodBeginBalanceOrigAmountDrD 2" xfId="225" xr:uid="{00000000-0005-0000-0000-00007D000000}"/>
    <cellStyle name="periodBeginBalanceOrigAmountDrS" xfId="226" xr:uid="{00000000-0005-0000-0000-00007E000000}"/>
    <cellStyle name="periodBeginBalanceOrigAmountDrS 2" xfId="227" xr:uid="{00000000-0005-0000-0000-00007F000000}"/>
    <cellStyle name="periodBeginBalanceOrigAmountDrT" xfId="228" xr:uid="{00000000-0005-0000-0000-000080000000}"/>
    <cellStyle name="periodBeginBalanceOrigAmountDrT 2" xfId="229" xr:uid="{00000000-0005-0000-0000-000081000000}"/>
    <cellStyle name="periodEndBalanceOrigAmountCrD" xfId="230" xr:uid="{00000000-0005-0000-0000-000082000000}"/>
    <cellStyle name="periodEndBalanceOrigAmountCrD 2" xfId="231" xr:uid="{00000000-0005-0000-0000-000083000000}"/>
    <cellStyle name="periodEndBalanceOrigAmountCrS" xfId="232" xr:uid="{00000000-0005-0000-0000-000084000000}"/>
    <cellStyle name="periodEndBalanceOrigAmountCrS 2" xfId="233" xr:uid="{00000000-0005-0000-0000-000085000000}"/>
    <cellStyle name="periodEndBalanceOrigAmountCrT" xfId="234" xr:uid="{00000000-0005-0000-0000-000086000000}"/>
    <cellStyle name="periodEndBalanceOrigAmountCrT 2" xfId="235" xr:uid="{00000000-0005-0000-0000-000087000000}"/>
    <cellStyle name="periodEndBalanceOrigAmountDrD" xfId="236" xr:uid="{00000000-0005-0000-0000-000088000000}"/>
    <cellStyle name="periodEndBalanceOrigAmountDrD 2" xfId="237" xr:uid="{00000000-0005-0000-0000-000089000000}"/>
    <cellStyle name="periodEndBalanceOrigAmountDrS" xfId="238" xr:uid="{00000000-0005-0000-0000-00008A000000}"/>
    <cellStyle name="periodEndBalanceOrigAmountDrS 2" xfId="239" xr:uid="{00000000-0005-0000-0000-00008B000000}"/>
    <cellStyle name="periodEndBalanceOrigAmountDrT" xfId="240" xr:uid="{00000000-0005-0000-0000-00008C000000}"/>
    <cellStyle name="periodEndBalanceOrigAmountDrT 2" xfId="241" xr:uid="{00000000-0005-0000-0000-00008D000000}"/>
    <cellStyle name="RowLevel_0" xfId="40" xr:uid="{00000000-0005-0000-0000-00008E000000}"/>
    <cellStyle name="百分比" xfId="126" builtinId="5"/>
    <cellStyle name="百分比 2" xfId="147" xr:uid="{00000000-0005-0000-0000-000090000000}"/>
    <cellStyle name="百分比 3" xfId="163" xr:uid="{00000000-0005-0000-0000-000091000000}"/>
    <cellStyle name="标题" xfId="71" builtinId="15" customBuiltin="1"/>
    <cellStyle name="标题 1" xfId="72" builtinId="16" customBuiltin="1"/>
    <cellStyle name="标题 2" xfId="73" builtinId="17" customBuiltin="1"/>
    <cellStyle name="标题 3" xfId="74" builtinId="18" customBuiltin="1"/>
    <cellStyle name="标题 4" xfId="75" builtinId="19" customBuiltin="1"/>
    <cellStyle name="表标题" xfId="41" xr:uid="{00000000-0005-0000-0000-000097000000}"/>
    <cellStyle name="差" xfId="77" builtinId="27" customBuiltin="1"/>
    <cellStyle name="差_Sheet1" xfId="115" xr:uid="{00000000-0005-0000-0000-000099000000}"/>
    <cellStyle name="差_报表层次重要性水平" xfId="116" xr:uid="{00000000-0005-0000-0000-00009A000000}"/>
    <cellStyle name="差_龙海试算0806" xfId="42" xr:uid="{00000000-0005-0000-0000-00009B000000}"/>
    <cellStyle name="差_资产负债表转换（母公司汇总）" xfId="43" xr:uid="{00000000-0005-0000-0000-00009C000000}"/>
    <cellStyle name="常规" xfId="0" builtinId="0"/>
    <cellStyle name="常规 10" xfId="117" xr:uid="{00000000-0005-0000-0000-00009E000000}"/>
    <cellStyle name="常规 11" xfId="113" xr:uid="{00000000-0005-0000-0000-00009F000000}"/>
    <cellStyle name="常规 12" xfId="127" xr:uid="{00000000-0005-0000-0000-0000A0000000}"/>
    <cellStyle name="常规 13" xfId="131" xr:uid="{00000000-0005-0000-0000-0000A1000000}"/>
    <cellStyle name="常规 14" xfId="128" xr:uid="{00000000-0005-0000-0000-0000A2000000}"/>
    <cellStyle name="常规 16" xfId="153" xr:uid="{00000000-0005-0000-0000-0000A3000000}"/>
    <cellStyle name="常规 16 2" xfId="154" xr:uid="{00000000-0005-0000-0000-0000A4000000}"/>
    <cellStyle name="常规 18" xfId="118" xr:uid="{00000000-0005-0000-0000-0000A5000000}"/>
    <cellStyle name="常规 2" xfId="44" xr:uid="{00000000-0005-0000-0000-0000A6000000}"/>
    <cellStyle name="常规 2 2" xfId="129" xr:uid="{00000000-0005-0000-0000-0000A7000000}"/>
    <cellStyle name="常规 2 2 2" xfId="159" xr:uid="{00000000-0005-0000-0000-0000A8000000}"/>
    <cellStyle name="常规 2 3" xfId="145" xr:uid="{00000000-0005-0000-0000-0000A9000000}"/>
    <cellStyle name="常规 3" xfId="45" xr:uid="{00000000-0005-0000-0000-0000AA000000}"/>
    <cellStyle name="常规 3 2" xfId="130" xr:uid="{00000000-0005-0000-0000-0000AB000000}"/>
    <cellStyle name="常规 3 3" xfId="148" xr:uid="{00000000-0005-0000-0000-0000AC000000}"/>
    <cellStyle name="常规 4" xfId="46" xr:uid="{00000000-0005-0000-0000-0000AD000000}"/>
    <cellStyle name="常规 5" xfId="111" xr:uid="{00000000-0005-0000-0000-0000AE000000}"/>
    <cellStyle name="常规 5 2" xfId="151" xr:uid="{00000000-0005-0000-0000-0000AF000000}"/>
    <cellStyle name="常规 6" xfId="119" xr:uid="{00000000-0005-0000-0000-0000B0000000}"/>
    <cellStyle name="常规 6 2" xfId="157" xr:uid="{00000000-0005-0000-0000-0000B1000000}"/>
    <cellStyle name="常规 7" xfId="120" xr:uid="{00000000-0005-0000-0000-0000B2000000}"/>
    <cellStyle name="常规 7 2" xfId="161" xr:uid="{00000000-0005-0000-0000-0000B3000000}"/>
    <cellStyle name="常规 8" xfId="121" xr:uid="{00000000-0005-0000-0000-0000B4000000}"/>
    <cellStyle name="常规 8 2" xfId="158" xr:uid="{00000000-0005-0000-0000-0000B5000000}"/>
    <cellStyle name="常规 9" xfId="122" xr:uid="{00000000-0005-0000-0000-0000B6000000}"/>
    <cellStyle name="常规_报表格式" xfId="48" xr:uid="{00000000-0005-0000-0000-0000B7000000}"/>
    <cellStyle name="常规_报表格式2" xfId="49" xr:uid="{00000000-0005-0000-0000-0000B8000000}"/>
    <cellStyle name="超链接" xfId="3" builtinId="8"/>
    <cellStyle name="超链接 2" xfId="114" xr:uid="{00000000-0005-0000-0000-0000BA000000}"/>
    <cellStyle name="好" xfId="76" builtinId="26" customBuiltin="1"/>
    <cellStyle name="好_Sheet1" xfId="123" xr:uid="{00000000-0005-0000-0000-0000BC000000}"/>
    <cellStyle name="好_报表层次重要性水平" xfId="124" xr:uid="{00000000-0005-0000-0000-0000BD000000}"/>
    <cellStyle name="好_龙海试算0806" xfId="51" xr:uid="{00000000-0005-0000-0000-0000BE000000}"/>
    <cellStyle name="好_资产负债表转换（母公司汇总）" xfId="50" xr:uid="{00000000-0005-0000-0000-0000BF000000}"/>
    <cellStyle name="汇总" xfId="86" builtinId="25" customBuiltin="1"/>
    <cellStyle name="计算" xfId="81" builtinId="22" customBuiltin="1"/>
    <cellStyle name="检查单元格" xfId="83" builtinId="23" customBuiltin="1"/>
    <cellStyle name="解释性文本" xfId="85" builtinId="53" customBuiltin="1"/>
    <cellStyle name="警告文本" xfId="84" builtinId="11" customBuiltin="1"/>
    <cellStyle name="链接单元格" xfId="82" builtinId="24" customBuiltin="1"/>
    <cellStyle name="霓付 [0]_97MBO" xfId="52" xr:uid="{00000000-0005-0000-0000-0000C6000000}"/>
    <cellStyle name="霓付_97MBO" xfId="53" xr:uid="{00000000-0005-0000-0000-0000C7000000}"/>
    <cellStyle name="烹拳 [0]_97MBO" xfId="35" xr:uid="{00000000-0005-0000-0000-0000C8000000}"/>
    <cellStyle name="烹拳_97MBO" xfId="54" xr:uid="{00000000-0005-0000-0000-0000C9000000}"/>
    <cellStyle name="普通_ 白土" xfId="55" xr:uid="{00000000-0005-0000-0000-0000CA000000}"/>
    <cellStyle name="千分位[0]_ 白土" xfId="26" xr:uid="{00000000-0005-0000-0000-0000CB000000}"/>
    <cellStyle name="千分位_ 白土" xfId="56" xr:uid="{00000000-0005-0000-0000-0000CC000000}"/>
    <cellStyle name="千位[0]_gdhz" xfId="57" xr:uid="{00000000-0005-0000-0000-0000CD000000}"/>
    <cellStyle name="千位_gdhz" xfId="58" xr:uid="{00000000-0005-0000-0000-0000CE000000}"/>
    <cellStyle name="千位分隔" xfId="2" builtinId="3"/>
    <cellStyle name="千位分隔 10" xfId="5" xr:uid="{00000000-0005-0000-0000-0000D0000000}"/>
    <cellStyle name="千位分隔 12 3" xfId="242" xr:uid="{00000000-0005-0000-0000-0000D1000000}"/>
    <cellStyle name="千位分隔 2" xfId="59" xr:uid="{00000000-0005-0000-0000-0000D2000000}"/>
    <cellStyle name="千位分隔 2 2" xfId="125" xr:uid="{00000000-0005-0000-0000-0000D3000000}"/>
    <cellStyle name="千位分隔 2 3" xfId="150" xr:uid="{00000000-0005-0000-0000-0000D4000000}"/>
    <cellStyle name="千位分隔 2 4" xfId="149" xr:uid="{00000000-0005-0000-0000-0000D5000000}"/>
    <cellStyle name="千位分隔 3" xfId="60" xr:uid="{00000000-0005-0000-0000-0000D6000000}"/>
    <cellStyle name="千位分隔 3 2" xfId="152" xr:uid="{00000000-0005-0000-0000-0000D7000000}"/>
    <cellStyle name="千位分隔 4" xfId="160" xr:uid="{00000000-0005-0000-0000-0000D8000000}"/>
    <cellStyle name="千位分隔 5" xfId="162" xr:uid="{00000000-0005-0000-0000-0000D9000000}"/>
    <cellStyle name="千位分隔 6" xfId="132" xr:uid="{00000000-0005-0000-0000-0000DA000000}"/>
    <cellStyle name="千位分隔[0] 2" xfId="155" xr:uid="{00000000-0005-0000-0000-0000DB000000}"/>
    <cellStyle name="千位分隔[0] 3" xfId="156" xr:uid="{00000000-0005-0000-0000-0000DC000000}"/>
    <cellStyle name="钎霖_laroux" xfId="61" xr:uid="{00000000-0005-0000-0000-0000DD000000}"/>
    <cellStyle name="强调 1" xfId="62" xr:uid="{00000000-0005-0000-0000-0000DE000000}"/>
    <cellStyle name="强调 2" xfId="47" xr:uid="{00000000-0005-0000-0000-0000DF000000}"/>
    <cellStyle name="强调 3" xfId="63" xr:uid="{00000000-0005-0000-0000-0000E0000000}"/>
    <cellStyle name="适中" xfId="78" builtinId="28" customBuiltin="1"/>
    <cellStyle name="输出" xfId="80" builtinId="21" customBuiltin="1"/>
    <cellStyle name="输入" xfId="79" builtinId="20" customBuiltin="1"/>
    <cellStyle name="样式 1" xfId="64" xr:uid="{00000000-0005-0000-0000-0000EA000000}"/>
    <cellStyle name="样式 1 2" xfId="243" xr:uid="{00000000-0005-0000-0000-0000EB000000}"/>
    <cellStyle name="一般_W-report" xfId="65" xr:uid="{00000000-0005-0000-0000-0000EC000000}"/>
    <cellStyle name="着色 1" xfId="87" builtinId="29" customBuiltin="1"/>
    <cellStyle name="着色 2" xfId="91" builtinId="33" customBuiltin="1"/>
    <cellStyle name="着色 3" xfId="95" builtinId="37" customBuiltin="1"/>
    <cellStyle name="着色 4" xfId="99" builtinId="41" customBuiltin="1"/>
    <cellStyle name="着色 5" xfId="103" builtinId="45" customBuiltin="1"/>
    <cellStyle name="着色 6" xfId="107" builtinId="49" customBuiltin="1"/>
    <cellStyle name="注释 2" xfId="112" xr:uid="{00000000-0005-0000-0000-0000ED000000}"/>
    <cellStyle name="注释 2 2" xfId="146" xr:uid="{00000000-0005-0000-0000-0000EE000000}"/>
    <cellStyle name="콤마 [0]_BOILER-CO1" xfId="66" xr:uid="{00000000-0005-0000-0000-0000EF000000}"/>
    <cellStyle name="콤마_BOILER-CO1" xfId="67" xr:uid="{00000000-0005-0000-0000-0000F0000000}"/>
    <cellStyle name="통화 [0]_BOILER-CO1" xfId="68" xr:uid="{00000000-0005-0000-0000-0000F1000000}"/>
    <cellStyle name="통화_BOILER-CO1" xfId="69" xr:uid="{00000000-0005-0000-0000-0000F2000000}"/>
    <cellStyle name="표준_0N-HANDLING " xfId="70" xr:uid="{00000000-0005-0000-0000-0000F3000000}"/>
  </cellStyles>
  <dxfs count="4">
    <dxf>
      <font>
        <color rgb="FFFFFF00"/>
      </font>
      <fill>
        <patternFill>
          <bgColor rgb="FFFF0000"/>
        </patternFill>
      </fill>
    </dxf>
    <dxf>
      <font>
        <color rgb="FFFFFF00"/>
      </font>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38271;&#26149;&#29123;&#27668;&#32929;&#20221;/&#38271;&#26149;&#27773;&#36710;&#29123;&#27668;&#26377;&#38480;&#20844;&#21496;/&#23457;&#35745;&#24213;&#31295;/&#38271;&#26149;&#27773;&#36710;&#29123;&#27668;&#21457;&#23637;&#26377;&#38480;&#20844;&#21496;/TB-&#25253;&#20986;&#25253;&#34920;&#12289;&#38468;&#27880;&#27169;&#26495;&#20026;&#19978;&#24066;-&#38271;&#26149;&#27773;&#36710;&#29123;&#27668;&#21457;&#23637;&#26377;&#38480;&#20844;&#21496;3.24%20%20%20&#20462;&#25913;&#29616;&#37329;&#27969;&#37327;&#34917;&#20805;&#36164;&#26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1333;&#20307;&#35797;&#31639;&#24179;&#34913;&#34920;2017-&#29123;&#26009;-&#24050;&#26680;&#23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并信息表"/>
      <sheetName val="抵消信息表"/>
      <sheetName val="dxnsjtempsheet"/>
      <sheetName val="报表标准名称"/>
      <sheetName val="首页"/>
      <sheetName val="试算平衡表-期末资产负债表"/>
      <sheetName val="试算平衡表-本期利润表"/>
      <sheetName val="试算平衡表—本期现金流量表"/>
      <sheetName val="本期调整分录"/>
      <sheetName val="试算平衡表-年初资产负债表"/>
      <sheetName val="试算平衡表-上期利润表"/>
      <sheetName val="试算平衡表—上期现金流量表"/>
      <sheetName val="上期调整分录"/>
      <sheetName val="现金流量表-工作底稿法"/>
      <sheetName val="本期编制分录"/>
      <sheetName val="上期编制分录"/>
      <sheetName val="校验表(本期)"/>
      <sheetName val="校验表(上期)"/>
      <sheetName val="现金流量表-T型账户法"/>
      <sheetName val="现金流量表编制-T"/>
      <sheetName val="现金流量表补充资料-T"/>
      <sheetName val="报出资产负债表(单体)"/>
      <sheetName val="报出资产负债表(续)(单体)"/>
      <sheetName val="报出利润表(单体)"/>
      <sheetName val="报出现金流量表(单体)"/>
      <sheetName val="现金流量表补充资料(单体)"/>
      <sheetName val="报出本期权益变动表(单体)"/>
      <sheetName val="报出上期权益变动表(单体)"/>
      <sheetName val="报出资产负债表(合并口径)"/>
      <sheetName val="报出资产负债表(续)(合并口径)"/>
      <sheetName val="报出利润表(合并口径)"/>
      <sheetName val="报出现金流量表(合并口径)"/>
      <sheetName val="现金流量表补充资料(合并口径)"/>
      <sheetName val="报出本期合并权益变动表(合并口径)"/>
      <sheetName val="报出上期合并权益变动表(合并口径)"/>
      <sheetName val="关联方清单"/>
      <sheetName val="关联方交易"/>
      <sheetName val="关联方往来"/>
      <sheetName val="关联方现金流量"/>
      <sheetName val="资产负债表分析"/>
      <sheetName val="利润表分析"/>
      <sheetName val="财务指标分析"/>
      <sheetName val="附注表（一）不可插行"/>
      <sheetName val="附注表（二）"/>
      <sheetName val="附注核对-期末"/>
      <sheetName val="附注核对-期初"/>
      <sheetName val="货币资金"/>
      <sheetName val="以公允价值计量且其变动计入当期损益的金融资产"/>
      <sheetName val="衍生金融资产"/>
      <sheetName val="应收票据及应收账款"/>
      <sheetName val="应收票据"/>
      <sheetName val="应收账款"/>
      <sheetName val="预付款项"/>
      <sheetName val="其他应收款"/>
      <sheetName val="应收利息"/>
      <sheetName val="应收股利"/>
      <sheetName val="其他应收款项"/>
      <sheetName val="存货"/>
      <sheetName val="持有待售资产"/>
      <sheetName val="其他流动资产"/>
      <sheetName val="可供出售金融资产"/>
      <sheetName val="持有至到期投资"/>
      <sheetName val="长期应收款"/>
      <sheetName val="长期股权投资"/>
      <sheetName val="投资性房地产"/>
      <sheetName val="固定资产"/>
      <sheetName val="固定资产情况"/>
      <sheetName val="在建工程"/>
      <sheetName val="在建工程项目"/>
      <sheetName val="工程物资"/>
      <sheetName val="生产性生物资产"/>
      <sheetName val="油气资产"/>
      <sheetName val="无形资产"/>
      <sheetName val="开发支出"/>
      <sheetName val="商誉"/>
      <sheetName val="长期待摊费用"/>
      <sheetName val="递延所得税资产"/>
      <sheetName val="其他非流动资产"/>
      <sheetName val="短期借款"/>
      <sheetName val="以公允价值计量且其变动计入当期损益的金融负债"/>
      <sheetName val="衍生金融负债"/>
      <sheetName val="应付票据及应付账款"/>
      <sheetName val="应付票据"/>
      <sheetName val="应付账款"/>
      <sheetName val="预收款项"/>
      <sheetName val="应付职工薪酬"/>
      <sheetName val="应交税费"/>
      <sheetName val="其他应付款"/>
      <sheetName val="应付利息"/>
      <sheetName val="应付股利"/>
      <sheetName val="其他应付款项"/>
      <sheetName val="一年内到期的非流动负债"/>
      <sheetName val="其他流动负债"/>
      <sheetName val="长期借款"/>
      <sheetName val="应付债券"/>
      <sheetName val="长期应付款"/>
      <sheetName val="专项应付款"/>
      <sheetName val="长期应付职工薪酬"/>
      <sheetName val="预计负债"/>
      <sheetName val="递延收益"/>
      <sheetName val="实收资本"/>
      <sheetName val="其他权益工具"/>
      <sheetName val="资本公积"/>
      <sheetName val="库存股"/>
      <sheetName val="其他综合收益"/>
      <sheetName val="专项储备"/>
      <sheetName val="盈余公积"/>
      <sheetName val="未分配利润"/>
      <sheetName val="营业收入"/>
      <sheetName val="税金及附加"/>
      <sheetName val="销售费用"/>
      <sheetName val="管理费用"/>
      <sheetName val="研发费用"/>
      <sheetName val="财务费用"/>
      <sheetName val="资产减值损失"/>
      <sheetName val="其他收益"/>
      <sheetName val="投资收益"/>
      <sheetName val="公允价值变动收益"/>
      <sheetName val="资产处置收益"/>
      <sheetName val="营业外收入"/>
      <sheetName val="营业外支出"/>
      <sheetName val="所得税费用"/>
    </sheetNames>
    <sheetDataSet>
      <sheetData sheetId="0"/>
      <sheetData sheetId="1"/>
      <sheetData sheetId="2"/>
      <sheetData sheetId="3">
        <row r="4">
          <cell r="K4" t="str">
            <v>借：</v>
          </cell>
        </row>
        <row r="5">
          <cell r="K5" t="str">
            <v xml:space="preserve">  贷：</v>
          </cell>
        </row>
        <row r="7">
          <cell r="D7" t="str">
            <v>货币资金</v>
          </cell>
        </row>
        <row r="8">
          <cell r="D8" t="str">
            <v>结算备付金</v>
          </cell>
        </row>
        <row r="9">
          <cell r="D9" t="str">
            <v>拆出资金</v>
          </cell>
        </row>
        <row r="10">
          <cell r="D10" t="str">
            <v>以公允价值计量且其变动计入当期损益的金融资产</v>
          </cell>
        </row>
        <row r="11">
          <cell r="D11" t="str">
            <v>衍生金融资产</v>
          </cell>
        </row>
        <row r="12">
          <cell r="D12" t="str">
            <v>应收票据</v>
          </cell>
        </row>
        <row r="13">
          <cell r="D13" t="str">
            <v>应收账款</v>
          </cell>
        </row>
        <row r="14">
          <cell r="D14" t="str">
            <v>应收账款坏账准备</v>
          </cell>
        </row>
        <row r="15">
          <cell r="D15" t="str">
            <v>应收账款净额</v>
          </cell>
        </row>
        <row r="16">
          <cell r="D16" t="str">
            <v>预付款项</v>
          </cell>
        </row>
        <row r="17">
          <cell r="D17" t="str">
            <v>预付款项坏账准备</v>
          </cell>
        </row>
        <row r="18">
          <cell r="D18" t="str">
            <v>预付款项净额</v>
          </cell>
        </row>
        <row r="19">
          <cell r="D19" t="str">
            <v>应收保费</v>
          </cell>
        </row>
        <row r="20">
          <cell r="D20" t="str">
            <v>应收分保账款</v>
          </cell>
        </row>
        <row r="21">
          <cell r="D21" t="str">
            <v>应收分保合同准备金</v>
          </cell>
        </row>
        <row r="22">
          <cell r="D22" t="str">
            <v>应收利息</v>
          </cell>
        </row>
        <row r="23">
          <cell r="D23" t="str">
            <v>应收股利</v>
          </cell>
        </row>
        <row r="24">
          <cell r="D24" t="str">
            <v>其他应收款</v>
          </cell>
        </row>
        <row r="25">
          <cell r="D25" t="str">
            <v>其他应收款坏账准备</v>
          </cell>
        </row>
        <row r="26">
          <cell r="D26" t="str">
            <v>其他应收款净额</v>
          </cell>
        </row>
        <row r="27">
          <cell r="D27" t="str">
            <v>买入返售金融资产</v>
          </cell>
        </row>
        <row r="28">
          <cell r="D28" t="str">
            <v>存货</v>
          </cell>
        </row>
        <row r="29">
          <cell r="D29" t="str">
            <v>存货跌价准备</v>
          </cell>
        </row>
        <row r="30">
          <cell r="D30" t="str">
            <v>存货净额</v>
          </cell>
        </row>
        <row r="31">
          <cell r="D31" t="str">
            <v>持有待售资产</v>
          </cell>
        </row>
        <row r="32">
          <cell r="D32" t="str">
            <v>一年内到期的非流动资产</v>
          </cell>
        </row>
        <row r="33">
          <cell r="D33" t="str">
            <v>其他流动资产</v>
          </cell>
        </row>
        <row r="35">
          <cell r="D35" t="str">
            <v>发放贷款及垫款</v>
          </cell>
        </row>
        <row r="36">
          <cell r="D36" t="str">
            <v>可供出售金融资产</v>
          </cell>
        </row>
        <row r="37">
          <cell r="D37" t="str">
            <v>可供出售金融资产减值准备</v>
          </cell>
        </row>
        <row r="38">
          <cell r="D38" t="str">
            <v>可供出售金融资产净额</v>
          </cell>
        </row>
        <row r="39">
          <cell r="D39" t="str">
            <v>持有至到期投资</v>
          </cell>
        </row>
        <row r="40">
          <cell r="D40" t="str">
            <v>持有至到期投资减值准备</v>
          </cell>
        </row>
        <row r="41">
          <cell r="D41" t="str">
            <v>持有至到期投资净额</v>
          </cell>
        </row>
        <row r="42">
          <cell r="D42" t="str">
            <v>长期应收款</v>
          </cell>
        </row>
        <row r="43">
          <cell r="D43" t="str">
            <v>长期应收款坏账准备</v>
          </cell>
        </row>
        <row r="44">
          <cell r="D44" t="str">
            <v>长期应收款净额</v>
          </cell>
        </row>
        <row r="45">
          <cell r="D45" t="str">
            <v>长期股权投资</v>
          </cell>
        </row>
        <row r="46">
          <cell r="D46" t="str">
            <v>长期股权投资减值准备</v>
          </cell>
        </row>
        <row r="47">
          <cell r="D47" t="str">
            <v>长期股权投资净额</v>
          </cell>
        </row>
        <row r="48">
          <cell r="D48" t="str">
            <v>投资性房地产</v>
          </cell>
        </row>
        <row r="49">
          <cell r="D49" t="str">
            <v>投资性房地产累计折旧</v>
          </cell>
        </row>
        <row r="50">
          <cell r="D50" t="str">
            <v>投资性房地产减值准备</v>
          </cell>
        </row>
        <row r="51">
          <cell r="D51" t="str">
            <v>投资性房地产净额</v>
          </cell>
        </row>
        <row r="52">
          <cell r="D52" t="str">
            <v>固定资产</v>
          </cell>
        </row>
        <row r="53">
          <cell r="D53" t="str">
            <v>累计折旧</v>
          </cell>
        </row>
        <row r="54">
          <cell r="D54" t="str">
            <v>固定资产减值准备</v>
          </cell>
        </row>
        <row r="55">
          <cell r="D55" t="str">
            <v>固定资产净额</v>
          </cell>
        </row>
        <row r="56">
          <cell r="D56" t="str">
            <v>在建工程</v>
          </cell>
        </row>
        <row r="57">
          <cell r="D57" t="str">
            <v>在建工程减值准备</v>
          </cell>
        </row>
        <row r="58">
          <cell r="D58" t="str">
            <v>在建工程净额</v>
          </cell>
        </row>
        <row r="59">
          <cell r="D59" t="str">
            <v>工程物资</v>
          </cell>
        </row>
        <row r="60">
          <cell r="D60" t="str">
            <v>工程物资减值准备</v>
          </cell>
        </row>
        <row r="61">
          <cell r="D61" t="str">
            <v>工程物资净额</v>
          </cell>
        </row>
        <row r="62">
          <cell r="D62" t="str">
            <v>固定资产清理</v>
          </cell>
        </row>
        <row r="63">
          <cell r="D63" t="str">
            <v>生产性生物资产</v>
          </cell>
        </row>
        <row r="64">
          <cell r="D64" t="str">
            <v>生产性生物资产累计折旧</v>
          </cell>
        </row>
        <row r="65">
          <cell r="D65" t="str">
            <v>生产性生物资产减值准备</v>
          </cell>
        </row>
        <row r="66">
          <cell r="D66" t="str">
            <v>生产性生物资产净额</v>
          </cell>
        </row>
        <row r="67">
          <cell r="D67" t="str">
            <v>油气资产</v>
          </cell>
        </row>
        <row r="68">
          <cell r="D68" t="str">
            <v>累计折耗</v>
          </cell>
        </row>
        <row r="69">
          <cell r="D69" t="str">
            <v>油气资产减值准备</v>
          </cell>
        </row>
        <row r="70">
          <cell r="D70" t="str">
            <v>油气资产净额</v>
          </cell>
        </row>
        <row r="71">
          <cell r="D71" t="str">
            <v>无形资产</v>
          </cell>
        </row>
        <row r="72">
          <cell r="D72" t="str">
            <v>累计摊销</v>
          </cell>
        </row>
        <row r="73">
          <cell r="D73" t="str">
            <v>无形资产减值准备</v>
          </cell>
        </row>
        <row r="74">
          <cell r="D74" t="str">
            <v>无形资产净额</v>
          </cell>
        </row>
        <row r="75">
          <cell r="D75" t="str">
            <v>开发支出</v>
          </cell>
        </row>
        <row r="76">
          <cell r="D76" t="str">
            <v>商誉</v>
          </cell>
        </row>
        <row r="77">
          <cell r="D77" t="str">
            <v>商誉减值准备</v>
          </cell>
        </row>
        <row r="78">
          <cell r="D78" t="str">
            <v>商誉净额</v>
          </cell>
        </row>
        <row r="79">
          <cell r="D79" t="str">
            <v>长期待摊费用</v>
          </cell>
        </row>
        <row r="80">
          <cell r="D80" t="str">
            <v>递延所得税资产</v>
          </cell>
        </row>
        <row r="81">
          <cell r="D81" t="str">
            <v>其他非流动资产</v>
          </cell>
        </row>
        <row r="84">
          <cell r="D84" t="str">
            <v>短期借款</v>
          </cell>
        </row>
        <row r="85">
          <cell r="D85" t="str">
            <v>向中央银行借款</v>
          </cell>
        </row>
        <row r="86">
          <cell r="D86" t="str">
            <v>吸收存款及同业存放</v>
          </cell>
        </row>
        <row r="87">
          <cell r="D87" t="str">
            <v>拆入资金</v>
          </cell>
        </row>
        <row r="88">
          <cell r="D88" t="str">
            <v>以公允价值计量且其变动计入当期损益的金融负债</v>
          </cell>
        </row>
        <row r="89">
          <cell r="D89" t="str">
            <v>衍生金融负债</v>
          </cell>
        </row>
        <row r="90">
          <cell r="D90" t="str">
            <v>应付票据</v>
          </cell>
        </row>
        <row r="91">
          <cell r="D91" t="str">
            <v>应付账款</v>
          </cell>
        </row>
        <row r="92">
          <cell r="D92" t="str">
            <v>预收款项</v>
          </cell>
        </row>
        <row r="93">
          <cell r="D93" t="str">
            <v>卖出回购金融资产款</v>
          </cell>
        </row>
        <row r="94">
          <cell r="D94" t="str">
            <v>应付手续费及佣金</v>
          </cell>
        </row>
        <row r="95">
          <cell r="D95" t="str">
            <v>应付职工薪酬</v>
          </cell>
        </row>
        <row r="96">
          <cell r="D96" t="str">
            <v>应交税费</v>
          </cell>
        </row>
        <row r="97">
          <cell r="D97" t="str">
            <v>应付利息</v>
          </cell>
        </row>
        <row r="98">
          <cell r="D98" t="str">
            <v>应付股利</v>
          </cell>
        </row>
        <row r="99">
          <cell r="D99" t="str">
            <v>其他应付款</v>
          </cell>
        </row>
        <row r="100">
          <cell r="D100" t="str">
            <v>应付分保账款</v>
          </cell>
        </row>
        <row r="101">
          <cell r="D101" t="str">
            <v>保险合同准备金</v>
          </cell>
        </row>
        <row r="102">
          <cell r="D102" t="str">
            <v>代理买卖证券款</v>
          </cell>
        </row>
        <row r="103">
          <cell r="D103" t="str">
            <v>代理承销证券款</v>
          </cell>
        </row>
        <row r="104">
          <cell r="D104" t="str">
            <v>持有待售负债</v>
          </cell>
        </row>
        <row r="105">
          <cell r="D105" t="str">
            <v>一年内到期的非流动负债</v>
          </cell>
        </row>
        <row r="106">
          <cell r="D106" t="str">
            <v>其他流动负债</v>
          </cell>
        </row>
        <row r="108">
          <cell r="D108" t="str">
            <v>长期借款</v>
          </cell>
        </row>
        <row r="109">
          <cell r="D109" t="str">
            <v>应付债券</v>
          </cell>
        </row>
        <row r="110">
          <cell r="D110" t="str">
            <v>应付债券-优先股</v>
          </cell>
        </row>
        <row r="111">
          <cell r="D111" t="str">
            <v>应付债券-永续债</v>
          </cell>
        </row>
        <row r="112">
          <cell r="D112" t="str">
            <v>长期应付款</v>
          </cell>
        </row>
        <row r="113">
          <cell r="D113" t="str">
            <v>长期应付职工薪酬</v>
          </cell>
        </row>
        <row r="114">
          <cell r="D114" t="str">
            <v>专项应付款</v>
          </cell>
        </row>
        <row r="115">
          <cell r="D115" t="str">
            <v>预计负债</v>
          </cell>
        </row>
        <row r="116">
          <cell r="D116" t="str">
            <v>递延收益</v>
          </cell>
        </row>
        <row r="117">
          <cell r="D117" t="str">
            <v>递延所得税负债</v>
          </cell>
        </row>
        <row r="118">
          <cell r="D118" t="str">
            <v>其他非流动负债</v>
          </cell>
        </row>
        <row r="120">
          <cell r="D120" t="str">
            <v>实收资本</v>
          </cell>
        </row>
        <row r="121">
          <cell r="D121" t="str">
            <v>其他权益工具</v>
          </cell>
        </row>
        <row r="122">
          <cell r="D122" t="str">
            <v>其他权益工具-优先股</v>
          </cell>
        </row>
        <row r="123">
          <cell r="D123" t="str">
            <v>其他权益工具-永续债</v>
          </cell>
        </row>
        <row r="124">
          <cell r="D124" t="str">
            <v>资本公积</v>
          </cell>
        </row>
        <row r="125">
          <cell r="D125" t="str">
            <v>库存股</v>
          </cell>
        </row>
        <row r="126">
          <cell r="D126" t="str">
            <v>其他综合收益</v>
          </cell>
        </row>
        <row r="127">
          <cell r="D127" t="str">
            <v>专项储备</v>
          </cell>
        </row>
        <row r="128">
          <cell r="D128" t="str">
            <v>盈余公积</v>
          </cell>
        </row>
        <row r="129">
          <cell r="D129" t="str">
            <v>一般风险准备</v>
          </cell>
        </row>
        <row r="130">
          <cell r="D130" t="str">
            <v>未分配利润</v>
          </cell>
        </row>
        <row r="131">
          <cell r="D131" t="str">
            <v>少数股东权益</v>
          </cell>
        </row>
        <row r="133">
          <cell r="D133" t="str">
            <v>营业总收入-营业收入</v>
          </cell>
        </row>
        <row r="134">
          <cell r="D134" t="str">
            <v>营业总收入-利息收入</v>
          </cell>
        </row>
        <row r="135">
          <cell r="D135" t="str">
            <v>营业总收入-已赚保费</v>
          </cell>
        </row>
        <row r="136">
          <cell r="D136" t="str">
            <v>营业总收入-手续费及佣金收入</v>
          </cell>
        </row>
        <row r="137">
          <cell r="D137" t="str">
            <v>营业总成本-营业成本</v>
          </cell>
        </row>
        <row r="138">
          <cell r="D138" t="str">
            <v>营业总成本-利息支出</v>
          </cell>
        </row>
        <row r="139">
          <cell r="D139" t="str">
            <v>营业总成本-手续费及佣金支出</v>
          </cell>
        </row>
        <row r="140">
          <cell r="D140" t="str">
            <v>营业总成本-退保金</v>
          </cell>
        </row>
        <row r="141">
          <cell r="D141" t="str">
            <v>营业总成本-赔付支出净额</v>
          </cell>
        </row>
        <row r="142">
          <cell r="D142" t="str">
            <v>营业总成本-提取保险合同准备金净额</v>
          </cell>
        </row>
        <row r="143">
          <cell r="D143" t="str">
            <v>营业总成本-保单红利支出</v>
          </cell>
        </row>
        <row r="144">
          <cell r="D144" t="str">
            <v>营业总成本-分保费用</v>
          </cell>
        </row>
        <row r="145">
          <cell r="D145" t="str">
            <v>营业总成本-税金及附加</v>
          </cell>
        </row>
        <row r="146">
          <cell r="D146" t="str">
            <v>营业总成本-销售费用</v>
          </cell>
        </row>
        <row r="147">
          <cell r="D147" t="str">
            <v>营业总成本-管理费用</v>
          </cell>
        </row>
        <row r="148">
          <cell r="D148" t="str">
            <v>营业总成本-研发费用</v>
          </cell>
        </row>
        <row r="149">
          <cell r="D149" t="str">
            <v>营业总成本-财务费用</v>
          </cell>
        </row>
        <row r="150">
          <cell r="D150" t="str">
            <v>营业总成本-财务费用-利息费用</v>
          </cell>
        </row>
        <row r="151">
          <cell r="D151" t="str">
            <v>营业总成本-财务费用-利息收入</v>
          </cell>
        </row>
        <row r="152">
          <cell r="D152" t="str">
            <v>营业总成本-资产减值损失</v>
          </cell>
        </row>
        <row r="153">
          <cell r="D153" t="str">
            <v>其他收益</v>
          </cell>
        </row>
        <row r="154">
          <cell r="D154" t="str">
            <v>投资收益</v>
          </cell>
        </row>
        <row r="155">
          <cell r="D155" t="str">
            <v>投资收益-对联营企业和合营企业的投资收益</v>
          </cell>
        </row>
        <row r="156">
          <cell r="D156" t="str">
            <v>汇兑收益</v>
          </cell>
        </row>
        <row r="157">
          <cell r="D157" t="str">
            <v>公允价值变动收益</v>
          </cell>
        </row>
        <row r="158">
          <cell r="D158" t="str">
            <v>资产处置收益</v>
          </cell>
        </row>
        <row r="159">
          <cell r="D159" t="str">
            <v>营业外收入</v>
          </cell>
        </row>
        <row r="160">
          <cell r="D160" t="str">
            <v>营业外支出</v>
          </cell>
        </row>
        <row r="161">
          <cell r="D161" t="str">
            <v>所得税费用</v>
          </cell>
        </row>
        <row r="162">
          <cell r="D162" t="str">
            <v>归属于母公司所有者的净利润</v>
          </cell>
        </row>
        <row r="163">
          <cell r="D163" t="str">
            <v>少数股东损益</v>
          </cell>
        </row>
        <row r="164">
          <cell r="D164" t="str">
            <v>持续经营净利润</v>
          </cell>
        </row>
        <row r="165">
          <cell r="D165" t="str">
            <v>终止经营净利润</v>
          </cell>
        </row>
        <row r="166">
          <cell r="D166" t="str">
            <v>重新计量设定受益计划变动额</v>
          </cell>
        </row>
        <row r="167">
          <cell r="D167" t="str">
            <v>权益法下不能转损益的其他综合收益</v>
          </cell>
        </row>
        <row r="168">
          <cell r="D168" t="str">
            <v>权益法下可转损益的其他综合收益</v>
          </cell>
        </row>
        <row r="169">
          <cell r="D169" t="str">
            <v>可供出售金融资产公允价值变动损益</v>
          </cell>
        </row>
        <row r="170">
          <cell r="D170" t="str">
            <v>持有至到期投资重分类为可供出售金融资产损益</v>
          </cell>
        </row>
        <row r="171">
          <cell r="D171" t="str">
            <v>现金流量套期损益的有效部分</v>
          </cell>
        </row>
        <row r="172">
          <cell r="D172" t="str">
            <v>外币财务报表折算差额</v>
          </cell>
        </row>
        <row r="173">
          <cell r="D173" t="str">
            <v>其他</v>
          </cell>
        </row>
        <row r="174">
          <cell r="D174" t="str">
            <v>归属于少数股东的其他综合收益的税后净额</v>
          </cell>
        </row>
        <row r="175">
          <cell r="D175" t="str">
            <v>归属于少数股东的综合收益总额</v>
          </cell>
        </row>
        <row r="177">
          <cell r="D177" t="str">
            <v>基本每股收益</v>
          </cell>
        </row>
        <row r="178">
          <cell r="D178" t="str">
            <v>稀释每股收益</v>
          </cell>
        </row>
        <row r="179">
          <cell r="D179" t="str">
            <v>年初未分配利润</v>
          </cell>
        </row>
        <row r="180">
          <cell r="D180" t="str">
            <v>其他转入</v>
          </cell>
        </row>
        <row r="181">
          <cell r="D181" t="str">
            <v>提取法定盈余公积</v>
          </cell>
        </row>
        <row r="182">
          <cell r="D182" t="str">
            <v>提取任意盈余公积</v>
          </cell>
        </row>
        <row r="183">
          <cell r="D183" t="str">
            <v>提取其他</v>
          </cell>
        </row>
        <row r="184">
          <cell r="D184" t="str">
            <v>应付优先股股利</v>
          </cell>
        </row>
        <row r="185">
          <cell r="D185" t="str">
            <v>应付普通股股利</v>
          </cell>
        </row>
        <row r="186">
          <cell r="D186" t="str">
            <v>转作股本普通股股利</v>
          </cell>
        </row>
        <row r="187">
          <cell r="D187" t="str">
            <v>其他向投资者分配的利润</v>
          </cell>
        </row>
        <row r="190">
          <cell r="D190" t="str">
            <v>销售商品、提供劳务收到的现金</v>
          </cell>
        </row>
        <row r="191">
          <cell r="D191" t="str">
            <v>客户存款和同业存放款项净增加额</v>
          </cell>
        </row>
        <row r="192">
          <cell r="D192" t="str">
            <v>向中央银行借款净增加额</v>
          </cell>
        </row>
        <row r="193">
          <cell r="D193" t="str">
            <v>向其他金融机构拆入资金净增加额</v>
          </cell>
        </row>
        <row r="194">
          <cell r="D194" t="str">
            <v>收到原保险合同保费取得的现金</v>
          </cell>
        </row>
        <row r="195">
          <cell r="D195" t="str">
            <v>收到再保险业务现金净额</v>
          </cell>
        </row>
        <row r="196">
          <cell r="D196" t="str">
            <v>保户储金及投资款净增加额</v>
          </cell>
        </row>
        <row r="197">
          <cell r="D197" t="str">
            <v>处置以公允价值计量且其变动计入当期损益的金融资产净增加额</v>
          </cell>
        </row>
        <row r="198">
          <cell r="D198" t="str">
            <v>收取利息、手续费及佣金的现金</v>
          </cell>
        </row>
        <row r="199">
          <cell r="D199" t="str">
            <v>拆入资金净增加额</v>
          </cell>
        </row>
        <row r="200">
          <cell r="D200" t="str">
            <v>回购业务资金净增加额</v>
          </cell>
        </row>
        <row r="201">
          <cell r="D201" t="str">
            <v>收到的税费返还</v>
          </cell>
        </row>
        <row r="202">
          <cell r="D202" t="str">
            <v>收到其他与经营活动有关的现金</v>
          </cell>
        </row>
        <row r="203">
          <cell r="D203" t="str">
            <v>购买商品、接受劳务支付的现金</v>
          </cell>
        </row>
        <row r="204">
          <cell r="D204" t="str">
            <v>客户贷款及垫款净增加额</v>
          </cell>
        </row>
        <row r="205">
          <cell r="D205" t="str">
            <v>存放中央银行和同业款项净增加额</v>
          </cell>
        </row>
        <row r="206">
          <cell r="D206" t="str">
            <v>支付原保险合同赔付款项的现金</v>
          </cell>
        </row>
        <row r="207">
          <cell r="D207" t="str">
            <v>支付利息、手续费及佣金的现金</v>
          </cell>
        </row>
        <row r="208">
          <cell r="D208" t="str">
            <v>支付保单红利的现金</v>
          </cell>
        </row>
        <row r="209">
          <cell r="D209" t="str">
            <v>支付给职工以及为职工支付的现金</v>
          </cell>
        </row>
        <row r="210">
          <cell r="D210" t="str">
            <v>支付的各项税费</v>
          </cell>
        </row>
        <row r="211">
          <cell r="D211" t="str">
            <v>支付其他与经营活动有关的现金</v>
          </cell>
        </row>
        <row r="213">
          <cell r="D213" t="str">
            <v>收回投资收到的现金</v>
          </cell>
        </row>
        <row r="214">
          <cell r="D214" t="str">
            <v>取得投资收益收到的现金</v>
          </cell>
        </row>
        <row r="215">
          <cell r="D215" t="str">
            <v>处置固定资产、无形资产和其他长期资产收回的现金净额</v>
          </cell>
        </row>
        <row r="216">
          <cell r="D216" t="str">
            <v>处置子公司及其他营业单位收到的现金净额</v>
          </cell>
        </row>
        <row r="217">
          <cell r="D217" t="str">
            <v>收到其他与投资活动有关的现金</v>
          </cell>
        </row>
        <row r="218">
          <cell r="D218" t="str">
            <v>购建固定资产、无形资产和其他长期资产支付的现金</v>
          </cell>
        </row>
        <row r="219">
          <cell r="D219" t="str">
            <v>投资支付的现金</v>
          </cell>
        </row>
        <row r="220">
          <cell r="D220" t="str">
            <v>质押贷款净增加额</v>
          </cell>
        </row>
        <row r="221">
          <cell r="D221" t="str">
            <v>取得子公司及其他营业单位支付的现金净额</v>
          </cell>
        </row>
        <row r="222">
          <cell r="D222" t="str">
            <v>支付其他与投资活动有关的现金</v>
          </cell>
        </row>
        <row r="224">
          <cell r="D224" t="str">
            <v>吸收投资收到的现金</v>
          </cell>
        </row>
        <row r="225">
          <cell r="D225" t="str">
            <v>吸收投资收到的现金-子公司吸收少数股东投资收到的现金</v>
          </cell>
        </row>
        <row r="226">
          <cell r="D226" t="str">
            <v>取得借款收到的现金</v>
          </cell>
        </row>
        <row r="227">
          <cell r="D227" t="str">
            <v>发行债券收到的现金</v>
          </cell>
        </row>
        <row r="228">
          <cell r="D228" t="str">
            <v>收到其他与筹资活动有关的现金</v>
          </cell>
        </row>
        <row r="229">
          <cell r="D229" t="str">
            <v>偿还债务支付的现金</v>
          </cell>
        </row>
        <row r="230">
          <cell r="D230" t="str">
            <v>分配股利、利润或偿付利息支付的现金</v>
          </cell>
        </row>
        <row r="231">
          <cell r="D231" t="str">
            <v>分配股利、利润或偿付利息所支付的现金-子公司支付给少数股东的股利、利润</v>
          </cell>
        </row>
        <row r="232">
          <cell r="D232" t="str">
            <v>支付其他与筹资活动有关的现金</v>
          </cell>
        </row>
        <row r="233">
          <cell r="D233" t="str">
            <v>汇率变动对现金及现金等价物的影响</v>
          </cell>
        </row>
        <row r="234">
          <cell r="D234" t="str">
            <v>期初现金及现金等价物余额</v>
          </cell>
        </row>
        <row r="236">
          <cell r="D236" t="str">
            <v>净利润(现)</v>
          </cell>
        </row>
        <row r="237">
          <cell r="D237" t="str">
            <v>资产减值准备(现)</v>
          </cell>
        </row>
        <row r="238">
          <cell r="D238" t="str">
            <v>固定资产折旧、油气资产折耗、生产性生物资产折旧</v>
          </cell>
        </row>
        <row r="239">
          <cell r="D239" t="str">
            <v>无形资产摊销</v>
          </cell>
        </row>
        <row r="240">
          <cell r="D240" t="str">
            <v>长期待摊费用摊销</v>
          </cell>
        </row>
        <row r="241">
          <cell r="D241" t="str">
            <v>处置固定资产、无形资产和其他长期资产的损失</v>
          </cell>
        </row>
        <row r="242">
          <cell r="D242" t="str">
            <v>固定资产报废损失</v>
          </cell>
        </row>
        <row r="243">
          <cell r="D243" t="str">
            <v>公允价值变动损失</v>
          </cell>
        </row>
        <row r="244">
          <cell r="D244" t="str">
            <v>财务费用(现)</v>
          </cell>
        </row>
        <row r="245">
          <cell r="D245" t="str">
            <v>投资损失(现)</v>
          </cell>
        </row>
        <row r="246">
          <cell r="D246" t="str">
            <v>递延所得税资产减少</v>
          </cell>
        </row>
        <row r="247">
          <cell r="D247" t="str">
            <v>递延所得税负债增加</v>
          </cell>
        </row>
        <row r="248">
          <cell r="D248" t="str">
            <v>存货的减少</v>
          </cell>
        </row>
        <row r="249">
          <cell r="D249" t="str">
            <v>经营性应收项目的减少</v>
          </cell>
        </row>
        <row r="250">
          <cell r="D250" t="str">
            <v>经营性应付项目的增加</v>
          </cell>
        </row>
        <row r="251">
          <cell r="D251" t="str">
            <v>其他(现)</v>
          </cell>
        </row>
        <row r="253">
          <cell r="D253" t="str">
            <v>债务转为资本</v>
          </cell>
        </row>
        <row r="254">
          <cell r="D254" t="str">
            <v>一年内到期的可转换公司债券</v>
          </cell>
        </row>
        <row r="255">
          <cell r="D255" t="str">
            <v>融资租入固定资产</v>
          </cell>
        </row>
        <row r="257">
          <cell r="D257" t="str">
            <v>现金的期末余额</v>
          </cell>
        </row>
        <row r="258">
          <cell r="D258" t="str">
            <v>现金的期初余额</v>
          </cell>
        </row>
        <row r="259">
          <cell r="D259" t="str">
            <v>现金等价物的期末余额</v>
          </cell>
        </row>
        <row r="260">
          <cell r="D260" t="str">
            <v>现金等价物的期初余额</v>
          </cell>
        </row>
      </sheetData>
      <sheetData sheetId="4">
        <row r="4">
          <cell r="E4" t="str">
            <v>长春汽车燃气发展有限公司</v>
          </cell>
        </row>
      </sheetData>
      <sheetData sheetId="5">
        <row r="5">
          <cell r="I5" t="str">
            <v>索引号：</v>
          </cell>
        </row>
      </sheetData>
      <sheetData sheetId="6">
        <row r="5">
          <cell r="I5" t="str">
            <v>索引号：</v>
          </cell>
        </row>
      </sheetData>
      <sheetData sheetId="7"/>
      <sheetData sheetId="8"/>
      <sheetData sheetId="9">
        <row r="5">
          <cell r="I5" t="str">
            <v>索引号：</v>
          </cell>
        </row>
      </sheetData>
      <sheetData sheetId="10">
        <row r="5">
          <cell r="I5" t="str">
            <v>索引号：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项目索引"/>
      <sheetName val="基本表"/>
      <sheetName val="资产负债表"/>
      <sheetName val="资产负债表（续）"/>
      <sheetName val="利润表"/>
      <sheetName val="现金流量表"/>
      <sheetName val="本期权益变动表"/>
      <sheetName val="上期权益变动表"/>
      <sheetName val="资产减值准备表"/>
      <sheetName val="勾稽检查表"/>
      <sheetName val="2017试算平衡表"/>
      <sheetName val="2017调整分录"/>
      <sheetName val="2016试算平衡表"/>
      <sheetName val="2016调整分录"/>
      <sheetName val="报告附注"/>
      <sheetName val="涉及香港准则企业（必填）"/>
      <sheetName val="附表"/>
      <sheetName val="报表附注(合并用)"/>
      <sheetName val="附注-财务决算专项说明"/>
      <sheetName val="Sheet2"/>
    </sheetNames>
    <sheetDataSet>
      <sheetData sheetId="0" refreshError="1">
        <row r="3">
          <cell r="B3" t="str">
            <v xml:space="preserve">        货币资金</v>
          </cell>
          <cell r="D3" t="str">
            <v>(1)首次执行《企业会计准则》及其相关新规定进行追溯调整</v>
          </cell>
        </row>
        <row r="4">
          <cell r="B4" t="str">
            <v xml:space="preserve">      △结算备付金</v>
          </cell>
          <cell r="D4" t="str">
            <v>(2) 同一控制导致的合并范围变更</v>
          </cell>
        </row>
        <row r="5">
          <cell r="B5" t="str">
            <v xml:space="preserve">      △拆出资金</v>
          </cell>
          <cell r="D5" t="str">
            <v>(3) 除首次执行新准则外的其他会计政策变更</v>
          </cell>
        </row>
        <row r="6">
          <cell r="B6" t="str">
            <v xml:space="preserve">        以公允价值计量且其变动计入当期损益的金融资产</v>
          </cell>
          <cell r="D6" t="str">
            <v>(4) 重大会计差错更正</v>
          </cell>
        </row>
        <row r="7">
          <cell r="B7" t="str">
            <v xml:space="preserve">        衍生金融资产</v>
          </cell>
          <cell r="D7" t="str">
            <v>(5) 清产核资调整</v>
          </cell>
        </row>
        <row r="8">
          <cell r="B8" t="str">
            <v xml:space="preserve">        应收票据</v>
          </cell>
          <cell r="D8" t="str">
            <v>(6) 公司制改建计提三类人员费用调整</v>
          </cell>
        </row>
        <row r="9">
          <cell r="B9" t="str">
            <v xml:space="preserve">        应收账款</v>
          </cell>
          <cell r="D9" t="str">
            <v>(7) 企业改制调账</v>
          </cell>
        </row>
        <row r="10">
          <cell r="B10" t="str">
            <v xml:space="preserve">            坏账准备-应收</v>
          </cell>
          <cell r="D10" t="str">
            <v>(8) 其他</v>
          </cell>
        </row>
        <row r="11">
          <cell r="B11" t="str">
            <v xml:space="preserve">        预付款项</v>
          </cell>
          <cell r="D11" t="str">
            <v>(9) 合并抵销事项</v>
          </cell>
        </row>
        <row r="12">
          <cell r="B12" t="str">
            <v xml:space="preserve">            坏账准备-预付</v>
          </cell>
          <cell r="D12" t="str">
            <v>(10) 长期股权投资模拟权益法调整</v>
          </cell>
        </row>
        <row r="13">
          <cell r="B13" t="str">
            <v xml:space="preserve">      △应收保费</v>
          </cell>
          <cell r="D13" t="str">
            <v>(11) 长期股权投资与子公司所有者权益抵消</v>
          </cell>
        </row>
        <row r="14">
          <cell r="B14" t="str">
            <v xml:space="preserve">      △应收分保账款</v>
          </cell>
          <cell r="D14" t="str">
            <v>(12) 内部往来抵消</v>
          </cell>
        </row>
        <row r="15">
          <cell r="B15" t="str">
            <v xml:space="preserve">      △应收分保合同准备金</v>
          </cell>
          <cell r="D15" t="str">
            <v>(13) 内部交易抵消</v>
          </cell>
        </row>
        <row r="16">
          <cell r="B16" t="str">
            <v xml:space="preserve">        应收利息</v>
          </cell>
        </row>
        <row r="17">
          <cell r="B17" t="str">
            <v xml:space="preserve">        应收股利</v>
          </cell>
          <cell r="D17" t="str">
            <v>(14) 内部现金流量抵消</v>
          </cell>
        </row>
        <row r="18">
          <cell r="B18" t="str">
            <v xml:space="preserve">        其他应收款</v>
          </cell>
        </row>
        <row r="19">
          <cell r="B19" t="str">
            <v xml:space="preserve">            坏账准备-其他应收</v>
          </cell>
        </row>
        <row r="20">
          <cell r="B20" t="str">
            <v xml:space="preserve">      △买入返售金融资产</v>
          </cell>
        </row>
        <row r="21">
          <cell r="B21" t="str">
            <v xml:space="preserve">        存货</v>
          </cell>
        </row>
        <row r="22">
          <cell r="B22" t="str">
            <v xml:space="preserve">           其中:原材料</v>
          </cell>
        </row>
        <row r="23">
          <cell r="B23" t="str">
            <v xml:space="preserve">                库存商品(产成品)</v>
          </cell>
        </row>
        <row r="24">
          <cell r="B24" t="str">
            <v xml:space="preserve">        存货跌价准备</v>
          </cell>
        </row>
        <row r="25">
          <cell r="B25" t="str">
            <v xml:space="preserve">           其中:存货跌价准备-原材料</v>
          </cell>
        </row>
        <row r="26">
          <cell r="B26" t="str">
            <v xml:space="preserve">                存货跌价准备-库存商品(产成品)</v>
          </cell>
        </row>
        <row r="27">
          <cell r="B27" t="str">
            <v xml:space="preserve">        持有待售的资产</v>
          </cell>
        </row>
        <row r="28">
          <cell r="B28" t="str">
            <v xml:space="preserve">        一年内到期的非流动资产</v>
          </cell>
        </row>
        <row r="29">
          <cell r="B29" t="str">
            <v xml:space="preserve">        其他流动资产</v>
          </cell>
        </row>
        <row r="30">
          <cell r="B30" t="str">
            <v xml:space="preserve">      △发放贷款及垫款</v>
          </cell>
        </row>
        <row r="31">
          <cell r="B31" t="str">
            <v xml:space="preserve">        可供出售金融资产</v>
          </cell>
        </row>
        <row r="32">
          <cell r="B32" t="str">
            <v xml:space="preserve">          可供出售金融资产减值准备</v>
          </cell>
        </row>
        <row r="33">
          <cell r="B33" t="str">
            <v xml:space="preserve">        持有至到期投资</v>
          </cell>
        </row>
        <row r="34">
          <cell r="B34" t="str">
            <v xml:space="preserve">          持有至到期投资减值准备</v>
          </cell>
        </row>
        <row r="35">
          <cell r="B35" t="str">
            <v xml:space="preserve">        长期应收款</v>
          </cell>
        </row>
        <row r="36">
          <cell r="B36" t="str">
            <v xml:space="preserve">          长期应收款减值准备</v>
          </cell>
        </row>
        <row r="37">
          <cell r="B37" t="str">
            <v xml:space="preserve">        长期股权投资</v>
          </cell>
        </row>
        <row r="38">
          <cell r="B38" t="str">
            <v xml:space="preserve">          长期股权投资减值准备</v>
          </cell>
        </row>
        <row r="39">
          <cell r="B39" t="str">
            <v xml:space="preserve">        投资性房地产</v>
          </cell>
        </row>
        <row r="40">
          <cell r="B40" t="str">
            <v xml:space="preserve">          投资性房地产减值准备</v>
          </cell>
        </row>
        <row r="41">
          <cell r="B41" t="str">
            <v xml:space="preserve">        固定资产原价</v>
          </cell>
        </row>
        <row r="42">
          <cell r="B42" t="str">
            <v xml:space="preserve">            减：累计折旧</v>
          </cell>
        </row>
        <row r="43">
          <cell r="B43" t="str">
            <v xml:space="preserve">            减：固定资产减值准备</v>
          </cell>
        </row>
        <row r="44">
          <cell r="B44" t="str">
            <v xml:space="preserve">        在建工程</v>
          </cell>
        </row>
        <row r="45">
          <cell r="B45" t="str">
            <v xml:space="preserve">          在建工程减值准备</v>
          </cell>
        </row>
        <row r="46">
          <cell r="B46" t="str">
            <v xml:space="preserve">        工程物资</v>
          </cell>
        </row>
        <row r="47">
          <cell r="B47" t="str">
            <v xml:space="preserve">          工程物资减值准备</v>
          </cell>
        </row>
        <row r="48">
          <cell r="B48" t="str">
            <v xml:space="preserve">        固定资产清理</v>
          </cell>
        </row>
        <row r="49">
          <cell r="B49" t="str">
            <v xml:space="preserve">        生产性生物资产</v>
          </cell>
        </row>
        <row r="50">
          <cell r="B50" t="str">
            <v xml:space="preserve">          生产性生物资产减值准备</v>
          </cell>
        </row>
        <row r="51">
          <cell r="B51" t="str">
            <v xml:space="preserve">        油气资产</v>
          </cell>
        </row>
        <row r="52">
          <cell r="B52" t="str">
            <v xml:space="preserve">          油气资产减值准备</v>
          </cell>
        </row>
        <row r="53">
          <cell r="B53" t="str">
            <v xml:space="preserve">        无形资产</v>
          </cell>
        </row>
        <row r="54">
          <cell r="B54" t="str">
            <v xml:space="preserve">          无形资产减值准备</v>
          </cell>
        </row>
        <row r="55">
          <cell r="B55" t="str">
            <v xml:space="preserve">        开发支出</v>
          </cell>
        </row>
        <row r="56">
          <cell r="B56" t="str">
            <v xml:space="preserve">        商誉</v>
          </cell>
        </row>
        <row r="57">
          <cell r="B57" t="str">
            <v xml:space="preserve">          商誉减值准备</v>
          </cell>
        </row>
        <row r="58">
          <cell r="B58" t="str">
            <v xml:space="preserve">        长期待摊费用</v>
          </cell>
        </row>
        <row r="59">
          <cell r="B59" t="str">
            <v xml:space="preserve">        递延所得税资产</v>
          </cell>
        </row>
        <row r="60">
          <cell r="B60" t="str">
            <v xml:space="preserve">        其他非流动资产</v>
          </cell>
        </row>
        <row r="61">
          <cell r="B61" t="str">
            <v xml:space="preserve">            其中：特准储备物资</v>
          </cell>
        </row>
        <row r="62">
          <cell r="B62" t="str">
            <v xml:space="preserve">        短期借款</v>
          </cell>
        </row>
        <row r="63">
          <cell r="B63" t="str">
            <v xml:space="preserve">      △向中央银行借款</v>
          </cell>
        </row>
        <row r="64">
          <cell r="B64" t="str">
            <v xml:space="preserve">      △吸收存款及同业存放</v>
          </cell>
        </row>
        <row r="65">
          <cell r="B65" t="str">
            <v xml:space="preserve">      △拆入资金</v>
          </cell>
        </row>
        <row r="66">
          <cell r="B66" t="str">
            <v xml:space="preserve">        以公允价值计量且其变动计入当期损益的金融负债</v>
          </cell>
        </row>
        <row r="67">
          <cell r="B67" t="str">
            <v xml:space="preserve">        衍生金融负债</v>
          </cell>
        </row>
        <row r="68">
          <cell r="B68" t="str">
            <v xml:space="preserve">        应付票据</v>
          </cell>
        </row>
        <row r="69">
          <cell r="B69" t="str">
            <v xml:space="preserve">        应付账款</v>
          </cell>
        </row>
        <row r="70">
          <cell r="B70" t="str">
            <v xml:space="preserve">        预收款项</v>
          </cell>
        </row>
        <row r="71">
          <cell r="B71" t="str">
            <v xml:space="preserve">      △卖出回购金融资产款</v>
          </cell>
        </row>
        <row r="72">
          <cell r="B72" t="str">
            <v xml:space="preserve">      △应付手续费及佣金</v>
          </cell>
        </row>
        <row r="73">
          <cell r="B73" t="str">
            <v xml:space="preserve">        应付职工薪酬</v>
          </cell>
        </row>
        <row r="74">
          <cell r="B74" t="str">
            <v xml:space="preserve">            其中：应付工资</v>
          </cell>
        </row>
        <row r="75">
          <cell r="B75" t="str">
            <v xml:space="preserve">                  应付福利费</v>
          </cell>
        </row>
        <row r="76">
          <cell r="B76" t="str">
            <v xml:space="preserve">                     #其中：职工奖励及福利基金</v>
          </cell>
        </row>
        <row r="77">
          <cell r="B77" t="str">
            <v xml:space="preserve">        应交税费</v>
          </cell>
        </row>
        <row r="78">
          <cell r="B78" t="str">
            <v xml:space="preserve">            其中：应交税金</v>
          </cell>
        </row>
        <row r="79">
          <cell r="B79" t="str">
            <v xml:space="preserve">        应付利息</v>
          </cell>
        </row>
        <row r="80">
          <cell r="B80" t="str">
            <v xml:space="preserve">        应付股利</v>
          </cell>
        </row>
        <row r="81">
          <cell r="B81" t="str">
            <v xml:space="preserve">        其他应付款</v>
          </cell>
        </row>
        <row r="82">
          <cell r="B82" t="str">
            <v xml:space="preserve">      △应付分保账款</v>
          </cell>
        </row>
        <row r="83">
          <cell r="B83" t="str">
            <v xml:space="preserve">      △保险合同准备金</v>
          </cell>
        </row>
        <row r="84">
          <cell r="B84" t="str">
            <v xml:space="preserve">      △代理买卖证券款</v>
          </cell>
        </row>
        <row r="85">
          <cell r="B85" t="str">
            <v xml:space="preserve">      △代理承销证券款</v>
          </cell>
        </row>
        <row r="86">
          <cell r="B86" t="str">
            <v xml:space="preserve">        持有待售的负债</v>
          </cell>
        </row>
        <row r="87">
          <cell r="B87" t="str">
            <v xml:space="preserve">        一年内到期的非流动负债</v>
          </cell>
        </row>
        <row r="88">
          <cell r="B88" t="str">
            <v xml:space="preserve">        其他流动负债</v>
          </cell>
        </row>
        <row r="89">
          <cell r="B89" t="str">
            <v xml:space="preserve">        长期借款</v>
          </cell>
        </row>
        <row r="90">
          <cell r="B90" t="str">
            <v xml:space="preserve">        应付债券</v>
          </cell>
        </row>
        <row r="91">
          <cell r="B91" t="str">
            <v xml:space="preserve">        长期应付款</v>
          </cell>
        </row>
        <row r="92">
          <cell r="B92" t="str">
            <v xml:space="preserve">        长期应付职工薪酬</v>
          </cell>
        </row>
        <row r="93">
          <cell r="B93" t="str">
            <v xml:space="preserve">        专项应付款</v>
          </cell>
        </row>
        <row r="94">
          <cell r="B94" t="str">
            <v xml:space="preserve">        预计负债</v>
          </cell>
        </row>
        <row r="95">
          <cell r="B95" t="str">
            <v xml:space="preserve">        递延收益</v>
          </cell>
        </row>
        <row r="96">
          <cell r="B96" t="str">
            <v xml:space="preserve">        递延所得税负债</v>
          </cell>
        </row>
        <row r="97">
          <cell r="B97" t="str">
            <v xml:space="preserve">        其他非流动负债</v>
          </cell>
        </row>
        <row r="98">
          <cell r="B98" t="str">
            <v xml:space="preserve">            其中：特准储备基金</v>
          </cell>
        </row>
        <row r="99">
          <cell r="B99" t="str">
            <v xml:space="preserve">       实收资本（或股本）净额</v>
          </cell>
        </row>
        <row r="100">
          <cell r="B100" t="str">
            <v xml:space="preserve">            国有资本</v>
          </cell>
        </row>
        <row r="101">
          <cell r="B101" t="str">
            <v xml:space="preserve">                其中：国有法人资本</v>
          </cell>
        </row>
        <row r="102">
          <cell r="B102" t="str">
            <v xml:space="preserve">            集体资本</v>
          </cell>
        </row>
        <row r="103">
          <cell r="B103" t="str">
            <v xml:space="preserve">            民营资本</v>
          </cell>
        </row>
        <row r="104">
          <cell r="B104" t="str">
            <v xml:space="preserve">                其中：个人资本</v>
          </cell>
        </row>
        <row r="105">
          <cell r="B105" t="str">
            <v xml:space="preserve">            外商资本</v>
          </cell>
        </row>
        <row r="106">
          <cell r="B106" t="str">
            <v xml:space="preserve">       #减：已归还投资</v>
          </cell>
        </row>
        <row r="107">
          <cell r="B107" t="str">
            <v xml:space="preserve">        其他权益工具</v>
          </cell>
        </row>
        <row r="108">
          <cell r="B108" t="str">
            <v xml:space="preserve">            其中：优先股</v>
          </cell>
        </row>
        <row r="109">
          <cell r="B109" t="str">
            <v xml:space="preserve">                  永续债</v>
          </cell>
        </row>
        <row r="110">
          <cell r="B110" t="str">
            <v xml:space="preserve">        资本公积</v>
          </cell>
        </row>
        <row r="111">
          <cell r="B111" t="str">
            <v xml:space="preserve">        减：库存股</v>
          </cell>
        </row>
        <row r="112">
          <cell r="B112" t="str">
            <v xml:space="preserve">        其他综合收益</v>
          </cell>
        </row>
        <row r="113">
          <cell r="B113" t="str">
            <v xml:space="preserve">            其中：外币报表折算差额</v>
          </cell>
        </row>
        <row r="114">
          <cell r="B114" t="str">
            <v xml:space="preserve">        专项储备</v>
          </cell>
        </row>
        <row r="115">
          <cell r="B115" t="str">
            <v xml:space="preserve">        盈余公积</v>
          </cell>
        </row>
        <row r="116">
          <cell r="B116" t="str">
            <v xml:space="preserve">            其中：法定公积金</v>
          </cell>
        </row>
        <row r="117">
          <cell r="B117" t="str">
            <v xml:space="preserve">                  任意公积金</v>
          </cell>
        </row>
        <row r="118">
          <cell r="B118" t="str">
            <v xml:space="preserve">                 #储备基金</v>
          </cell>
        </row>
        <row r="119">
          <cell r="B119" t="str">
            <v xml:space="preserve">                 #企业发展基金</v>
          </cell>
        </row>
        <row r="120">
          <cell r="B120" t="str">
            <v xml:space="preserve">                 #利润归还投资</v>
          </cell>
        </row>
        <row r="121">
          <cell r="B121" t="str">
            <v xml:space="preserve">      △一般风险准备</v>
          </cell>
        </row>
        <row r="122">
          <cell r="B122" t="str">
            <v xml:space="preserve">        未分配利润</v>
          </cell>
        </row>
        <row r="123">
          <cell r="B123" t="str">
            <v xml:space="preserve">      *少数股东权益</v>
          </cell>
        </row>
        <row r="124">
          <cell r="B124" t="str">
            <v xml:space="preserve">         其中：主营业务收入</v>
          </cell>
        </row>
        <row r="125">
          <cell r="B125" t="str">
            <v xml:space="preserve">               其他业务收入</v>
          </cell>
        </row>
        <row r="126">
          <cell r="B126" t="str">
            <v xml:space="preserve">       △利息收入</v>
          </cell>
        </row>
        <row r="127">
          <cell r="B127" t="str">
            <v xml:space="preserve">       △已赚保费</v>
          </cell>
        </row>
        <row r="128">
          <cell r="B128" t="str">
            <v xml:space="preserve">       △手续费及佣金收入</v>
          </cell>
        </row>
        <row r="129">
          <cell r="B129" t="str">
            <v xml:space="preserve">          其中：主营业务成本</v>
          </cell>
        </row>
        <row r="130">
          <cell r="B130" t="str">
            <v xml:space="preserve">                其他业务成本</v>
          </cell>
        </row>
        <row r="131">
          <cell r="B131" t="str">
            <v xml:space="preserve">       △利息支出</v>
          </cell>
        </row>
        <row r="132">
          <cell r="B132" t="str">
            <v xml:space="preserve">       △手续费及佣金支出</v>
          </cell>
        </row>
        <row r="133">
          <cell r="B133" t="str">
            <v xml:space="preserve">       △退保金</v>
          </cell>
        </row>
        <row r="134">
          <cell r="B134" t="str">
            <v xml:space="preserve">       △赔付支出净额</v>
          </cell>
        </row>
        <row r="135">
          <cell r="B135" t="str">
            <v xml:space="preserve">       △提取保险合同准备金净额</v>
          </cell>
        </row>
        <row r="136">
          <cell r="B136" t="str">
            <v xml:space="preserve">       △保单红利支出</v>
          </cell>
        </row>
        <row r="137">
          <cell r="B137" t="str">
            <v xml:space="preserve">       △分保费用</v>
          </cell>
        </row>
        <row r="138">
          <cell r="B138" t="str">
            <v xml:space="preserve">         税金及附加</v>
          </cell>
        </row>
        <row r="139">
          <cell r="B139" t="str">
            <v xml:space="preserve">         销售费用</v>
          </cell>
        </row>
        <row r="140">
          <cell r="B140" t="str">
            <v xml:space="preserve">         管理费用</v>
          </cell>
        </row>
        <row r="141">
          <cell r="B141" t="str">
            <v xml:space="preserve">             其中：研究与开发费</v>
          </cell>
        </row>
        <row r="142">
          <cell r="B142" t="str">
            <v xml:space="preserve">                   党建工作经费</v>
          </cell>
        </row>
        <row r="143">
          <cell r="B143" t="str">
            <v xml:space="preserve">         财务费用</v>
          </cell>
        </row>
        <row r="144">
          <cell r="B144" t="str">
            <v xml:space="preserve">             其中：利息支出</v>
          </cell>
        </row>
        <row r="145">
          <cell r="B145" t="str">
            <v xml:space="preserve">                   利息收入</v>
          </cell>
        </row>
        <row r="146">
          <cell r="B146" t="str">
            <v xml:space="preserve">                   汇兑净损失（净收益以“-”号填列）</v>
          </cell>
        </row>
        <row r="147">
          <cell r="B147" t="str">
            <v xml:space="preserve">         资产减值损失</v>
          </cell>
        </row>
        <row r="148">
          <cell r="B148" t="str">
            <v xml:space="preserve">          其他</v>
          </cell>
        </row>
        <row r="149">
          <cell r="B149" t="str">
            <v xml:space="preserve">    加：公允价值变动收益（损失以“-”号填列）</v>
          </cell>
        </row>
        <row r="150">
          <cell r="B150" t="str">
            <v xml:space="preserve">        投资收益（损失以“-”号填列）</v>
          </cell>
        </row>
        <row r="151">
          <cell r="B151" t="str">
            <v xml:space="preserve">            其中：对联营企业和合营企业的投资收益</v>
          </cell>
        </row>
        <row r="152">
          <cell r="B152" t="str">
            <v xml:space="preserve">       △汇兑收益（损失以“-”号填列）</v>
          </cell>
        </row>
        <row r="153">
          <cell r="B153" t="str">
            <v xml:space="preserve">        资产处置收益（损失以“-”号填列）</v>
          </cell>
        </row>
        <row r="154">
          <cell r="B154" t="str">
            <v xml:space="preserve">       其他收益</v>
          </cell>
        </row>
        <row r="155">
          <cell r="B155" t="str">
            <v xml:space="preserve">    加：营业外收入</v>
          </cell>
        </row>
        <row r="156">
          <cell r="B156" t="str">
            <v xml:space="preserve">        其中：非流动资产处置利得</v>
          </cell>
        </row>
        <row r="157">
          <cell r="B157" t="str">
            <v xml:space="preserve">              非货币性资产交换利得</v>
          </cell>
        </row>
        <row r="158">
          <cell r="B158" t="str">
            <v xml:space="preserve">              政府补助</v>
          </cell>
        </row>
        <row r="159">
          <cell r="B159" t="str">
            <v xml:space="preserve">              债务重组利得</v>
          </cell>
        </row>
        <row r="160">
          <cell r="B160" t="str">
            <v xml:space="preserve">    减：营业外支出</v>
          </cell>
        </row>
        <row r="161">
          <cell r="B161" t="str">
            <v xml:space="preserve">        其中：非流动资产处置损失</v>
          </cell>
        </row>
        <row r="162">
          <cell r="B162" t="str">
            <v xml:space="preserve">              非货币性资产交换损失</v>
          </cell>
        </row>
        <row r="163">
          <cell r="B163" t="str">
            <v xml:space="preserve">              债务重组损失</v>
          </cell>
        </row>
        <row r="164">
          <cell r="B164" t="str">
            <v xml:space="preserve">    减：所得税费用</v>
          </cell>
        </row>
        <row r="165">
          <cell r="B165" t="str">
            <v xml:space="preserve">   *少数股东损益</v>
          </cell>
        </row>
        <row r="166">
          <cell r="B166" t="str">
            <v>（一）持续经营净利润（净亏损以“-”号填列）</v>
          </cell>
        </row>
        <row r="167">
          <cell r="B167" t="str">
            <v>（二）终止经营净利润（净亏损以“-”号填列）</v>
          </cell>
        </row>
        <row r="168">
          <cell r="B168" t="str">
            <v xml:space="preserve">（一）以后不能重分类进损益的其他综合收益 </v>
          </cell>
        </row>
        <row r="169">
          <cell r="B169" t="str">
            <v xml:space="preserve">    其中：1.重新计量设定受益计划净负债或净资产的变动</v>
          </cell>
        </row>
        <row r="170">
          <cell r="B170" t="str">
            <v xml:space="preserve">          2.权益法下在被投资单位不能重分类进损益的其他综合收益中享有的份额</v>
          </cell>
        </row>
        <row r="171">
          <cell r="B171" t="str">
            <v xml:space="preserve">（二）以后将重分类进损益的其他综合收益 </v>
          </cell>
        </row>
        <row r="172">
          <cell r="B172" t="str">
            <v xml:space="preserve">    其中：1.权益法下在被投资单位以后将重分类进损益的其他综合收益中享有的份额</v>
          </cell>
        </row>
        <row r="173">
          <cell r="B173" t="str">
            <v xml:space="preserve">          2.可供出售金融资产公允价值变动损益</v>
          </cell>
        </row>
        <row r="174">
          <cell r="B174" t="str">
            <v xml:space="preserve">          3.持有至到期投资重分类为可供出售金融资产损益</v>
          </cell>
        </row>
        <row r="175">
          <cell r="B175" t="str">
            <v xml:space="preserve">          4.现金流量套期损益的有效部分</v>
          </cell>
        </row>
        <row r="176">
          <cell r="B176" t="str">
            <v xml:space="preserve">          5.外币报表折算差额</v>
          </cell>
        </row>
        <row r="177">
          <cell r="B177" t="str">
            <v xml:space="preserve">    基本每股收益</v>
          </cell>
        </row>
        <row r="178">
          <cell r="B178" t="str">
            <v xml:space="preserve">    稀释每股收益</v>
          </cell>
        </row>
        <row r="179">
          <cell r="B179" t="str">
            <v xml:space="preserve">       *归属于少数股东的综合收益总额</v>
          </cell>
        </row>
        <row r="180">
          <cell r="B180" t="str">
            <v>年初未分配利润</v>
          </cell>
        </row>
        <row r="181">
          <cell r="B181" t="str">
            <v>盈余公积补亏</v>
          </cell>
        </row>
        <row r="182">
          <cell r="B182" t="str">
            <v>提取法定盈余公积</v>
          </cell>
        </row>
        <row r="183">
          <cell r="B183" t="str">
            <v>提取任意盈余公积</v>
          </cell>
        </row>
        <row r="184">
          <cell r="B184" t="str">
            <v>提取职工奖励及福利基金</v>
          </cell>
        </row>
        <row r="185">
          <cell r="B185" t="str">
            <v>提取储备基金</v>
          </cell>
        </row>
        <row r="186">
          <cell r="B186" t="str">
            <v>提取企业发展基金</v>
          </cell>
        </row>
        <row r="187">
          <cell r="B187" t="str">
            <v>提取一般风险准备</v>
          </cell>
        </row>
        <row r="188">
          <cell r="B188" t="str">
            <v>利润归还投资</v>
          </cell>
        </row>
        <row r="189">
          <cell r="B189" t="str">
            <v>补充流动资本</v>
          </cell>
        </row>
        <row r="190">
          <cell r="B190" t="str">
            <v>单项留用的利润</v>
          </cell>
        </row>
        <row r="191">
          <cell r="B191" t="str">
            <v>分配其他</v>
          </cell>
        </row>
        <row r="192">
          <cell r="B192" t="str">
            <v>应付优先股股利</v>
          </cell>
        </row>
        <row r="194">
          <cell r="B194" t="str">
            <v>应付普通股股利（应付利润）</v>
          </cell>
        </row>
        <row r="195">
          <cell r="B195" t="str">
            <v>转作资本（股本）的普通股股利</v>
          </cell>
        </row>
        <row r="196">
          <cell r="B196" t="str">
            <v>其他分配</v>
          </cell>
        </row>
        <row r="197">
          <cell r="B197" t="str">
            <v xml:space="preserve">    销售商品、提供劳务收到的现金</v>
          </cell>
        </row>
        <row r="198">
          <cell r="B198" t="str">
            <v xml:space="preserve">  △客户存款和同业存放款项净增加额</v>
          </cell>
        </row>
        <row r="199">
          <cell r="B199" t="str">
            <v xml:space="preserve">  △向中央银行借款净增加额</v>
          </cell>
        </row>
        <row r="200">
          <cell r="B200" t="str">
            <v xml:space="preserve">  △向其他金融机构拆入资金净增加额</v>
          </cell>
        </row>
        <row r="201">
          <cell r="B201" t="str">
            <v xml:space="preserve">  △收到原保险合同保费取得的现金</v>
          </cell>
        </row>
        <row r="202">
          <cell r="B202" t="str">
            <v xml:space="preserve">  △收到再保险业务现金净额</v>
          </cell>
        </row>
        <row r="203">
          <cell r="B203" t="str">
            <v xml:space="preserve">  △保户储金及投资款净增加额</v>
          </cell>
        </row>
        <row r="204">
          <cell r="B204" t="str">
            <v xml:space="preserve">  △处置交易性金融资产净增加额</v>
          </cell>
        </row>
        <row r="205">
          <cell r="B205" t="str">
            <v xml:space="preserve">  △收取利息、手续费及佣金的现金</v>
          </cell>
        </row>
        <row r="206">
          <cell r="B206" t="str">
            <v xml:space="preserve">  △拆入资金净增加额</v>
          </cell>
        </row>
        <row r="207">
          <cell r="B207" t="str">
            <v xml:space="preserve">  △回购业务资金净增加额</v>
          </cell>
        </row>
        <row r="208">
          <cell r="B208" t="str">
            <v xml:space="preserve">    收到的税费返还</v>
          </cell>
        </row>
        <row r="209">
          <cell r="B209" t="str">
            <v xml:space="preserve">    收到其他与经营活动有关的现金</v>
          </cell>
        </row>
        <row r="210">
          <cell r="B210" t="str">
            <v xml:space="preserve">    购买商品、接收劳务支付的现金</v>
          </cell>
        </row>
        <row r="211">
          <cell r="B211" t="str">
            <v xml:space="preserve">  △客户贷款及垫款净增加额</v>
          </cell>
        </row>
        <row r="212">
          <cell r="B212" t="str">
            <v xml:space="preserve">  △存放中央银行和同业款项净增加额</v>
          </cell>
        </row>
        <row r="213">
          <cell r="B213" t="str">
            <v xml:space="preserve">  △支付原保险合同赔付款项的现金</v>
          </cell>
        </row>
        <row r="214">
          <cell r="B214" t="str">
            <v xml:space="preserve">  △支付利息、手续费及佣金的现金</v>
          </cell>
        </row>
        <row r="215">
          <cell r="B215" t="str">
            <v xml:space="preserve">  △支付保单红利的现金</v>
          </cell>
        </row>
        <row r="216">
          <cell r="B216" t="str">
            <v xml:space="preserve">    支付给职工以及为职工支付的现金</v>
          </cell>
        </row>
        <row r="217">
          <cell r="B217" t="str">
            <v xml:space="preserve">    支付的各项税费</v>
          </cell>
        </row>
        <row r="218">
          <cell r="B218" t="str">
            <v xml:space="preserve">    支付其他与经营活动有关的现金</v>
          </cell>
        </row>
        <row r="219">
          <cell r="B219" t="str">
            <v xml:space="preserve">    收回投资收到的现金</v>
          </cell>
        </row>
        <row r="220">
          <cell r="B220" t="str">
            <v xml:space="preserve">    取得投资收益收到的现金</v>
          </cell>
        </row>
        <row r="221">
          <cell r="B221" t="str">
            <v xml:space="preserve">    处置固定资产、无形资产和其他长期资产所收回的现金净额</v>
          </cell>
        </row>
        <row r="222">
          <cell r="B222" t="str">
            <v xml:space="preserve">    处置子公司及其他营业单位收回的现金净额</v>
          </cell>
        </row>
        <row r="223">
          <cell r="B223" t="str">
            <v xml:space="preserve">    收到其他与投资活动有关的现金</v>
          </cell>
        </row>
        <row r="224">
          <cell r="B224" t="str">
            <v xml:space="preserve">    购建固定资产、无形资产和其他长期资产所支付的现金</v>
          </cell>
        </row>
        <row r="225">
          <cell r="B225" t="str">
            <v xml:space="preserve">    投资支付的现金</v>
          </cell>
        </row>
        <row r="226">
          <cell r="B226" t="str">
            <v xml:space="preserve">  △质押贷款净增加额</v>
          </cell>
        </row>
        <row r="227">
          <cell r="B227" t="str">
            <v xml:space="preserve">    取得子公司及其他营业单位支付的现金净额</v>
          </cell>
        </row>
        <row r="228">
          <cell r="B228" t="str">
            <v xml:space="preserve">    支付其他与投资活动有关的现金</v>
          </cell>
        </row>
        <row r="229">
          <cell r="B229" t="str">
            <v xml:space="preserve">    吸收投资收到的现金</v>
          </cell>
        </row>
        <row r="230">
          <cell r="B230" t="str">
            <v xml:space="preserve">        其中：子公司吸收少数股东投资收到的现金</v>
          </cell>
        </row>
        <row r="231">
          <cell r="B231" t="str">
            <v xml:space="preserve">    取得借款所收到的现金</v>
          </cell>
        </row>
        <row r="232">
          <cell r="B232" t="str">
            <v xml:space="preserve">  △发行债券收到的现金</v>
          </cell>
        </row>
        <row r="233">
          <cell r="B233" t="str">
            <v xml:space="preserve">    收到其他与筹资活动有关的现金</v>
          </cell>
        </row>
        <row r="234">
          <cell r="B234" t="str">
            <v xml:space="preserve">    偿还债务所支付的现金</v>
          </cell>
        </row>
        <row r="235">
          <cell r="B235" t="str">
            <v xml:space="preserve">    分配股利、利润或偿付利息所支付的现金</v>
          </cell>
        </row>
        <row r="236">
          <cell r="B236" t="str">
            <v xml:space="preserve">        其中：子公司支付给少数股东的股利、利润</v>
          </cell>
        </row>
        <row r="237">
          <cell r="B237" t="str">
            <v xml:space="preserve">    支付其他与筹资活动有关的现金</v>
          </cell>
        </row>
        <row r="238">
          <cell r="B238" t="str">
            <v>四、汇率变动对现金及现金等价物的影响</v>
          </cell>
        </row>
        <row r="239">
          <cell r="B239" t="str">
            <v xml:space="preserve">    加：期初现金及现金等价物余额</v>
          </cell>
        </row>
        <row r="240">
          <cell r="B240" t="str">
            <v>加：资产减值准备</v>
          </cell>
        </row>
        <row r="241">
          <cell r="B241" t="str">
            <v xml:space="preserve">    固定资产折旧、油气资产折耗、生产性生物资产折旧</v>
          </cell>
        </row>
        <row r="242">
          <cell r="B242" t="str">
            <v xml:space="preserve">    无形资产摊销</v>
          </cell>
        </row>
        <row r="243">
          <cell r="B243" t="str">
            <v xml:space="preserve">    长期待摊费用及其他长期资产摊销</v>
          </cell>
        </row>
        <row r="244">
          <cell r="B244" t="str">
            <v xml:space="preserve">    处置固定资产、无形资产和其他长期资产的损失(收益以“-”号填列)</v>
          </cell>
        </row>
        <row r="245">
          <cell r="B245" t="str">
            <v xml:space="preserve">    固定资产报废损失(收益以“-”号填列)</v>
          </cell>
        </row>
        <row r="246">
          <cell r="B246" t="str">
            <v xml:space="preserve">    公允价值变动损失(收益以“-”号填列)</v>
          </cell>
        </row>
        <row r="247">
          <cell r="B247" t="str">
            <v xml:space="preserve">    财务费用(收益以“-”号填列)</v>
          </cell>
        </row>
        <row r="248">
          <cell r="B248" t="str">
            <v xml:space="preserve">    投资损失(收益以“-”号填列)</v>
          </cell>
        </row>
        <row r="249">
          <cell r="B249" t="str">
            <v xml:space="preserve">    递延所得税资产减少(增加以“-”号填列)</v>
          </cell>
        </row>
        <row r="250">
          <cell r="B250" t="str">
            <v xml:space="preserve">    递延所得税负债增加(减少以“-”号填列)</v>
          </cell>
        </row>
        <row r="251">
          <cell r="B251" t="str">
            <v xml:space="preserve">    存货的减少(增加以“-”号填列)</v>
          </cell>
        </row>
        <row r="252">
          <cell r="B252" t="str">
            <v xml:space="preserve">    经营性应收项目的减少(增加以“-”号填列)</v>
          </cell>
        </row>
        <row r="253">
          <cell r="B253" t="str">
            <v xml:space="preserve">    经营性应付项目的增加(减少以“-”号填列)</v>
          </cell>
        </row>
        <row r="254">
          <cell r="B254" t="str">
            <v xml:space="preserve">    其他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sheetPr>
  <dimension ref="A1:D37"/>
  <sheetViews>
    <sheetView showGridLines="0" showZeros="0" view="pageBreakPreview" zoomScaleNormal="100" zoomScaleSheetLayoutView="100" workbookViewId="0">
      <pane xSplit="1" ySplit="4" topLeftCell="B5" activePane="bottomRight" state="frozen"/>
      <selection pane="topRight"/>
      <selection pane="bottomLeft"/>
      <selection pane="bottomRight" sqref="A1:D1"/>
    </sheetView>
  </sheetViews>
  <sheetFormatPr defaultColWidth="9" defaultRowHeight="15" customHeight="1"/>
  <cols>
    <col min="1" max="1" width="41.75" style="134" customWidth="1"/>
    <col min="2" max="2" width="7.58203125" style="134" customWidth="1"/>
    <col min="3" max="4" width="18.58203125" style="134" customWidth="1"/>
    <col min="5" max="16384" width="9" style="134"/>
  </cols>
  <sheetData>
    <row r="1" spans="1:4" ht="25" customHeight="1">
      <c r="A1" s="304" t="s">
        <v>10</v>
      </c>
      <c r="B1" s="304"/>
      <c r="C1" s="304"/>
      <c r="D1" s="304"/>
    </row>
    <row r="2" spans="1:4" ht="25" customHeight="1">
      <c r="A2" s="135" t="str">
        <f>"编制单位："&amp;基本情况表!$B$3</f>
        <v>编制单位：长春光华荣昌汽车部件有限公司</v>
      </c>
      <c r="B2" s="305">
        <f>基本情况表!$B$4</f>
        <v>44926</v>
      </c>
      <c r="C2" s="305"/>
      <c r="D2" s="136" t="s">
        <v>22</v>
      </c>
    </row>
    <row r="3" spans="1:4" ht="25" customHeight="1">
      <c r="A3" s="137" t="s">
        <v>23</v>
      </c>
      <c r="B3" s="138" t="s">
        <v>24</v>
      </c>
      <c r="C3" s="139" t="s">
        <v>25</v>
      </c>
      <c r="D3" s="140" t="s">
        <v>26</v>
      </c>
    </row>
    <row r="4" spans="1:4" ht="19" customHeight="1">
      <c r="A4" s="141" t="s">
        <v>27</v>
      </c>
      <c r="B4" s="142"/>
      <c r="C4" s="143"/>
      <c r="D4" s="144"/>
    </row>
    <row r="5" spans="1:4" ht="19" customHeight="1">
      <c r="A5" s="75" t="s">
        <v>28</v>
      </c>
      <c r="B5" s="145"/>
      <c r="C5" s="146"/>
      <c r="D5" s="147"/>
    </row>
    <row r="6" spans="1:4" ht="19" customHeight="1">
      <c r="A6" s="75" t="s">
        <v>29</v>
      </c>
      <c r="B6" s="145"/>
      <c r="C6" s="146"/>
      <c r="D6" s="147"/>
    </row>
    <row r="7" spans="1:4" ht="19" customHeight="1">
      <c r="A7" s="75" t="s">
        <v>30</v>
      </c>
      <c r="B7" s="145"/>
      <c r="C7" s="146"/>
      <c r="D7" s="147"/>
    </row>
    <row r="8" spans="1:4" ht="19" customHeight="1">
      <c r="A8" s="75" t="s">
        <v>31</v>
      </c>
      <c r="B8" s="145"/>
      <c r="C8" s="146"/>
      <c r="D8" s="147"/>
    </row>
    <row r="9" spans="1:4" ht="19" customHeight="1">
      <c r="A9" s="75" t="s">
        <v>32</v>
      </c>
      <c r="B9" s="145"/>
      <c r="C9" s="146"/>
      <c r="D9" s="147"/>
    </row>
    <row r="10" spans="1:4" ht="19" customHeight="1">
      <c r="A10" s="75" t="s">
        <v>33</v>
      </c>
      <c r="B10" s="145"/>
      <c r="C10" s="146"/>
      <c r="D10" s="147"/>
    </row>
    <row r="11" spans="1:4" ht="19" customHeight="1">
      <c r="A11" s="75" t="s">
        <v>34</v>
      </c>
      <c r="B11" s="145"/>
      <c r="C11" s="146"/>
      <c r="D11" s="147"/>
    </row>
    <row r="12" spans="1:4" ht="19" customHeight="1">
      <c r="A12" s="75" t="s">
        <v>35</v>
      </c>
      <c r="B12" s="145"/>
      <c r="C12" s="146"/>
      <c r="D12" s="147"/>
    </row>
    <row r="13" spans="1:4" ht="19" customHeight="1">
      <c r="A13" s="75" t="s">
        <v>36</v>
      </c>
      <c r="B13" s="145"/>
      <c r="C13" s="146"/>
      <c r="D13" s="147"/>
    </row>
    <row r="14" spans="1:4" ht="19" customHeight="1">
      <c r="A14" s="75" t="s">
        <v>37</v>
      </c>
      <c r="B14" s="145"/>
      <c r="C14" s="146"/>
      <c r="D14" s="147"/>
    </row>
    <row r="15" spans="1:4" ht="19" customHeight="1">
      <c r="A15" s="75" t="s">
        <v>38</v>
      </c>
      <c r="B15" s="145"/>
      <c r="C15" s="146"/>
      <c r="D15" s="147"/>
    </row>
    <row r="16" spans="1:4" ht="19" customHeight="1">
      <c r="A16" s="75" t="s">
        <v>39</v>
      </c>
      <c r="B16" s="145"/>
      <c r="C16" s="146"/>
      <c r="D16" s="147"/>
    </row>
    <row r="17" spans="1:4" ht="19" customHeight="1">
      <c r="A17" s="75" t="s">
        <v>40</v>
      </c>
      <c r="B17" s="145"/>
      <c r="C17" s="146"/>
      <c r="D17" s="147"/>
    </row>
    <row r="18" spans="1:4" ht="19" customHeight="1">
      <c r="A18" s="148" t="s">
        <v>41</v>
      </c>
      <c r="B18" s="142"/>
      <c r="C18" s="143">
        <f>SUM(C5:C11)+SUM(C14:C17)</f>
        <v>0</v>
      </c>
      <c r="D18" s="144">
        <f>SUM(D5:D11)+SUM(D14:D17)</f>
        <v>0</v>
      </c>
    </row>
    <row r="19" spans="1:4" ht="19" customHeight="1">
      <c r="A19" s="141" t="s">
        <v>42</v>
      </c>
      <c r="B19" s="142"/>
      <c r="C19" s="143"/>
      <c r="D19" s="144"/>
    </row>
    <row r="20" spans="1:4" ht="19" customHeight="1">
      <c r="A20" s="75" t="s">
        <v>43</v>
      </c>
      <c r="B20" s="145"/>
      <c r="C20" s="146"/>
      <c r="D20" s="147"/>
    </row>
    <row r="21" spans="1:4" ht="19" customHeight="1">
      <c r="A21" s="75" t="s">
        <v>44</v>
      </c>
      <c r="B21" s="145"/>
      <c r="C21" s="146"/>
      <c r="D21" s="147"/>
    </row>
    <row r="22" spans="1:4" ht="19" customHeight="1">
      <c r="A22" s="75" t="s">
        <v>45</v>
      </c>
      <c r="B22" s="145"/>
      <c r="C22" s="146"/>
      <c r="D22" s="147"/>
    </row>
    <row r="23" spans="1:4" ht="19" customHeight="1">
      <c r="A23" s="75" t="s">
        <v>46</v>
      </c>
      <c r="B23" s="145"/>
      <c r="C23" s="146"/>
      <c r="D23" s="147"/>
    </row>
    <row r="24" spans="1:4" ht="19" customHeight="1">
      <c r="A24" s="75" t="s">
        <v>47</v>
      </c>
      <c r="B24" s="145"/>
      <c r="C24" s="146"/>
      <c r="D24" s="147"/>
    </row>
    <row r="25" spans="1:4" ht="19" customHeight="1">
      <c r="A25" s="75" t="s">
        <v>48</v>
      </c>
      <c r="B25" s="145"/>
      <c r="C25" s="146"/>
      <c r="D25" s="147"/>
    </row>
    <row r="26" spans="1:4" ht="19" customHeight="1">
      <c r="A26" s="75" t="s">
        <v>49</v>
      </c>
      <c r="B26" s="145"/>
      <c r="C26" s="146"/>
      <c r="D26" s="147"/>
    </row>
    <row r="27" spans="1:4" ht="19" customHeight="1">
      <c r="A27" s="75" t="s">
        <v>50</v>
      </c>
      <c r="B27" s="145"/>
      <c r="C27" s="146"/>
      <c r="D27" s="147"/>
    </row>
    <row r="28" spans="1:4" ht="19" customHeight="1">
      <c r="A28" s="75" t="s">
        <v>51</v>
      </c>
      <c r="B28" s="145"/>
      <c r="C28" s="146"/>
      <c r="D28" s="147"/>
    </row>
    <row r="29" spans="1:4" ht="19" customHeight="1">
      <c r="A29" s="75" t="s">
        <v>52</v>
      </c>
      <c r="B29" s="145"/>
      <c r="C29" s="146"/>
      <c r="D29" s="147"/>
    </row>
    <row r="30" spans="1:4" ht="19" customHeight="1">
      <c r="A30" s="75" t="s">
        <v>53</v>
      </c>
      <c r="B30" s="145"/>
      <c r="C30" s="146"/>
      <c r="D30" s="147"/>
    </row>
    <row r="31" spans="1:4" ht="19" customHeight="1">
      <c r="A31" s="75" t="s">
        <v>54</v>
      </c>
      <c r="B31" s="145"/>
      <c r="C31" s="146"/>
      <c r="D31" s="147"/>
    </row>
    <row r="32" spans="1:4" ht="19" customHeight="1">
      <c r="A32" s="75" t="s">
        <v>55</v>
      </c>
      <c r="B32" s="145"/>
      <c r="C32" s="146"/>
      <c r="D32" s="147"/>
    </row>
    <row r="33" spans="1:4" ht="19" customHeight="1">
      <c r="A33" s="75" t="s">
        <v>56</v>
      </c>
      <c r="B33" s="145"/>
      <c r="C33" s="146"/>
      <c r="D33" s="147"/>
    </row>
    <row r="34" spans="1:4" ht="19" customHeight="1">
      <c r="A34" s="75" t="s">
        <v>57</v>
      </c>
      <c r="B34" s="145"/>
      <c r="C34" s="146"/>
      <c r="D34" s="147"/>
    </row>
    <row r="35" spans="1:4" ht="19" customHeight="1">
      <c r="A35" s="148" t="s">
        <v>58</v>
      </c>
      <c r="B35" s="142"/>
      <c r="C35" s="143">
        <f>SUM(C20:C34)</f>
        <v>0</v>
      </c>
      <c r="D35" s="144">
        <f>SUM(D20:D34)</f>
        <v>0</v>
      </c>
    </row>
    <row r="36" spans="1:4" ht="19" customHeight="1">
      <c r="A36" s="161" t="s">
        <v>59</v>
      </c>
      <c r="B36" s="162"/>
      <c r="C36" s="157">
        <f>C35+C18</f>
        <v>0</v>
      </c>
      <c r="D36" s="158">
        <f>D35+D18</f>
        <v>0</v>
      </c>
    </row>
    <row r="37" spans="1:4" ht="25" customHeight="1">
      <c r="A37" s="306" t="str">
        <f>"法定代表人："&amp;基本情况表!$B$5&amp;"           主管会计工作负责人: "&amp;基本情况表!$B$6&amp;"          会计机构负责人:"&amp;基本情况表!$B$7</f>
        <v>法定代表人：           主管会计工作负责人:           会计机构负责人:</v>
      </c>
      <c r="B37" s="306"/>
      <c r="C37" s="306"/>
      <c r="D37" s="306"/>
    </row>
  </sheetData>
  <mergeCells count="3">
    <mergeCell ref="A1:D1"/>
    <mergeCell ref="B2:C2"/>
    <mergeCell ref="A37:D37"/>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N109"/>
  <sheetViews>
    <sheetView topLeftCell="C18" workbookViewId="0">
      <selection activeCell="H26" sqref="H26"/>
    </sheetView>
  </sheetViews>
  <sheetFormatPr defaultColWidth="15.83203125" defaultRowHeight="14"/>
  <cols>
    <col min="1" max="2" width="0" style="184" hidden="1" customWidth="1"/>
    <col min="3" max="3" width="36.83203125" style="184" customWidth="1"/>
    <col min="4" max="4" width="35.33203125" style="184" hidden="1" customWidth="1"/>
    <col min="5" max="5" width="17.75" style="184" customWidth="1"/>
    <col min="6" max="6" width="7.33203125" style="184" customWidth="1"/>
    <col min="7" max="7" width="15.5" style="184" customWidth="1"/>
    <col min="8" max="8" width="7.83203125" style="184" customWidth="1"/>
    <col min="9" max="9" width="14.58203125" style="184" customWidth="1"/>
    <col min="10" max="10" width="9" style="184" customWidth="1"/>
    <col min="11" max="11" width="16.33203125" style="184" customWidth="1"/>
    <col min="12" max="12" width="15.83203125" style="184"/>
    <col min="13" max="13" width="16.25" style="184" bestFit="1" customWidth="1"/>
    <col min="14" max="16384" width="15.83203125" style="184"/>
  </cols>
  <sheetData>
    <row r="1" spans="1:14" hidden="1"/>
    <row r="2" spans="1:14" hidden="1">
      <c r="A2" s="184" t="s">
        <v>332</v>
      </c>
      <c r="B2" s="184" t="s">
        <v>332</v>
      </c>
    </row>
    <row r="3" spans="1:14">
      <c r="A3" s="184" t="s">
        <v>333</v>
      </c>
      <c r="C3" s="185"/>
    </row>
    <row r="4" spans="1:14" ht="30" customHeight="1">
      <c r="C4" s="337" t="s">
        <v>334</v>
      </c>
      <c r="D4" s="337"/>
      <c r="E4" s="337"/>
      <c r="F4" s="337"/>
      <c r="G4" s="337"/>
      <c r="H4" s="337"/>
      <c r="I4" s="337"/>
      <c r="J4" s="337"/>
      <c r="K4" s="338"/>
    </row>
    <row r="5" spans="1:14" ht="15" customHeight="1">
      <c r="C5" s="186" t="str">
        <f>基本情况表!B3</f>
        <v>长春光华荣昌汽车部件有限公司</v>
      </c>
      <c r="D5" s="186"/>
      <c r="E5" s="186"/>
      <c r="F5" s="339" t="s">
        <v>335</v>
      </c>
      <c r="G5" s="339"/>
      <c r="H5" s="340"/>
      <c r="I5" s="340"/>
      <c r="J5" s="187"/>
      <c r="K5" s="187" t="s">
        <v>336</v>
      </c>
    </row>
    <row r="6" spans="1:14" ht="15" customHeight="1">
      <c r="C6" s="256">
        <f>基本情况表!B4</f>
        <v>44926</v>
      </c>
      <c r="D6" s="186"/>
      <c r="E6" s="186"/>
      <c r="F6" s="339" t="s">
        <v>337</v>
      </c>
      <c r="G6" s="339"/>
      <c r="H6" s="340"/>
      <c r="I6" s="340"/>
      <c r="J6" s="187"/>
      <c r="K6" s="187" t="s">
        <v>338</v>
      </c>
    </row>
    <row r="7" spans="1:14" ht="15" customHeight="1">
      <c r="C7" s="341" t="s">
        <v>107</v>
      </c>
      <c r="D7" s="341" t="s">
        <v>339</v>
      </c>
      <c r="E7" s="342" t="s">
        <v>519</v>
      </c>
      <c r="F7" s="342"/>
      <c r="G7" s="343" t="str">
        <f>IF(E7="年末金额","年初金额","期初金额")</f>
        <v>期初金额</v>
      </c>
      <c r="H7" s="343"/>
      <c r="I7" s="343" t="s">
        <v>341</v>
      </c>
      <c r="J7" s="343"/>
      <c r="K7" s="335" t="s">
        <v>342</v>
      </c>
    </row>
    <row r="8" spans="1:14" ht="15" customHeight="1">
      <c r="C8" s="341"/>
      <c r="D8" s="341"/>
      <c r="E8" s="188" t="s">
        <v>343</v>
      </c>
      <c r="F8" s="188" t="s">
        <v>344</v>
      </c>
      <c r="G8" s="188" t="s">
        <v>343</v>
      </c>
      <c r="H8" s="188" t="s">
        <v>344</v>
      </c>
      <c r="I8" s="188" t="s">
        <v>345</v>
      </c>
      <c r="J8" s="188" t="s">
        <v>346</v>
      </c>
      <c r="K8" s="336"/>
    </row>
    <row r="9" spans="1:14" ht="15" customHeight="1">
      <c r="C9" s="189">
        <v>1</v>
      </c>
      <c r="D9" s="189"/>
      <c r="E9" s="189">
        <v>2</v>
      </c>
      <c r="F9" s="189">
        <v>3</v>
      </c>
      <c r="G9" s="189">
        <v>4</v>
      </c>
      <c r="H9" s="189">
        <v>5</v>
      </c>
      <c r="I9" s="189" t="s">
        <v>347</v>
      </c>
      <c r="J9" s="189" t="s">
        <v>348</v>
      </c>
      <c r="K9" s="189">
        <v>8</v>
      </c>
    </row>
    <row r="10" spans="1:14" s="190" customFormat="1" ht="15" customHeight="1">
      <c r="C10" s="191" t="s">
        <v>27</v>
      </c>
      <c r="D10" s="192"/>
      <c r="E10" s="193"/>
      <c r="F10" s="194"/>
      <c r="G10" s="193"/>
      <c r="H10" s="195"/>
      <c r="I10" s="196"/>
      <c r="J10" s="194"/>
      <c r="K10" s="197"/>
      <c r="M10" s="190" t="s">
        <v>340</v>
      </c>
      <c r="N10" s="190" t="s">
        <v>520</v>
      </c>
    </row>
    <row r="11" spans="1:14" s="190" customFormat="1" ht="15" customHeight="1">
      <c r="C11" s="198" t="s">
        <v>28</v>
      </c>
      <c r="D11" s="192" t="s">
        <v>28</v>
      </c>
      <c r="E11" s="193">
        <f>资产负债表1!C5</f>
        <v>690554.36</v>
      </c>
      <c r="F11" s="254">
        <f>IF(E11=0,0,E11/M11)</f>
        <v>6.3591234416739723E-2</v>
      </c>
      <c r="G11" s="193">
        <f>资产负债表1!D5</f>
        <v>154134.54</v>
      </c>
      <c r="H11" s="199">
        <f>IF(G11=0,0,G11/N11)</f>
        <v>2.1490891616922922E-3</v>
      </c>
      <c r="I11" s="196">
        <f>E11-G11</f>
        <v>536419.81999999995</v>
      </c>
      <c r="J11" s="199">
        <f>IF(G11=0,0,I11/G11)</f>
        <v>3.4802051506430676</v>
      </c>
      <c r="K11" s="197"/>
      <c r="M11" s="253">
        <f>E106</f>
        <v>10859269.619999999</v>
      </c>
      <c r="N11" s="253">
        <f>G106</f>
        <v>71720867.960000008</v>
      </c>
    </row>
    <row r="12" spans="1:14" s="190" customFormat="1" ht="15" customHeight="1">
      <c r="C12" s="198" t="s">
        <v>349</v>
      </c>
      <c r="D12" s="192" t="s">
        <v>349</v>
      </c>
      <c r="E12" s="193"/>
      <c r="F12" s="254">
        <f t="shared" ref="F12:F51" si="0">IF(E12=0,0,E12/M12)</f>
        <v>0</v>
      </c>
      <c r="G12" s="193"/>
      <c r="H12" s="199">
        <f t="shared" ref="H12:H75" si="1">IF(G12=0,0,G12/N12)</f>
        <v>0</v>
      </c>
      <c r="I12" s="196">
        <f t="shared" ref="I12:I75" si="2">E12-G12</f>
        <v>0</v>
      </c>
      <c r="J12" s="199">
        <f t="shared" ref="J12:J75" si="3">IF(G12=0,0,I12/G12)</f>
        <v>0</v>
      </c>
      <c r="K12" s="197"/>
      <c r="M12" s="252">
        <f>M11</f>
        <v>10859269.619999999</v>
      </c>
      <c r="N12" s="252">
        <f>N11</f>
        <v>71720867.960000008</v>
      </c>
    </row>
    <row r="13" spans="1:14" s="190" customFormat="1" ht="15" customHeight="1">
      <c r="C13" s="198" t="s">
        <v>350</v>
      </c>
      <c r="D13" s="192" t="s">
        <v>350</v>
      </c>
      <c r="E13" s="193"/>
      <c r="F13" s="254">
        <f t="shared" si="0"/>
        <v>0</v>
      </c>
      <c r="G13" s="193"/>
      <c r="H13" s="199">
        <f t="shared" si="1"/>
        <v>0</v>
      </c>
      <c r="I13" s="196">
        <f t="shared" si="2"/>
        <v>0</v>
      </c>
      <c r="J13" s="199">
        <f t="shared" si="3"/>
        <v>0</v>
      </c>
      <c r="K13" s="197"/>
      <c r="M13" s="252">
        <f t="shared" ref="M13:M24" si="4">M12</f>
        <v>10859269.619999999</v>
      </c>
      <c r="N13" s="252">
        <f t="shared" ref="N13:N24" si="5">N12</f>
        <v>71720867.960000008</v>
      </c>
    </row>
    <row r="14" spans="1:14" s="190" customFormat="1" ht="15" customHeight="1">
      <c r="C14" s="198" t="s">
        <v>29</v>
      </c>
      <c r="D14" s="192" t="s">
        <v>29</v>
      </c>
      <c r="E14" s="193">
        <f>资产负债表1!C6</f>
        <v>0</v>
      </c>
      <c r="F14" s="254">
        <f t="shared" si="0"/>
        <v>0</v>
      </c>
      <c r="G14" s="193"/>
      <c r="H14" s="199">
        <f t="shared" si="1"/>
        <v>0</v>
      </c>
      <c r="I14" s="196">
        <f t="shared" si="2"/>
        <v>0</v>
      </c>
      <c r="J14" s="199">
        <f t="shared" si="3"/>
        <v>0</v>
      </c>
      <c r="K14" s="197"/>
      <c r="M14" s="252">
        <f t="shared" si="4"/>
        <v>10859269.619999999</v>
      </c>
      <c r="N14" s="252">
        <f t="shared" si="5"/>
        <v>71720867.960000008</v>
      </c>
    </row>
    <row r="15" spans="1:14" s="190" customFormat="1" ht="15" customHeight="1">
      <c r="C15" s="198" t="s">
        <v>30</v>
      </c>
      <c r="D15" s="192" t="s">
        <v>30</v>
      </c>
      <c r="E15" s="193">
        <f>资产负债表1!C7</f>
        <v>0</v>
      </c>
      <c r="F15" s="254">
        <f t="shared" si="0"/>
        <v>0</v>
      </c>
      <c r="G15" s="193"/>
      <c r="H15" s="199">
        <f t="shared" si="1"/>
        <v>0</v>
      </c>
      <c r="I15" s="196">
        <f t="shared" si="2"/>
        <v>0</v>
      </c>
      <c r="J15" s="199">
        <f t="shared" si="3"/>
        <v>0</v>
      </c>
      <c r="K15" s="197"/>
      <c r="M15" s="252">
        <f t="shared" si="4"/>
        <v>10859269.619999999</v>
      </c>
      <c r="N15" s="252">
        <f t="shared" si="5"/>
        <v>71720867.960000008</v>
      </c>
    </row>
    <row r="16" spans="1:14" s="190" customFormat="1" ht="15" customHeight="1">
      <c r="C16" s="198" t="s">
        <v>31</v>
      </c>
      <c r="D16" s="192" t="s">
        <v>31</v>
      </c>
      <c r="E16" s="193">
        <f>资产负债表1!C8</f>
        <v>0</v>
      </c>
      <c r="F16" s="254">
        <f t="shared" si="0"/>
        <v>0</v>
      </c>
      <c r="G16" s="193"/>
      <c r="H16" s="199">
        <f t="shared" si="1"/>
        <v>0</v>
      </c>
      <c r="I16" s="196">
        <f t="shared" si="2"/>
        <v>0</v>
      </c>
      <c r="J16" s="199">
        <f t="shared" si="3"/>
        <v>0</v>
      </c>
      <c r="K16" s="197"/>
      <c r="M16" s="252">
        <f t="shared" si="4"/>
        <v>10859269.619999999</v>
      </c>
      <c r="N16" s="252">
        <f t="shared" si="5"/>
        <v>71720867.960000008</v>
      </c>
    </row>
    <row r="17" spans="3:14" s="190" customFormat="1" ht="15" customHeight="1">
      <c r="C17" s="198" t="s">
        <v>32</v>
      </c>
      <c r="D17" s="192" t="s">
        <v>351</v>
      </c>
      <c r="E17" s="193">
        <f>资产负债表1!C9</f>
        <v>1555412.02</v>
      </c>
      <c r="F17" s="254">
        <f t="shared" si="0"/>
        <v>0.1432335759612533</v>
      </c>
      <c r="G17" s="193">
        <f>资产负债表1!D9</f>
        <v>66968800.530000001</v>
      </c>
      <c r="H17" s="199">
        <f t="shared" si="1"/>
        <v>0.93374219296048788</v>
      </c>
      <c r="I17" s="196">
        <f t="shared" si="2"/>
        <v>-65413388.509999998</v>
      </c>
      <c r="J17" s="220">
        <f t="shared" si="3"/>
        <v>-0.97677407975519548</v>
      </c>
      <c r="K17" s="197"/>
      <c r="M17" s="252">
        <f t="shared" si="4"/>
        <v>10859269.619999999</v>
      </c>
      <c r="N17" s="252">
        <f t="shared" si="5"/>
        <v>71720867.960000008</v>
      </c>
    </row>
    <row r="18" spans="3:14" s="190" customFormat="1" ht="15" customHeight="1">
      <c r="C18" s="198" t="s">
        <v>33</v>
      </c>
      <c r="D18" s="192" t="s">
        <v>352</v>
      </c>
      <c r="E18" s="193">
        <f>资产负债表1!C10</f>
        <v>13889.13</v>
      </c>
      <c r="F18" s="254">
        <f t="shared" si="0"/>
        <v>1.2790114331832935E-3</v>
      </c>
      <c r="G18" s="193">
        <f>资产负债表1!D10</f>
        <v>307580.12</v>
      </c>
      <c r="H18" s="199">
        <f t="shared" si="1"/>
        <v>4.288572193124362E-3</v>
      </c>
      <c r="I18" s="196">
        <f t="shared" si="2"/>
        <v>-293690.99</v>
      </c>
      <c r="J18" s="199">
        <f t="shared" si="3"/>
        <v>-0.9548438631209325</v>
      </c>
      <c r="K18" s="197"/>
      <c r="M18" s="252">
        <f t="shared" si="4"/>
        <v>10859269.619999999</v>
      </c>
      <c r="N18" s="252">
        <f t="shared" si="5"/>
        <v>71720867.960000008</v>
      </c>
    </row>
    <row r="19" spans="3:14" s="190" customFormat="1" ht="15" customHeight="1">
      <c r="C19" s="198" t="s">
        <v>353</v>
      </c>
      <c r="D19" s="192" t="s">
        <v>353</v>
      </c>
      <c r="E19" s="193"/>
      <c r="F19" s="254">
        <f t="shared" si="0"/>
        <v>0</v>
      </c>
      <c r="G19" s="193"/>
      <c r="H19" s="199">
        <f t="shared" si="1"/>
        <v>0</v>
      </c>
      <c r="I19" s="196">
        <f t="shared" si="2"/>
        <v>0</v>
      </c>
      <c r="J19" s="199">
        <f t="shared" si="3"/>
        <v>0</v>
      </c>
      <c r="K19" s="197"/>
      <c r="M19" s="252">
        <f t="shared" si="4"/>
        <v>10859269.619999999</v>
      </c>
      <c r="N19" s="252">
        <f t="shared" si="5"/>
        <v>71720867.960000008</v>
      </c>
    </row>
    <row r="20" spans="3:14" s="190" customFormat="1" ht="15" customHeight="1">
      <c r="C20" s="198" t="s">
        <v>354</v>
      </c>
      <c r="D20" s="192" t="s">
        <v>354</v>
      </c>
      <c r="E20" s="193"/>
      <c r="F20" s="254">
        <f t="shared" si="0"/>
        <v>0</v>
      </c>
      <c r="G20" s="193"/>
      <c r="H20" s="199">
        <f t="shared" si="1"/>
        <v>0</v>
      </c>
      <c r="I20" s="196">
        <f t="shared" si="2"/>
        <v>0</v>
      </c>
      <c r="J20" s="199">
        <f t="shared" si="3"/>
        <v>0</v>
      </c>
      <c r="K20" s="197"/>
      <c r="M20" s="252">
        <f t="shared" si="4"/>
        <v>10859269.619999999</v>
      </c>
      <c r="N20" s="252">
        <f t="shared" si="5"/>
        <v>71720867.960000008</v>
      </c>
    </row>
    <row r="21" spans="3:14" s="190" customFormat="1" ht="15" customHeight="1">
      <c r="C21" s="198" t="s">
        <v>355</v>
      </c>
      <c r="D21" s="192" t="s">
        <v>355</v>
      </c>
      <c r="E21" s="193"/>
      <c r="F21" s="254">
        <f t="shared" si="0"/>
        <v>0</v>
      </c>
      <c r="G21" s="193"/>
      <c r="H21" s="199">
        <f t="shared" si="1"/>
        <v>0</v>
      </c>
      <c r="I21" s="196">
        <f t="shared" si="2"/>
        <v>0</v>
      </c>
      <c r="J21" s="199">
        <f t="shared" si="3"/>
        <v>0</v>
      </c>
      <c r="K21" s="197"/>
      <c r="M21" s="252">
        <f t="shared" si="4"/>
        <v>10859269.619999999</v>
      </c>
      <c r="N21" s="252">
        <f t="shared" si="5"/>
        <v>71720867.960000008</v>
      </c>
    </row>
    <row r="22" spans="3:14" s="190" customFormat="1" ht="15" customHeight="1">
      <c r="C22" s="198" t="s">
        <v>356</v>
      </c>
      <c r="D22" s="192" t="s">
        <v>356</v>
      </c>
      <c r="E22" s="193"/>
      <c r="F22" s="254">
        <f t="shared" si="0"/>
        <v>0</v>
      </c>
      <c r="G22" s="193"/>
      <c r="H22" s="199">
        <f t="shared" si="1"/>
        <v>0</v>
      </c>
      <c r="I22" s="196">
        <f t="shared" si="2"/>
        <v>0</v>
      </c>
      <c r="J22" s="199">
        <f t="shared" si="3"/>
        <v>0</v>
      </c>
      <c r="K22" s="197"/>
      <c r="M22" s="252">
        <f t="shared" si="4"/>
        <v>10859269.619999999</v>
      </c>
      <c r="N22" s="252">
        <f t="shared" si="5"/>
        <v>71720867.960000008</v>
      </c>
    </row>
    <row r="23" spans="3:14" s="190" customFormat="1" ht="15" customHeight="1">
      <c r="C23" s="198" t="s">
        <v>357</v>
      </c>
      <c r="D23" s="192" t="s">
        <v>357</v>
      </c>
      <c r="E23" s="193"/>
      <c r="F23" s="254">
        <f t="shared" si="0"/>
        <v>0</v>
      </c>
      <c r="G23" s="193"/>
      <c r="H23" s="199">
        <f t="shared" si="1"/>
        <v>0</v>
      </c>
      <c r="I23" s="196">
        <f t="shared" si="2"/>
        <v>0</v>
      </c>
      <c r="J23" s="199">
        <f t="shared" si="3"/>
        <v>0</v>
      </c>
      <c r="K23" s="197"/>
      <c r="M23" s="252">
        <f t="shared" si="4"/>
        <v>10859269.619999999</v>
      </c>
      <c r="N23" s="252">
        <f t="shared" si="5"/>
        <v>71720867.960000008</v>
      </c>
    </row>
    <row r="24" spans="3:14" s="190" customFormat="1" ht="15" customHeight="1">
      <c r="C24" s="198" t="s">
        <v>34</v>
      </c>
      <c r="D24" s="192" t="s">
        <v>358</v>
      </c>
      <c r="E24" s="193">
        <f>资产负债表1!C11</f>
        <v>120770.74</v>
      </c>
      <c r="F24" s="254">
        <f t="shared" si="0"/>
        <v>1.112144225405097E-2</v>
      </c>
      <c r="G24" s="193">
        <f>资产负债表1!D11</f>
        <v>100000</v>
      </c>
      <c r="H24" s="199">
        <f t="shared" si="1"/>
        <v>1.3942943364234209E-3</v>
      </c>
      <c r="I24" s="196">
        <f t="shared" si="2"/>
        <v>20770.740000000005</v>
      </c>
      <c r="J24" s="199">
        <f t="shared" si="3"/>
        <v>0.20770740000000004</v>
      </c>
      <c r="K24" s="197"/>
      <c r="M24" s="252">
        <f t="shared" si="4"/>
        <v>10859269.619999999</v>
      </c>
      <c r="N24" s="252">
        <f t="shared" si="5"/>
        <v>71720867.960000008</v>
      </c>
    </row>
    <row r="25" spans="3:14" s="190" customFormat="1" ht="15" customHeight="1">
      <c r="C25" s="198" t="s">
        <v>359</v>
      </c>
      <c r="D25" s="192" t="s">
        <v>359</v>
      </c>
      <c r="E25" s="193"/>
      <c r="F25" s="254">
        <f t="shared" si="0"/>
        <v>0</v>
      </c>
      <c r="G25" s="193"/>
      <c r="H25" s="199">
        <f t="shared" si="1"/>
        <v>0</v>
      </c>
      <c r="I25" s="196">
        <f t="shared" si="2"/>
        <v>0</v>
      </c>
      <c r="J25" s="199">
        <f t="shared" si="3"/>
        <v>0</v>
      </c>
      <c r="K25" s="197"/>
      <c r="M25" s="252">
        <f t="shared" ref="M25:M88" si="6">M24</f>
        <v>10859269.619999999</v>
      </c>
      <c r="N25" s="252">
        <f t="shared" ref="N25:N88" si="7">N24</f>
        <v>71720867.960000008</v>
      </c>
    </row>
    <row r="26" spans="3:14" s="190" customFormat="1" ht="15" customHeight="1">
      <c r="C26" s="198" t="s">
        <v>37</v>
      </c>
      <c r="D26" s="192" t="s">
        <v>360</v>
      </c>
      <c r="E26" s="193">
        <f>资产负债表1!C14</f>
        <v>2458445.5299999998</v>
      </c>
      <c r="F26" s="254">
        <f t="shared" si="0"/>
        <v>0.22639142557729403</v>
      </c>
      <c r="G26" s="193">
        <f>资产负债表1!D14</f>
        <v>1115767.07</v>
      </c>
      <c r="H26" s="199">
        <f t="shared" si="1"/>
        <v>1.5557077064687548E-2</v>
      </c>
      <c r="I26" s="196">
        <f t="shared" si="2"/>
        <v>1342678.4599999997</v>
      </c>
      <c r="J26" s="199">
        <f t="shared" si="3"/>
        <v>1.2033680649851044</v>
      </c>
      <c r="K26" s="197"/>
      <c r="M26" s="252">
        <f t="shared" si="6"/>
        <v>10859269.619999999</v>
      </c>
      <c r="N26" s="252">
        <f t="shared" si="7"/>
        <v>71720867.960000008</v>
      </c>
    </row>
    <row r="27" spans="3:14" s="190" customFormat="1" ht="15" customHeight="1">
      <c r="C27" s="198" t="s">
        <v>361</v>
      </c>
      <c r="D27" s="192" t="s">
        <v>361</v>
      </c>
      <c r="E27" s="193"/>
      <c r="F27" s="254">
        <f t="shared" si="0"/>
        <v>0</v>
      </c>
      <c r="G27" s="193"/>
      <c r="H27" s="199">
        <f t="shared" si="1"/>
        <v>0</v>
      </c>
      <c r="I27" s="196">
        <f t="shared" si="2"/>
        <v>0</v>
      </c>
      <c r="J27" s="199">
        <f t="shared" si="3"/>
        <v>0</v>
      </c>
      <c r="K27" s="197"/>
      <c r="M27" s="252">
        <f t="shared" si="6"/>
        <v>10859269.619999999</v>
      </c>
      <c r="N27" s="252">
        <f t="shared" si="7"/>
        <v>71720867.960000008</v>
      </c>
    </row>
    <row r="28" spans="3:14" s="190" customFormat="1" ht="15" customHeight="1">
      <c r="C28" s="198" t="s">
        <v>38</v>
      </c>
      <c r="D28" s="192" t="s">
        <v>38</v>
      </c>
      <c r="E28" s="193"/>
      <c r="F28" s="254">
        <f t="shared" si="0"/>
        <v>0</v>
      </c>
      <c r="G28" s="193"/>
      <c r="H28" s="199">
        <f t="shared" si="1"/>
        <v>0</v>
      </c>
      <c r="I28" s="196">
        <f t="shared" si="2"/>
        <v>0</v>
      </c>
      <c r="J28" s="199">
        <f t="shared" si="3"/>
        <v>0</v>
      </c>
      <c r="K28" s="197"/>
      <c r="M28" s="252">
        <f t="shared" si="6"/>
        <v>10859269.619999999</v>
      </c>
      <c r="N28" s="252">
        <f t="shared" si="7"/>
        <v>71720867.960000008</v>
      </c>
    </row>
    <row r="29" spans="3:14" s="190" customFormat="1" ht="15" customHeight="1">
      <c r="C29" s="198" t="s">
        <v>40</v>
      </c>
      <c r="D29" s="192" t="s">
        <v>40</v>
      </c>
      <c r="E29" s="193">
        <f>资产负债表1!C17</f>
        <v>187982.88000000268</v>
      </c>
      <c r="F29" s="254">
        <f t="shared" si="0"/>
        <v>1.7310821683051893E-2</v>
      </c>
      <c r="G29" s="193">
        <f>资产负债表1!D17</f>
        <v>320724.53999999998</v>
      </c>
      <c r="H29" s="199">
        <f t="shared" si="1"/>
        <v>4.4718440967400691E-3</v>
      </c>
      <c r="I29" s="196">
        <f t="shared" si="2"/>
        <v>-132741.6599999973</v>
      </c>
      <c r="J29" s="199">
        <f t="shared" si="3"/>
        <v>-0.41388058425462954</v>
      </c>
      <c r="K29" s="197"/>
      <c r="M29" s="252">
        <f t="shared" si="6"/>
        <v>10859269.619999999</v>
      </c>
      <c r="N29" s="252">
        <f t="shared" si="7"/>
        <v>71720867.960000008</v>
      </c>
    </row>
    <row r="30" spans="3:14" s="190" customFormat="1" ht="15" customHeight="1">
      <c r="C30" s="200" t="s">
        <v>41</v>
      </c>
      <c r="D30" s="192" t="s">
        <v>41</v>
      </c>
      <c r="E30" s="201">
        <f t="shared" ref="E30:F30" si="8">SUM(E11:E29)</f>
        <v>5027054.660000002</v>
      </c>
      <c r="F30" s="254">
        <f t="shared" si="8"/>
        <v>0.46292751132557319</v>
      </c>
      <c r="G30" s="201">
        <f>SUM(G11:G29)</f>
        <v>68967006.800000012</v>
      </c>
      <c r="H30" s="255">
        <f t="shared" ref="H30:J30" si="9">SUM(H11:H29)</f>
        <v>0.96160306981315569</v>
      </c>
      <c r="I30" s="201">
        <f t="shared" si="9"/>
        <v>-63939952.139999993</v>
      </c>
      <c r="J30" s="255">
        <f t="shared" si="9"/>
        <v>2.5457820884974147</v>
      </c>
      <c r="K30" s="197"/>
      <c r="M30" s="252">
        <f t="shared" si="6"/>
        <v>10859269.619999999</v>
      </c>
      <c r="N30" s="252">
        <f t="shared" si="7"/>
        <v>71720867.960000008</v>
      </c>
    </row>
    <row r="31" spans="3:14" s="190" customFormat="1" ht="15" customHeight="1">
      <c r="C31" s="191" t="s">
        <v>362</v>
      </c>
      <c r="D31" s="192"/>
      <c r="E31" s="193"/>
      <c r="F31" s="254">
        <f t="shared" si="0"/>
        <v>0</v>
      </c>
      <c r="G31" s="193"/>
      <c r="H31" s="199">
        <f>IF(G31=0,0,G31/N31)</f>
        <v>0</v>
      </c>
      <c r="I31" s="196">
        <f t="shared" si="2"/>
        <v>0</v>
      </c>
      <c r="J31" s="199">
        <f t="shared" si="3"/>
        <v>0</v>
      </c>
      <c r="K31" s="197"/>
      <c r="M31" s="252">
        <f t="shared" si="6"/>
        <v>10859269.619999999</v>
      </c>
      <c r="N31" s="252">
        <f t="shared" si="7"/>
        <v>71720867.960000008</v>
      </c>
    </row>
    <row r="32" spans="3:14" s="190" customFormat="1" ht="15" customHeight="1">
      <c r="C32" s="198" t="s">
        <v>363</v>
      </c>
      <c r="D32" s="192" t="s">
        <v>363</v>
      </c>
      <c r="E32" s="193"/>
      <c r="F32" s="254">
        <f t="shared" si="0"/>
        <v>0</v>
      </c>
      <c r="G32" s="193"/>
      <c r="H32" s="199">
        <f t="shared" si="1"/>
        <v>0</v>
      </c>
      <c r="I32" s="196">
        <f t="shared" si="2"/>
        <v>0</v>
      </c>
      <c r="J32" s="199">
        <f t="shared" si="3"/>
        <v>0</v>
      </c>
      <c r="K32" s="197"/>
      <c r="M32" s="252">
        <f t="shared" si="6"/>
        <v>10859269.619999999</v>
      </c>
      <c r="N32" s="252">
        <f t="shared" si="7"/>
        <v>71720867.960000008</v>
      </c>
    </row>
    <row r="33" spans="3:14" s="190" customFormat="1" ht="15" customHeight="1">
      <c r="C33" s="198" t="s">
        <v>43</v>
      </c>
      <c r="D33" s="192" t="s">
        <v>364</v>
      </c>
      <c r="E33" s="193"/>
      <c r="F33" s="254">
        <f t="shared" si="0"/>
        <v>0</v>
      </c>
      <c r="G33" s="193"/>
      <c r="H33" s="199">
        <f t="shared" si="1"/>
        <v>0</v>
      </c>
      <c r="I33" s="196">
        <f t="shared" si="2"/>
        <v>0</v>
      </c>
      <c r="J33" s="199">
        <f t="shared" si="3"/>
        <v>0</v>
      </c>
      <c r="K33" s="197"/>
      <c r="M33" s="252">
        <f t="shared" si="6"/>
        <v>10859269.619999999</v>
      </c>
      <c r="N33" s="252">
        <f t="shared" si="7"/>
        <v>71720867.960000008</v>
      </c>
    </row>
    <row r="34" spans="3:14" s="190" customFormat="1" ht="15" customHeight="1">
      <c r="C34" s="198" t="s">
        <v>44</v>
      </c>
      <c r="D34" s="192" t="s">
        <v>365</v>
      </c>
      <c r="E34" s="193"/>
      <c r="F34" s="254">
        <f t="shared" si="0"/>
        <v>0</v>
      </c>
      <c r="G34" s="193"/>
      <c r="H34" s="199">
        <f t="shared" si="1"/>
        <v>0</v>
      </c>
      <c r="I34" s="196">
        <f t="shared" si="2"/>
        <v>0</v>
      </c>
      <c r="J34" s="199">
        <f t="shared" si="3"/>
        <v>0</v>
      </c>
      <c r="K34" s="197"/>
      <c r="M34" s="252">
        <f t="shared" si="6"/>
        <v>10859269.619999999</v>
      </c>
      <c r="N34" s="252">
        <f t="shared" si="7"/>
        <v>71720867.960000008</v>
      </c>
    </row>
    <row r="35" spans="3:14" s="190" customFormat="1" ht="15" customHeight="1">
      <c r="C35" s="198" t="s">
        <v>45</v>
      </c>
      <c r="D35" s="192" t="s">
        <v>366</v>
      </c>
      <c r="E35" s="193"/>
      <c r="F35" s="254">
        <f t="shared" si="0"/>
        <v>0</v>
      </c>
      <c r="G35" s="193"/>
      <c r="H35" s="199">
        <f t="shared" si="1"/>
        <v>0</v>
      </c>
      <c r="I35" s="196">
        <f t="shared" si="2"/>
        <v>0</v>
      </c>
      <c r="J35" s="199">
        <f t="shared" si="3"/>
        <v>0</v>
      </c>
      <c r="K35" s="197"/>
      <c r="M35" s="252">
        <f t="shared" si="6"/>
        <v>10859269.619999999</v>
      </c>
      <c r="N35" s="252">
        <f t="shared" si="7"/>
        <v>71720867.960000008</v>
      </c>
    </row>
    <row r="36" spans="3:14" s="190" customFormat="1" ht="15" customHeight="1">
      <c r="C36" s="198" t="s">
        <v>46</v>
      </c>
      <c r="D36" s="192" t="s">
        <v>367</v>
      </c>
      <c r="E36" s="193">
        <f>资产负债表1!C23</f>
        <v>0</v>
      </c>
      <c r="F36" s="254">
        <f t="shared" si="0"/>
        <v>0</v>
      </c>
      <c r="G36" s="193">
        <f>资产负债表1!D23</f>
        <v>0</v>
      </c>
      <c r="H36" s="199">
        <f t="shared" si="1"/>
        <v>0</v>
      </c>
      <c r="I36" s="196">
        <f t="shared" si="2"/>
        <v>0</v>
      </c>
      <c r="J36" s="199">
        <f t="shared" si="3"/>
        <v>0</v>
      </c>
      <c r="K36" s="197"/>
      <c r="M36" s="252">
        <f t="shared" si="6"/>
        <v>10859269.619999999</v>
      </c>
      <c r="N36" s="252">
        <f t="shared" si="7"/>
        <v>71720867.960000008</v>
      </c>
    </row>
    <row r="37" spans="3:14" s="190" customFormat="1" ht="15" customHeight="1">
      <c r="C37" s="198" t="s">
        <v>47</v>
      </c>
      <c r="D37" s="192" t="s">
        <v>368</v>
      </c>
      <c r="E37" s="193"/>
      <c r="F37" s="254">
        <f t="shared" si="0"/>
        <v>0</v>
      </c>
      <c r="G37" s="193"/>
      <c r="H37" s="199">
        <f t="shared" si="1"/>
        <v>0</v>
      </c>
      <c r="I37" s="196">
        <f t="shared" si="2"/>
        <v>0</v>
      </c>
      <c r="J37" s="199">
        <f t="shared" si="3"/>
        <v>0</v>
      </c>
      <c r="K37" s="197"/>
      <c r="M37" s="252">
        <f t="shared" si="6"/>
        <v>10859269.619999999</v>
      </c>
      <c r="N37" s="252">
        <f t="shared" si="7"/>
        <v>71720867.960000008</v>
      </c>
    </row>
    <row r="38" spans="3:14" s="190" customFormat="1" ht="15" customHeight="1">
      <c r="C38" s="198" t="s">
        <v>369</v>
      </c>
      <c r="D38" s="192" t="s">
        <v>370</v>
      </c>
      <c r="E38" s="193">
        <f>资产负债表1!C25</f>
        <v>2154812.9</v>
      </c>
      <c r="F38" s="254">
        <f t="shared" si="0"/>
        <v>0.19843073939626521</v>
      </c>
      <c r="G38" s="193">
        <f>资产负债表1!D25</f>
        <v>2634045.25</v>
      </c>
      <c r="H38" s="199">
        <f t="shared" si="1"/>
        <v>3.6726343739580135E-2</v>
      </c>
      <c r="I38" s="196">
        <f t="shared" si="2"/>
        <v>-479232.35000000009</v>
      </c>
      <c r="J38" s="199">
        <f t="shared" si="3"/>
        <v>-0.18193778182056672</v>
      </c>
      <c r="K38" s="197"/>
      <c r="M38" s="252">
        <f t="shared" si="6"/>
        <v>10859269.619999999</v>
      </c>
      <c r="N38" s="252">
        <f t="shared" si="7"/>
        <v>71720867.960000008</v>
      </c>
    </row>
    <row r="39" spans="3:14" s="190" customFormat="1" ht="15" customHeight="1">
      <c r="C39" s="198" t="s">
        <v>49</v>
      </c>
      <c r="D39" s="192" t="s">
        <v>371</v>
      </c>
      <c r="E39" s="193">
        <f>资产负债表1!C26</f>
        <v>177402.06</v>
      </c>
      <c r="F39" s="254">
        <f t="shared" si="0"/>
        <v>1.6336463335735834E-2</v>
      </c>
      <c r="G39" s="193">
        <f>资产负债表1!D26</f>
        <v>0</v>
      </c>
      <c r="H39" s="199">
        <f t="shared" si="1"/>
        <v>0</v>
      </c>
      <c r="I39" s="196">
        <f t="shared" si="2"/>
        <v>177402.06</v>
      </c>
      <c r="J39" s="199">
        <f t="shared" si="3"/>
        <v>0</v>
      </c>
      <c r="K39" s="197"/>
      <c r="M39" s="252">
        <f t="shared" si="6"/>
        <v>10859269.619999999</v>
      </c>
      <c r="N39" s="252">
        <f t="shared" si="7"/>
        <v>71720867.960000008</v>
      </c>
    </row>
    <row r="40" spans="3:14" s="190" customFormat="1" ht="15" customHeight="1">
      <c r="C40" s="198" t="s">
        <v>372</v>
      </c>
      <c r="D40" s="192" t="s">
        <v>373</v>
      </c>
      <c r="E40" s="193"/>
      <c r="F40" s="254">
        <f t="shared" si="0"/>
        <v>0</v>
      </c>
      <c r="G40" s="193"/>
      <c r="H40" s="199">
        <f t="shared" si="1"/>
        <v>0</v>
      </c>
      <c r="I40" s="196">
        <f t="shared" si="2"/>
        <v>0</v>
      </c>
      <c r="J40" s="199">
        <f t="shared" si="3"/>
        <v>0</v>
      </c>
      <c r="K40" s="197"/>
      <c r="M40" s="252">
        <f t="shared" si="6"/>
        <v>10859269.619999999</v>
      </c>
      <c r="N40" s="252">
        <f t="shared" si="7"/>
        <v>71720867.960000008</v>
      </c>
    </row>
    <row r="41" spans="3:14" s="190" customFormat="1" ht="15" customHeight="1">
      <c r="C41" s="198" t="s">
        <v>374</v>
      </c>
      <c r="D41" s="192" t="s">
        <v>374</v>
      </c>
      <c r="E41" s="193"/>
      <c r="F41" s="254">
        <f t="shared" si="0"/>
        <v>0</v>
      </c>
      <c r="G41" s="193"/>
      <c r="H41" s="199">
        <f t="shared" si="1"/>
        <v>0</v>
      </c>
      <c r="I41" s="196">
        <f t="shared" si="2"/>
        <v>0</v>
      </c>
      <c r="J41" s="199">
        <f t="shared" si="3"/>
        <v>0</v>
      </c>
      <c r="K41" s="197"/>
      <c r="M41" s="252">
        <f t="shared" si="6"/>
        <v>10859269.619999999</v>
      </c>
      <c r="N41" s="252">
        <f t="shared" si="7"/>
        <v>71720867.960000008</v>
      </c>
    </row>
    <row r="42" spans="3:14" s="190" customFormat="1" ht="15" customHeight="1">
      <c r="C42" s="198" t="s">
        <v>50</v>
      </c>
      <c r="D42" s="192" t="s">
        <v>375</v>
      </c>
      <c r="E42" s="193"/>
      <c r="F42" s="254">
        <f t="shared" si="0"/>
        <v>0</v>
      </c>
      <c r="G42" s="193"/>
      <c r="H42" s="199">
        <f t="shared" si="1"/>
        <v>0</v>
      </c>
      <c r="I42" s="196">
        <f t="shared" si="2"/>
        <v>0</v>
      </c>
      <c r="J42" s="199">
        <f t="shared" si="3"/>
        <v>0</v>
      </c>
      <c r="K42" s="197"/>
      <c r="M42" s="252">
        <f t="shared" si="6"/>
        <v>10859269.619999999</v>
      </c>
      <c r="N42" s="252">
        <f t="shared" si="7"/>
        <v>71720867.960000008</v>
      </c>
    </row>
    <row r="43" spans="3:14" s="190" customFormat="1" ht="15" customHeight="1">
      <c r="C43" s="198" t="s">
        <v>51</v>
      </c>
      <c r="D43" s="192" t="s">
        <v>376</v>
      </c>
      <c r="E43" s="193"/>
      <c r="F43" s="254">
        <f t="shared" si="0"/>
        <v>0</v>
      </c>
      <c r="G43" s="193"/>
      <c r="H43" s="199">
        <f t="shared" si="1"/>
        <v>0</v>
      </c>
      <c r="I43" s="196">
        <f t="shared" si="2"/>
        <v>0</v>
      </c>
      <c r="J43" s="199">
        <f t="shared" si="3"/>
        <v>0</v>
      </c>
      <c r="K43" s="197"/>
      <c r="M43" s="252">
        <f t="shared" si="6"/>
        <v>10859269.619999999</v>
      </c>
      <c r="N43" s="252">
        <f t="shared" si="7"/>
        <v>71720867.960000008</v>
      </c>
    </row>
    <row r="44" spans="3:14" s="190" customFormat="1" ht="15" customHeight="1">
      <c r="C44" s="198" t="s">
        <v>52</v>
      </c>
      <c r="D44" s="192" t="s">
        <v>377</v>
      </c>
      <c r="E44" s="193">
        <f>资产负债表1!C29</f>
        <v>0</v>
      </c>
      <c r="F44" s="254">
        <f t="shared" si="0"/>
        <v>0</v>
      </c>
      <c r="G44" s="193">
        <f>资产负债表1!D29</f>
        <v>0</v>
      </c>
      <c r="H44" s="199">
        <f t="shared" si="1"/>
        <v>0</v>
      </c>
      <c r="I44" s="196">
        <f t="shared" si="2"/>
        <v>0</v>
      </c>
      <c r="J44" s="199">
        <f t="shared" si="3"/>
        <v>0</v>
      </c>
      <c r="K44" s="197"/>
      <c r="M44" s="252">
        <f t="shared" si="6"/>
        <v>10859269.619999999</v>
      </c>
      <c r="N44" s="252">
        <f t="shared" si="7"/>
        <v>71720867.960000008</v>
      </c>
    </row>
    <row r="45" spans="3:14" s="190" customFormat="1" ht="15" customHeight="1">
      <c r="C45" s="198" t="s">
        <v>53</v>
      </c>
      <c r="D45" s="192" t="s">
        <v>53</v>
      </c>
      <c r="E45" s="193"/>
      <c r="F45" s="254">
        <f t="shared" si="0"/>
        <v>0</v>
      </c>
      <c r="G45" s="193"/>
      <c r="H45" s="199">
        <f t="shared" si="1"/>
        <v>0</v>
      </c>
      <c r="I45" s="196">
        <f t="shared" si="2"/>
        <v>0</v>
      </c>
      <c r="J45" s="199">
        <f t="shared" si="3"/>
        <v>0</v>
      </c>
      <c r="K45" s="197"/>
      <c r="M45" s="252">
        <f t="shared" si="6"/>
        <v>10859269.619999999</v>
      </c>
      <c r="N45" s="252">
        <f t="shared" si="7"/>
        <v>71720867.960000008</v>
      </c>
    </row>
    <row r="46" spans="3:14" s="190" customFormat="1" ht="15" customHeight="1">
      <c r="C46" s="198" t="s">
        <v>54</v>
      </c>
      <c r="D46" s="192" t="s">
        <v>378</v>
      </c>
      <c r="E46" s="193"/>
      <c r="F46" s="254">
        <f t="shared" si="0"/>
        <v>0</v>
      </c>
      <c r="G46" s="193"/>
      <c r="H46" s="199">
        <f t="shared" si="1"/>
        <v>0</v>
      </c>
      <c r="I46" s="196">
        <f t="shared" si="2"/>
        <v>0</v>
      </c>
      <c r="J46" s="199">
        <f t="shared" si="3"/>
        <v>0</v>
      </c>
      <c r="K46" s="197"/>
      <c r="M46" s="252">
        <f t="shared" si="6"/>
        <v>10859269.619999999</v>
      </c>
      <c r="N46" s="252">
        <f t="shared" si="7"/>
        <v>71720867.960000008</v>
      </c>
    </row>
    <row r="47" spans="3:14" s="190" customFormat="1" ht="15" customHeight="1">
      <c r="C47" s="198" t="s">
        <v>55</v>
      </c>
      <c r="D47" s="192" t="s">
        <v>55</v>
      </c>
      <c r="E47" s="193">
        <f>资产负债表1!C32</f>
        <v>0</v>
      </c>
      <c r="F47" s="254">
        <f t="shared" si="0"/>
        <v>0</v>
      </c>
      <c r="G47" s="193">
        <f>资产负债表1!D32</f>
        <v>119815.91</v>
      </c>
      <c r="H47" s="199">
        <f t="shared" si="1"/>
        <v>1.6705864472641833E-3</v>
      </c>
      <c r="I47" s="196">
        <f t="shared" si="2"/>
        <v>-119815.91</v>
      </c>
      <c r="J47" s="199">
        <f t="shared" si="3"/>
        <v>-1</v>
      </c>
      <c r="K47" s="197"/>
      <c r="M47" s="252">
        <f t="shared" si="6"/>
        <v>10859269.619999999</v>
      </c>
      <c r="N47" s="252">
        <f t="shared" si="7"/>
        <v>71720867.960000008</v>
      </c>
    </row>
    <row r="48" spans="3:14" s="190" customFormat="1" ht="15" customHeight="1">
      <c r="C48" s="198" t="s">
        <v>56</v>
      </c>
      <c r="D48" s="192" t="s">
        <v>56</v>
      </c>
      <c r="E48" s="193"/>
      <c r="F48" s="254">
        <f t="shared" si="0"/>
        <v>0</v>
      </c>
      <c r="G48" s="193"/>
      <c r="H48" s="199">
        <f t="shared" si="1"/>
        <v>0</v>
      </c>
      <c r="I48" s="196">
        <f t="shared" si="2"/>
        <v>0</v>
      </c>
      <c r="J48" s="199">
        <f t="shared" si="3"/>
        <v>0</v>
      </c>
      <c r="K48" s="197"/>
      <c r="M48" s="252">
        <f t="shared" si="6"/>
        <v>10859269.619999999</v>
      </c>
      <c r="N48" s="252">
        <f t="shared" si="7"/>
        <v>71720867.960000008</v>
      </c>
    </row>
    <row r="49" spans="3:14" s="190" customFormat="1" ht="15" customHeight="1">
      <c r="C49" s="198" t="s">
        <v>57</v>
      </c>
      <c r="D49" s="192" t="s">
        <v>57</v>
      </c>
      <c r="E49" s="193">
        <f>资产负债表1!C34</f>
        <v>0</v>
      </c>
      <c r="F49" s="254">
        <f t="shared" si="0"/>
        <v>0</v>
      </c>
      <c r="G49" s="193">
        <f>资产负债表1!D34</f>
        <v>0</v>
      </c>
      <c r="H49" s="199">
        <f t="shared" si="1"/>
        <v>0</v>
      </c>
      <c r="I49" s="196">
        <f t="shared" si="2"/>
        <v>0</v>
      </c>
      <c r="J49" s="199">
        <f t="shared" si="3"/>
        <v>0</v>
      </c>
      <c r="K49" s="197"/>
      <c r="M49" s="252">
        <f t="shared" si="6"/>
        <v>10859269.619999999</v>
      </c>
      <c r="N49" s="252">
        <f t="shared" si="7"/>
        <v>71720867.960000008</v>
      </c>
    </row>
    <row r="50" spans="3:14" s="190" customFormat="1" ht="15" customHeight="1">
      <c r="C50" s="200" t="s">
        <v>58</v>
      </c>
      <c r="D50" s="192" t="s">
        <v>58</v>
      </c>
      <c r="E50" s="201">
        <f>SUM(E32:E49)</f>
        <v>2332214.96</v>
      </c>
      <c r="F50" s="254">
        <f t="shared" si="0"/>
        <v>0.21476720273200106</v>
      </c>
      <c r="G50" s="201">
        <f>SUM(G32:G49)</f>
        <v>2753861.16</v>
      </c>
      <c r="H50" s="199">
        <f t="shared" si="1"/>
        <v>3.8396930186844321E-2</v>
      </c>
      <c r="I50" s="196">
        <f t="shared" si="2"/>
        <v>-421646.20000000019</v>
      </c>
      <c r="J50" s="199">
        <f t="shared" si="3"/>
        <v>-0.15311091427717444</v>
      </c>
      <c r="K50" s="197"/>
      <c r="M50" s="252">
        <f t="shared" si="6"/>
        <v>10859269.619999999</v>
      </c>
      <c r="N50" s="252">
        <f t="shared" si="7"/>
        <v>71720867.960000008</v>
      </c>
    </row>
    <row r="51" spans="3:14" s="190" customFormat="1" ht="15" customHeight="1">
      <c r="C51" s="200" t="s">
        <v>59</v>
      </c>
      <c r="D51" s="192" t="s">
        <v>59</v>
      </c>
      <c r="E51" s="201">
        <f>E50+E30</f>
        <v>7359269.620000002</v>
      </c>
      <c r="F51" s="254">
        <f t="shared" si="0"/>
        <v>0.6776947140575742</v>
      </c>
      <c r="G51" s="201">
        <f>G50+G30</f>
        <v>71720867.960000008</v>
      </c>
      <c r="H51" s="199">
        <f t="shared" si="1"/>
        <v>1</v>
      </c>
      <c r="I51" s="196">
        <f t="shared" si="2"/>
        <v>-64361598.340000004</v>
      </c>
      <c r="J51" s="199">
        <f t="shared" si="3"/>
        <v>-0.89739012048621047</v>
      </c>
      <c r="K51" s="197"/>
      <c r="M51" s="252">
        <f t="shared" si="6"/>
        <v>10859269.619999999</v>
      </c>
      <c r="N51" s="252">
        <f t="shared" si="7"/>
        <v>71720867.960000008</v>
      </c>
    </row>
    <row r="52" spans="3:14" s="190" customFormat="1" ht="15" customHeight="1">
      <c r="C52" s="191" t="s">
        <v>60</v>
      </c>
      <c r="D52" s="192"/>
      <c r="E52" s="193"/>
      <c r="F52" s="254"/>
      <c r="G52" s="193"/>
      <c r="H52" s="199">
        <f t="shared" si="1"/>
        <v>0</v>
      </c>
      <c r="I52" s="196">
        <f t="shared" si="2"/>
        <v>0</v>
      </c>
      <c r="J52" s="199">
        <f t="shared" si="3"/>
        <v>0</v>
      </c>
      <c r="K52" s="197"/>
      <c r="M52" s="252">
        <f t="shared" si="6"/>
        <v>10859269.619999999</v>
      </c>
      <c r="N52" s="252">
        <f t="shared" si="7"/>
        <v>71720867.960000008</v>
      </c>
    </row>
    <row r="53" spans="3:14" s="190" customFormat="1" ht="15" customHeight="1">
      <c r="C53" s="198" t="s">
        <v>61</v>
      </c>
      <c r="D53" s="192" t="s">
        <v>61</v>
      </c>
      <c r="E53" s="193">
        <f>'资产负债表（续）2'!C5</f>
        <v>0</v>
      </c>
      <c r="F53" s="254">
        <f>IF(E53=0,0,E53/M53)</f>
        <v>0</v>
      </c>
      <c r="G53" s="193">
        <f>'资产负债表（续）2'!D5</f>
        <v>0</v>
      </c>
      <c r="H53" s="199">
        <f t="shared" si="1"/>
        <v>0</v>
      </c>
      <c r="I53" s="196">
        <f t="shared" si="2"/>
        <v>0</v>
      </c>
      <c r="J53" s="199">
        <f t="shared" si="3"/>
        <v>0</v>
      </c>
      <c r="K53" s="197"/>
      <c r="M53" s="252">
        <f t="shared" si="6"/>
        <v>10859269.619999999</v>
      </c>
      <c r="N53" s="252">
        <f t="shared" si="7"/>
        <v>71720867.960000008</v>
      </c>
    </row>
    <row r="54" spans="3:14" s="190" customFormat="1" ht="15" customHeight="1">
      <c r="C54" s="198" t="s">
        <v>379</v>
      </c>
      <c r="D54" s="192" t="s">
        <v>379</v>
      </c>
      <c r="E54" s="193"/>
      <c r="F54" s="254">
        <f t="shared" ref="F54:F106" si="10">IF(E54=0,0,E54/M54)</f>
        <v>0</v>
      </c>
      <c r="G54" s="193"/>
      <c r="H54" s="199">
        <f t="shared" si="1"/>
        <v>0</v>
      </c>
      <c r="I54" s="196">
        <f t="shared" si="2"/>
        <v>0</v>
      </c>
      <c r="J54" s="199">
        <f t="shared" si="3"/>
        <v>0</v>
      </c>
      <c r="K54" s="197"/>
      <c r="M54" s="252">
        <f t="shared" si="6"/>
        <v>10859269.619999999</v>
      </c>
      <c r="N54" s="252">
        <f t="shared" si="7"/>
        <v>71720867.960000008</v>
      </c>
    </row>
    <row r="55" spans="3:14" s="190" customFormat="1" ht="15" customHeight="1">
      <c r="C55" s="198" t="s">
        <v>380</v>
      </c>
      <c r="D55" s="192" t="s">
        <v>380</v>
      </c>
      <c r="E55" s="193"/>
      <c r="F55" s="254">
        <f t="shared" si="10"/>
        <v>0</v>
      </c>
      <c r="G55" s="193"/>
      <c r="H55" s="199">
        <f t="shared" si="1"/>
        <v>0</v>
      </c>
      <c r="I55" s="196">
        <f t="shared" si="2"/>
        <v>0</v>
      </c>
      <c r="J55" s="199">
        <f t="shared" si="3"/>
        <v>0</v>
      </c>
      <c r="K55" s="197"/>
      <c r="M55" s="252">
        <f t="shared" si="6"/>
        <v>10859269.619999999</v>
      </c>
      <c r="N55" s="252">
        <f t="shared" si="7"/>
        <v>71720867.960000008</v>
      </c>
    </row>
    <row r="56" spans="3:14" s="190" customFormat="1" ht="15" customHeight="1">
      <c r="C56" s="198" t="s">
        <v>381</v>
      </c>
      <c r="D56" s="192" t="s">
        <v>381</v>
      </c>
      <c r="E56" s="193"/>
      <c r="F56" s="254">
        <f t="shared" si="10"/>
        <v>0</v>
      </c>
      <c r="G56" s="193"/>
      <c r="H56" s="199">
        <f t="shared" si="1"/>
        <v>0</v>
      </c>
      <c r="I56" s="196">
        <f t="shared" si="2"/>
        <v>0</v>
      </c>
      <c r="J56" s="199">
        <f t="shared" si="3"/>
        <v>0</v>
      </c>
      <c r="K56" s="197"/>
      <c r="M56" s="252">
        <f t="shared" si="6"/>
        <v>10859269.619999999</v>
      </c>
      <c r="N56" s="252">
        <f t="shared" si="7"/>
        <v>71720867.960000008</v>
      </c>
    </row>
    <row r="57" spans="3:14" s="190" customFormat="1" ht="15" customHeight="1">
      <c r="C57" s="198" t="s">
        <v>62</v>
      </c>
      <c r="D57" s="192" t="s">
        <v>62</v>
      </c>
      <c r="E57" s="193"/>
      <c r="F57" s="254">
        <f t="shared" si="10"/>
        <v>0</v>
      </c>
      <c r="G57" s="193"/>
      <c r="H57" s="199">
        <f t="shared" si="1"/>
        <v>0</v>
      </c>
      <c r="I57" s="196">
        <f t="shared" si="2"/>
        <v>0</v>
      </c>
      <c r="J57" s="199">
        <f t="shared" si="3"/>
        <v>0</v>
      </c>
      <c r="K57" s="197"/>
      <c r="M57" s="252">
        <f t="shared" si="6"/>
        <v>10859269.619999999</v>
      </c>
      <c r="N57" s="252">
        <f t="shared" si="7"/>
        <v>71720867.960000008</v>
      </c>
    </row>
    <row r="58" spans="3:14" s="190" customFormat="1" ht="15" customHeight="1">
      <c r="C58" s="198" t="s">
        <v>63</v>
      </c>
      <c r="D58" s="192" t="s">
        <v>63</v>
      </c>
      <c r="E58" s="193"/>
      <c r="F58" s="254">
        <f t="shared" si="10"/>
        <v>0</v>
      </c>
      <c r="G58" s="193"/>
      <c r="H58" s="199">
        <f t="shared" si="1"/>
        <v>0</v>
      </c>
      <c r="I58" s="196">
        <f t="shared" si="2"/>
        <v>0</v>
      </c>
      <c r="J58" s="199">
        <f t="shared" si="3"/>
        <v>0</v>
      </c>
      <c r="K58" s="197"/>
      <c r="M58" s="252">
        <f t="shared" si="6"/>
        <v>10859269.619999999</v>
      </c>
      <c r="N58" s="252">
        <f t="shared" si="7"/>
        <v>71720867.960000008</v>
      </c>
    </row>
    <row r="59" spans="3:14" s="190" customFormat="1" ht="16.5" customHeight="1">
      <c r="C59" s="198" t="s">
        <v>64</v>
      </c>
      <c r="D59" s="192" t="s">
        <v>64</v>
      </c>
      <c r="E59" s="193"/>
      <c r="F59" s="254">
        <f t="shared" si="10"/>
        <v>0</v>
      </c>
      <c r="G59" s="193"/>
      <c r="H59" s="199">
        <f t="shared" si="1"/>
        <v>0</v>
      </c>
      <c r="I59" s="196">
        <f t="shared" si="2"/>
        <v>0</v>
      </c>
      <c r="J59" s="199">
        <f t="shared" si="3"/>
        <v>0</v>
      </c>
      <c r="K59" s="197"/>
      <c r="M59" s="252">
        <f t="shared" si="6"/>
        <v>10859269.619999999</v>
      </c>
      <c r="N59" s="252">
        <f t="shared" si="7"/>
        <v>71720867.960000008</v>
      </c>
    </row>
    <row r="60" spans="3:14" s="190" customFormat="1" ht="16.5" customHeight="1">
      <c r="C60" s="198" t="s">
        <v>65</v>
      </c>
      <c r="D60" s="192" t="s">
        <v>65</v>
      </c>
      <c r="E60" s="193">
        <f>'资产负债表（续）2'!C9</f>
        <v>21761151.989999998</v>
      </c>
      <c r="F60" s="254">
        <f t="shared" si="10"/>
        <v>2.0039240898781552</v>
      </c>
      <c r="G60" s="193">
        <f>'资产负债表（续）2'!D9</f>
        <v>80253766.870000005</v>
      </c>
      <c r="H60" s="199">
        <f t="shared" si="1"/>
        <v>1.1189737262348658</v>
      </c>
      <c r="I60" s="196">
        <f t="shared" si="2"/>
        <v>-58492614.88000001</v>
      </c>
      <c r="J60" s="199">
        <f t="shared" si="3"/>
        <v>-0.72884572477139864</v>
      </c>
      <c r="K60" s="197"/>
      <c r="M60" s="252">
        <f t="shared" si="6"/>
        <v>10859269.619999999</v>
      </c>
      <c r="N60" s="252">
        <f t="shared" si="7"/>
        <v>71720867.960000008</v>
      </c>
    </row>
    <row r="61" spans="3:14" s="190" customFormat="1" ht="15" customHeight="1">
      <c r="C61" s="198" t="s">
        <v>66</v>
      </c>
      <c r="D61" s="192" t="s">
        <v>66</v>
      </c>
      <c r="E61" s="193">
        <f>'资产负债表（续）2'!C10</f>
        <v>0</v>
      </c>
      <c r="F61" s="254">
        <f t="shared" si="10"/>
        <v>0</v>
      </c>
      <c r="G61" s="193">
        <f>'资产负债表（续）2'!D10</f>
        <v>0.11</v>
      </c>
      <c r="H61" s="199">
        <f t="shared" si="1"/>
        <v>1.5337237700657629E-9</v>
      </c>
      <c r="I61" s="196">
        <f t="shared" si="2"/>
        <v>-0.11</v>
      </c>
      <c r="J61" s="199">
        <f t="shared" si="3"/>
        <v>-1</v>
      </c>
      <c r="K61" s="197"/>
      <c r="M61" s="252">
        <f t="shared" si="6"/>
        <v>10859269.619999999</v>
      </c>
      <c r="N61" s="252">
        <f t="shared" si="7"/>
        <v>71720867.960000008</v>
      </c>
    </row>
    <row r="62" spans="3:14" s="190" customFormat="1" ht="15" customHeight="1">
      <c r="C62" s="198" t="s">
        <v>382</v>
      </c>
      <c r="D62" s="192" t="s">
        <v>382</v>
      </c>
      <c r="E62" s="193"/>
      <c r="F62" s="254">
        <f t="shared" si="10"/>
        <v>0</v>
      </c>
      <c r="G62" s="193"/>
      <c r="H62" s="199">
        <f t="shared" si="1"/>
        <v>0</v>
      </c>
      <c r="I62" s="196">
        <f t="shared" si="2"/>
        <v>0</v>
      </c>
      <c r="J62" s="199">
        <f t="shared" si="3"/>
        <v>0</v>
      </c>
      <c r="K62" s="197"/>
      <c r="M62" s="252">
        <f t="shared" si="6"/>
        <v>10859269.619999999</v>
      </c>
      <c r="N62" s="252">
        <f t="shared" si="7"/>
        <v>71720867.960000008</v>
      </c>
    </row>
    <row r="63" spans="3:14" s="190" customFormat="1" ht="15" customHeight="1">
      <c r="C63" s="198" t="s">
        <v>383</v>
      </c>
      <c r="D63" s="192" t="s">
        <v>383</v>
      </c>
      <c r="E63" s="193"/>
      <c r="F63" s="254">
        <f t="shared" si="10"/>
        <v>0</v>
      </c>
      <c r="G63" s="193"/>
      <c r="H63" s="199">
        <f t="shared" si="1"/>
        <v>0</v>
      </c>
      <c r="I63" s="196">
        <f t="shared" si="2"/>
        <v>0</v>
      </c>
      <c r="J63" s="199">
        <f t="shared" si="3"/>
        <v>0</v>
      </c>
      <c r="K63" s="197"/>
      <c r="M63" s="252">
        <f t="shared" si="6"/>
        <v>10859269.619999999</v>
      </c>
      <c r="N63" s="252">
        <f t="shared" si="7"/>
        <v>71720867.960000008</v>
      </c>
    </row>
    <row r="64" spans="3:14" s="190" customFormat="1" ht="15" customHeight="1">
      <c r="C64" s="198" t="s">
        <v>67</v>
      </c>
      <c r="D64" s="192" t="s">
        <v>67</v>
      </c>
      <c r="E64" s="193">
        <f>'资产负债表（续）2'!C11</f>
        <v>88672.49</v>
      </c>
      <c r="F64" s="254">
        <f t="shared" si="10"/>
        <v>8.1656034984791195E-3</v>
      </c>
      <c r="G64" s="193">
        <f>'资产负债表（续）2'!D11</f>
        <v>96590.48</v>
      </c>
      <c r="H64" s="199">
        <f t="shared" si="1"/>
        <v>1.3467555921641971E-3</v>
      </c>
      <c r="I64" s="196">
        <f t="shared" si="2"/>
        <v>-7917.9899999999907</v>
      </c>
      <c r="J64" s="199">
        <f t="shared" si="3"/>
        <v>-8.1974848867093233E-2</v>
      </c>
      <c r="K64" s="197"/>
      <c r="M64" s="252">
        <f t="shared" si="6"/>
        <v>10859269.619999999</v>
      </c>
      <c r="N64" s="252">
        <f t="shared" si="7"/>
        <v>71720867.960000008</v>
      </c>
    </row>
    <row r="65" spans="3:14" s="190" customFormat="1" ht="15" customHeight="1">
      <c r="C65" s="198" t="s">
        <v>68</v>
      </c>
      <c r="D65" s="192" t="s">
        <v>68</v>
      </c>
      <c r="E65" s="193">
        <f>'资产负债表（续）2'!C12</f>
        <v>704.47000000267872</v>
      </c>
      <c r="F65" s="254">
        <f t="shared" si="10"/>
        <v>6.4872687082492638E-5</v>
      </c>
      <c r="G65" s="193">
        <f>'资产负债表（续）2'!D12</f>
        <v>13758.35</v>
      </c>
      <c r="H65" s="199">
        <f t="shared" si="1"/>
        <v>1.9183189483531172E-4</v>
      </c>
      <c r="I65" s="196">
        <f t="shared" si="2"/>
        <v>-13053.879999997322</v>
      </c>
      <c r="J65" s="199">
        <f t="shared" si="3"/>
        <v>-0.94879691242026265</v>
      </c>
      <c r="K65" s="197"/>
      <c r="M65" s="252">
        <f t="shared" si="6"/>
        <v>10859269.619999999</v>
      </c>
      <c r="N65" s="252">
        <f t="shared" si="7"/>
        <v>71720867.960000008</v>
      </c>
    </row>
    <row r="66" spans="3:14" s="190" customFormat="1" ht="15" customHeight="1">
      <c r="C66" s="198" t="s">
        <v>384</v>
      </c>
      <c r="D66" s="192" t="s">
        <v>384</v>
      </c>
      <c r="E66" s="193"/>
      <c r="F66" s="254">
        <f t="shared" si="10"/>
        <v>0</v>
      </c>
      <c r="G66" s="193"/>
      <c r="H66" s="199">
        <f t="shared" si="1"/>
        <v>0</v>
      </c>
      <c r="I66" s="196">
        <f t="shared" si="2"/>
        <v>0</v>
      </c>
      <c r="J66" s="199">
        <f t="shared" si="3"/>
        <v>0</v>
      </c>
      <c r="K66" s="197"/>
      <c r="M66" s="252">
        <f t="shared" si="6"/>
        <v>10859269.619999999</v>
      </c>
      <c r="N66" s="252">
        <f t="shared" si="7"/>
        <v>71720867.960000008</v>
      </c>
    </row>
    <row r="67" spans="3:14" s="190" customFormat="1" ht="15" customHeight="1">
      <c r="C67" s="198" t="s">
        <v>385</v>
      </c>
      <c r="D67" s="192" t="s">
        <v>385</v>
      </c>
      <c r="E67" s="193"/>
      <c r="F67" s="254">
        <f t="shared" si="10"/>
        <v>0</v>
      </c>
      <c r="G67" s="193"/>
      <c r="H67" s="199">
        <f t="shared" si="1"/>
        <v>0</v>
      </c>
      <c r="I67" s="196">
        <f t="shared" si="2"/>
        <v>0</v>
      </c>
      <c r="J67" s="199">
        <f t="shared" si="3"/>
        <v>0</v>
      </c>
      <c r="K67" s="197"/>
      <c r="M67" s="252">
        <f t="shared" si="6"/>
        <v>10859269.619999999</v>
      </c>
      <c r="N67" s="252">
        <f t="shared" si="7"/>
        <v>71720867.960000008</v>
      </c>
    </row>
    <row r="68" spans="3:14" s="190" customFormat="1" ht="15" customHeight="1">
      <c r="C68" s="198" t="s">
        <v>69</v>
      </c>
      <c r="D68" s="192" t="s">
        <v>69</v>
      </c>
      <c r="E68" s="193">
        <f>'资产负债表（续）2'!C13</f>
        <v>528016.61</v>
      </c>
      <c r="F68" s="254">
        <f t="shared" si="10"/>
        <v>4.8623584133828703E-2</v>
      </c>
      <c r="G68" s="193">
        <f>'资产负债表（续）2'!D13</f>
        <v>57930.94</v>
      </c>
      <c r="H68" s="199">
        <f t="shared" si="1"/>
        <v>8.077278154568501E-4</v>
      </c>
      <c r="I68" s="196">
        <f t="shared" si="2"/>
        <v>470085.67</v>
      </c>
      <c r="J68" s="199">
        <f t="shared" si="3"/>
        <v>8.1145872999816664</v>
      </c>
      <c r="K68" s="197"/>
      <c r="M68" s="252">
        <f t="shared" si="6"/>
        <v>10859269.619999999</v>
      </c>
      <c r="N68" s="252">
        <f t="shared" si="7"/>
        <v>71720867.960000008</v>
      </c>
    </row>
    <row r="69" spans="3:14" s="190" customFormat="1" ht="15" customHeight="1">
      <c r="C69" s="198" t="s">
        <v>386</v>
      </c>
      <c r="D69" s="192" t="s">
        <v>386</v>
      </c>
      <c r="E69" s="193"/>
      <c r="F69" s="254">
        <f t="shared" si="10"/>
        <v>0</v>
      </c>
      <c r="G69" s="193"/>
      <c r="H69" s="199">
        <f t="shared" si="1"/>
        <v>0</v>
      </c>
      <c r="I69" s="196">
        <f t="shared" si="2"/>
        <v>0</v>
      </c>
      <c r="J69" s="199">
        <f t="shared" si="3"/>
        <v>0</v>
      </c>
      <c r="K69" s="197"/>
      <c r="M69" s="252">
        <f t="shared" si="6"/>
        <v>10859269.619999999</v>
      </c>
      <c r="N69" s="252">
        <f t="shared" si="7"/>
        <v>71720867.960000008</v>
      </c>
    </row>
    <row r="70" spans="3:14" s="190" customFormat="1" ht="15" customHeight="1">
      <c r="C70" s="198" t="s">
        <v>387</v>
      </c>
      <c r="D70" s="192" t="s">
        <v>387</v>
      </c>
      <c r="E70" s="193"/>
      <c r="F70" s="254">
        <f t="shared" si="10"/>
        <v>0</v>
      </c>
      <c r="G70" s="193"/>
      <c r="H70" s="199">
        <f t="shared" si="1"/>
        <v>0</v>
      </c>
      <c r="I70" s="196">
        <f t="shared" si="2"/>
        <v>0</v>
      </c>
      <c r="J70" s="199">
        <f t="shared" si="3"/>
        <v>0</v>
      </c>
      <c r="K70" s="197"/>
      <c r="M70" s="252">
        <f t="shared" si="6"/>
        <v>10859269.619999999</v>
      </c>
      <c r="N70" s="252">
        <f t="shared" si="7"/>
        <v>71720867.960000008</v>
      </c>
    </row>
    <row r="71" spans="3:14" s="190" customFormat="1" ht="15" customHeight="1">
      <c r="C71" s="198" t="s">
        <v>388</v>
      </c>
      <c r="D71" s="192" t="s">
        <v>388</v>
      </c>
      <c r="E71" s="193"/>
      <c r="F71" s="254">
        <f t="shared" si="10"/>
        <v>0</v>
      </c>
      <c r="G71" s="193"/>
      <c r="H71" s="199">
        <f t="shared" si="1"/>
        <v>0</v>
      </c>
      <c r="I71" s="196">
        <f t="shared" si="2"/>
        <v>0</v>
      </c>
      <c r="J71" s="199">
        <f t="shared" si="3"/>
        <v>0</v>
      </c>
      <c r="K71" s="197"/>
      <c r="M71" s="252">
        <f t="shared" si="6"/>
        <v>10859269.619999999</v>
      </c>
      <c r="N71" s="252">
        <f t="shared" si="7"/>
        <v>71720867.960000008</v>
      </c>
    </row>
    <row r="72" spans="3:14" s="190" customFormat="1" ht="15" customHeight="1">
      <c r="C72" s="198" t="s">
        <v>389</v>
      </c>
      <c r="D72" s="192" t="s">
        <v>389</v>
      </c>
      <c r="E72" s="193"/>
      <c r="F72" s="254">
        <f t="shared" si="10"/>
        <v>0</v>
      </c>
      <c r="G72" s="193"/>
      <c r="H72" s="199">
        <f t="shared" si="1"/>
        <v>0</v>
      </c>
      <c r="I72" s="196">
        <f t="shared" si="2"/>
        <v>0</v>
      </c>
      <c r="J72" s="199">
        <f t="shared" si="3"/>
        <v>0</v>
      </c>
      <c r="K72" s="197"/>
      <c r="M72" s="252">
        <f t="shared" si="6"/>
        <v>10859269.619999999</v>
      </c>
      <c r="N72" s="252">
        <f t="shared" si="7"/>
        <v>71720867.960000008</v>
      </c>
    </row>
    <row r="73" spans="3:14" s="190" customFormat="1" ht="15" customHeight="1">
      <c r="C73" s="198" t="s">
        <v>72</v>
      </c>
      <c r="D73" s="192" t="s">
        <v>72</v>
      </c>
      <c r="E73" s="193"/>
      <c r="F73" s="254">
        <f t="shared" si="10"/>
        <v>0</v>
      </c>
      <c r="G73" s="193"/>
      <c r="H73" s="199">
        <f t="shared" si="1"/>
        <v>0</v>
      </c>
      <c r="I73" s="196">
        <f t="shared" si="2"/>
        <v>0</v>
      </c>
      <c r="J73" s="199">
        <f t="shared" si="3"/>
        <v>0</v>
      </c>
      <c r="K73" s="197"/>
      <c r="M73" s="252">
        <f t="shared" si="6"/>
        <v>10859269.619999999</v>
      </c>
      <c r="N73" s="252">
        <f t="shared" si="7"/>
        <v>71720867.960000008</v>
      </c>
    </row>
    <row r="74" spans="3:14" s="190" customFormat="1" ht="15" customHeight="1">
      <c r="C74" s="198" t="s">
        <v>73</v>
      </c>
      <c r="D74" s="192" t="s">
        <v>73</v>
      </c>
      <c r="E74" s="193"/>
      <c r="F74" s="254">
        <f t="shared" si="10"/>
        <v>0</v>
      </c>
      <c r="G74" s="193"/>
      <c r="H74" s="199">
        <f t="shared" si="1"/>
        <v>0</v>
      </c>
      <c r="I74" s="196">
        <f t="shared" si="2"/>
        <v>0</v>
      </c>
      <c r="J74" s="199">
        <f t="shared" si="3"/>
        <v>0</v>
      </c>
      <c r="K74" s="197"/>
      <c r="M74" s="252">
        <f t="shared" si="6"/>
        <v>10859269.619999999</v>
      </c>
      <c r="N74" s="252">
        <f t="shared" si="7"/>
        <v>71720867.960000008</v>
      </c>
    </row>
    <row r="75" spans="3:14" s="190" customFormat="1" ht="15" customHeight="1">
      <c r="C75" s="198" t="s">
        <v>74</v>
      </c>
      <c r="D75" s="192" t="s">
        <v>74</v>
      </c>
      <c r="E75" s="193"/>
      <c r="F75" s="254">
        <f t="shared" si="10"/>
        <v>0</v>
      </c>
      <c r="G75" s="193"/>
      <c r="H75" s="199">
        <f t="shared" si="1"/>
        <v>0</v>
      </c>
      <c r="I75" s="196">
        <f t="shared" si="2"/>
        <v>0</v>
      </c>
      <c r="J75" s="199">
        <f t="shared" si="3"/>
        <v>0</v>
      </c>
      <c r="K75" s="197"/>
      <c r="M75" s="252">
        <f t="shared" si="6"/>
        <v>10859269.619999999</v>
      </c>
      <c r="N75" s="252">
        <f t="shared" si="7"/>
        <v>71720867.960000008</v>
      </c>
    </row>
    <row r="76" spans="3:14" s="190" customFormat="1" ht="15" customHeight="1">
      <c r="C76" s="200" t="s">
        <v>75</v>
      </c>
      <c r="D76" s="192" t="s">
        <v>75</v>
      </c>
      <c r="E76" s="201">
        <f>SUM(E53:E75)</f>
        <v>22378545.559999999</v>
      </c>
      <c r="F76" s="254">
        <f t="shared" si="10"/>
        <v>2.0607781501975451</v>
      </c>
      <c r="G76" s="201">
        <f>SUM(G53:G75)</f>
        <v>80422046.75</v>
      </c>
      <c r="H76" s="199">
        <f t="shared" ref="H76:H106" si="11">IF(G76=0,0,G76/N76)</f>
        <v>1.1213200430710459</v>
      </c>
      <c r="I76" s="196">
        <f t="shared" ref="I76:I106" si="12">E76-G76</f>
        <v>-58043501.189999998</v>
      </c>
      <c r="J76" s="199">
        <f t="shared" ref="J76:J106" si="13">IF(G76=0,0,I76/G76)</f>
        <v>-0.72173618473593493</v>
      </c>
      <c r="K76" s="197"/>
      <c r="M76" s="252">
        <f t="shared" si="6"/>
        <v>10859269.619999999</v>
      </c>
      <c r="N76" s="252">
        <f t="shared" si="7"/>
        <v>71720867.960000008</v>
      </c>
    </row>
    <row r="77" spans="3:14" s="190" customFormat="1" ht="15" customHeight="1">
      <c r="C77" s="191" t="s">
        <v>76</v>
      </c>
      <c r="D77" s="192"/>
      <c r="E77" s="196"/>
      <c r="F77" s="254">
        <f t="shared" si="10"/>
        <v>0</v>
      </c>
      <c r="G77" s="196"/>
      <c r="H77" s="199">
        <f t="shared" si="11"/>
        <v>0</v>
      </c>
      <c r="I77" s="196">
        <f t="shared" si="12"/>
        <v>0</v>
      </c>
      <c r="J77" s="199">
        <f t="shared" si="13"/>
        <v>0</v>
      </c>
      <c r="K77" s="197"/>
      <c r="M77" s="252">
        <f t="shared" si="6"/>
        <v>10859269.619999999</v>
      </c>
      <c r="N77" s="252">
        <f t="shared" si="7"/>
        <v>71720867.960000008</v>
      </c>
    </row>
    <row r="78" spans="3:14" s="190" customFormat="1" ht="15" customHeight="1">
      <c r="C78" s="198" t="s">
        <v>77</v>
      </c>
      <c r="D78" s="192" t="s">
        <v>77</v>
      </c>
      <c r="E78" s="193">
        <f>'资产负债表（续）2'!C21</f>
        <v>0</v>
      </c>
      <c r="F78" s="254">
        <f t="shared" si="10"/>
        <v>0</v>
      </c>
      <c r="G78" s="193">
        <f>'资产负债表（续）2'!D21</f>
        <v>0</v>
      </c>
      <c r="H78" s="199">
        <f t="shared" si="11"/>
        <v>0</v>
      </c>
      <c r="I78" s="196">
        <f t="shared" si="12"/>
        <v>0</v>
      </c>
      <c r="J78" s="199">
        <f t="shared" si="13"/>
        <v>0</v>
      </c>
      <c r="K78" s="197"/>
      <c r="M78" s="252">
        <f t="shared" si="6"/>
        <v>10859269.619999999</v>
      </c>
      <c r="N78" s="252">
        <f t="shared" si="7"/>
        <v>71720867.960000008</v>
      </c>
    </row>
    <row r="79" spans="3:14" s="190" customFormat="1" ht="15" customHeight="1">
      <c r="C79" s="198" t="s">
        <v>78</v>
      </c>
      <c r="D79" s="192" t="s">
        <v>78</v>
      </c>
      <c r="E79" s="193"/>
      <c r="F79" s="254">
        <f t="shared" si="10"/>
        <v>0</v>
      </c>
      <c r="G79" s="193"/>
      <c r="H79" s="199">
        <f t="shared" si="11"/>
        <v>0</v>
      </c>
      <c r="I79" s="196">
        <f t="shared" si="12"/>
        <v>0</v>
      </c>
      <c r="J79" s="199">
        <f t="shared" si="13"/>
        <v>0</v>
      </c>
      <c r="K79" s="197"/>
      <c r="M79" s="252">
        <f t="shared" si="6"/>
        <v>10859269.619999999</v>
      </c>
      <c r="N79" s="252">
        <f t="shared" si="7"/>
        <v>71720867.960000008</v>
      </c>
    </row>
    <row r="80" spans="3:14" s="190" customFormat="1" ht="15" customHeight="1">
      <c r="C80" s="198" t="s">
        <v>390</v>
      </c>
      <c r="D80" s="192" t="s">
        <v>391</v>
      </c>
      <c r="E80" s="193"/>
      <c r="F80" s="254">
        <f t="shared" si="10"/>
        <v>0</v>
      </c>
      <c r="G80" s="193"/>
      <c r="H80" s="199">
        <f t="shared" si="11"/>
        <v>0</v>
      </c>
      <c r="I80" s="196">
        <f t="shared" si="12"/>
        <v>0</v>
      </c>
      <c r="J80" s="199">
        <f t="shared" si="13"/>
        <v>0</v>
      </c>
      <c r="K80" s="197"/>
      <c r="M80" s="252">
        <f t="shared" si="6"/>
        <v>10859269.619999999</v>
      </c>
      <c r="N80" s="252">
        <f t="shared" si="7"/>
        <v>71720867.960000008</v>
      </c>
    </row>
    <row r="81" spans="3:14" s="190" customFormat="1" ht="15" customHeight="1">
      <c r="C81" s="202" t="s">
        <v>220</v>
      </c>
      <c r="D81" s="192" t="s">
        <v>392</v>
      </c>
      <c r="E81" s="193"/>
      <c r="F81" s="254">
        <f t="shared" si="10"/>
        <v>0</v>
      </c>
      <c r="G81" s="193"/>
      <c r="H81" s="199">
        <f t="shared" si="11"/>
        <v>0</v>
      </c>
      <c r="I81" s="196">
        <f t="shared" si="12"/>
        <v>0</v>
      </c>
      <c r="J81" s="199">
        <f t="shared" si="13"/>
        <v>0</v>
      </c>
      <c r="K81" s="197"/>
      <c r="M81" s="252">
        <f t="shared" si="6"/>
        <v>10859269.619999999</v>
      </c>
      <c r="N81" s="252">
        <f t="shared" si="7"/>
        <v>71720867.960000008</v>
      </c>
    </row>
    <row r="82" spans="3:14" s="190" customFormat="1" ht="15" customHeight="1">
      <c r="C82" s="198" t="s">
        <v>81</v>
      </c>
      <c r="D82" s="192" t="s">
        <v>81</v>
      </c>
      <c r="E82" s="193">
        <f>'资产负债表（续）2'!C25</f>
        <v>0</v>
      </c>
      <c r="F82" s="254">
        <f t="shared" si="10"/>
        <v>0</v>
      </c>
      <c r="G82" s="193">
        <f>'资产负债表（续）2'!D25</f>
        <v>0</v>
      </c>
      <c r="H82" s="199">
        <f t="shared" si="11"/>
        <v>0</v>
      </c>
      <c r="I82" s="196">
        <f t="shared" si="12"/>
        <v>0</v>
      </c>
      <c r="J82" s="199">
        <f t="shared" si="13"/>
        <v>0</v>
      </c>
      <c r="K82" s="197"/>
      <c r="M82" s="252">
        <f t="shared" si="6"/>
        <v>10859269.619999999</v>
      </c>
      <c r="N82" s="252">
        <f t="shared" si="7"/>
        <v>71720867.960000008</v>
      </c>
    </row>
    <row r="83" spans="3:14" s="190" customFormat="1" ht="15" customHeight="1">
      <c r="C83" s="198" t="s">
        <v>82</v>
      </c>
      <c r="D83" s="192" t="s">
        <v>82</v>
      </c>
      <c r="E83" s="193"/>
      <c r="F83" s="254">
        <f t="shared" si="10"/>
        <v>0</v>
      </c>
      <c r="G83" s="193"/>
      <c r="H83" s="199">
        <f t="shared" si="11"/>
        <v>0</v>
      </c>
      <c r="I83" s="196">
        <f t="shared" si="12"/>
        <v>0</v>
      </c>
      <c r="J83" s="199">
        <f t="shared" si="13"/>
        <v>0</v>
      </c>
      <c r="K83" s="197"/>
      <c r="M83" s="252">
        <f t="shared" si="6"/>
        <v>10859269.619999999</v>
      </c>
      <c r="N83" s="252">
        <f t="shared" si="7"/>
        <v>71720867.960000008</v>
      </c>
    </row>
    <row r="84" spans="3:14" s="190" customFormat="1" ht="15" customHeight="1">
      <c r="C84" s="198" t="s">
        <v>393</v>
      </c>
      <c r="D84" s="192" t="s">
        <v>393</v>
      </c>
      <c r="E84" s="193"/>
      <c r="F84" s="254">
        <f t="shared" si="10"/>
        <v>0</v>
      </c>
      <c r="G84" s="193"/>
      <c r="H84" s="199">
        <f t="shared" si="11"/>
        <v>0</v>
      </c>
      <c r="I84" s="196">
        <f t="shared" si="12"/>
        <v>0</v>
      </c>
      <c r="J84" s="199">
        <f t="shared" si="13"/>
        <v>0</v>
      </c>
      <c r="K84" s="197"/>
      <c r="M84" s="252">
        <f t="shared" si="6"/>
        <v>10859269.619999999</v>
      </c>
      <c r="N84" s="252">
        <f t="shared" si="7"/>
        <v>71720867.960000008</v>
      </c>
    </row>
    <row r="85" spans="3:14" s="190" customFormat="1" ht="15" customHeight="1">
      <c r="C85" s="198" t="s">
        <v>83</v>
      </c>
      <c r="D85" s="192" t="s">
        <v>83</v>
      </c>
      <c r="E85" s="193"/>
      <c r="F85" s="254">
        <f t="shared" si="10"/>
        <v>0</v>
      </c>
      <c r="G85" s="193"/>
      <c r="H85" s="199">
        <f t="shared" si="11"/>
        <v>0</v>
      </c>
      <c r="I85" s="196">
        <f t="shared" si="12"/>
        <v>0</v>
      </c>
      <c r="J85" s="199">
        <f t="shared" si="13"/>
        <v>0</v>
      </c>
      <c r="K85" s="197"/>
      <c r="M85" s="252">
        <f t="shared" si="6"/>
        <v>10859269.619999999</v>
      </c>
      <c r="N85" s="252">
        <f t="shared" si="7"/>
        <v>71720867.960000008</v>
      </c>
    </row>
    <row r="86" spans="3:14" s="190" customFormat="1" ht="15" customHeight="1">
      <c r="C86" s="198" t="s">
        <v>84</v>
      </c>
      <c r="D86" s="192" t="s">
        <v>84</v>
      </c>
      <c r="E86" s="193"/>
      <c r="F86" s="254">
        <f t="shared" si="10"/>
        <v>0</v>
      </c>
      <c r="G86" s="193"/>
      <c r="H86" s="199">
        <f t="shared" si="11"/>
        <v>0</v>
      </c>
      <c r="I86" s="196">
        <f t="shared" si="12"/>
        <v>0</v>
      </c>
      <c r="J86" s="199">
        <f t="shared" si="13"/>
        <v>0</v>
      </c>
      <c r="K86" s="197"/>
      <c r="M86" s="252">
        <f t="shared" si="6"/>
        <v>10859269.619999999</v>
      </c>
      <c r="N86" s="252">
        <f t="shared" si="7"/>
        <v>71720867.960000008</v>
      </c>
    </row>
    <row r="87" spans="3:14" s="190" customFormat="1" ht="15" customHeight="1">
      <c r="C87" s="198" t="s">
        <v>85</v>
      </c>
      <c r="D87" s="192" t="s">
        <v>85</v>
      </c>
      <c r="E87" s="193"/>
      <c r="F87" s="254">
        <f t="shared" si="10"/>
        <v>0</v>
      </c>
      <c r="G87" s="193"/>
      <c r="H87" s="199">
        <f t="shared" si="11"/>
        <v>0</v>
      </c>
      <c r="I87" s="196">
        <f t="shared" si="12"/>
        <v>0</v>
      </c>
      <c r="J87" s="199">
        <f t="shared" si="13"/>
        <v>0</v>
      </c>
      <c r="K87" s="197"/>
      <c r="M87" s="252">
        <f t="shared" si="6"/>
        <v>10859269.619999999</v>
      </c>
      <c r="N87" s="252">
        <f t="shared" si="7"/>
        <v>71720867.960000008</v>
      </c>
    </row>
    <row r="88" spans="3:14" s="190" customFormat="1" ht="15" customHeight="1">
      <c r="C88" s="198" t="s">
        <v>86</v>
      </c>
      <c r="D88" s="192" t="s">
        <v>86</v>
      </c>
      <c r="E88" s="193"/>
      <c r="F88" s="254">
        <f t="shared" si="10"/>
        <v>0</v>
      </c>
      <c r="G88" s="193"/>
      <c r="H88" s="199">
        <f t="shared" si="11"/>
        <v>0</v>
      </c>
      <c r="I88" s="196">
        <f t="shared" si="12"/>
        <v>0</v>
      </c>
      <c r="J88" s="199">
        <f t="shared" si="13"/>
        <v>0</v>
      </c>
      <c r="K88" s="197"/>
      <c r="M88" s="252">
        <f t="shared" si="6"/>
        <v>10859269.619999999</v>
      </c>
      <c r="N88" s="252">
        <f t="shared" si="7"/>
        <v>71720867.960000008</v>
      </c>
    </row>
    <row r="89" spans="3:14" s="190" customFormat="1" ht="15" customHeight="1">
      <c r="C89" s="200" t="s">
        <v>87</v>
      </c>
      <c r="D89" s="192" t="s">
        <v>87</v>
      </c>
      <c r="E89" s="201">
        <f>SUM(E77:E88)</f>
        <v>0</v>
      </c>
      <c r="F89" s="254">
        <f t="shared" si="10"/>
        <v>0</v>
      </c>
      <c r="G89" s="201">
        <f>SUM(G77:G88)</f>
        <v>0</v>
      </c>
      <c r="H89" s="199">
        <f t="shared" si="11"/>
        <v>0</v>
      </c>
      <c r="I89" s="196">
        <f t="shared" si="12"/>
        <v>0</v>
      </c>
      <c r="J89" s="199">
        <f t="shared" si="13"/>
        <v>0</v>
      </c>
      <c r="K89" s="197"/>
      <c r="M89" s="252">
        <f t="shared" ref="M89:M106" si="14">M88</f>
        <v>10859269.619999999</v>
      </c>
      <c r="N89" s="252">
        <f t="shared" ref="N89:N106" si="15">N88</f>
        <v>71720867.960000008</v>
      </c>
    </row>
    <row r="90" spans="3:14" s="190" customFormat="1" ht="15" customHeight="1">
      <c r="C90" s="200" t="s">
        <v>88</v>
      </c>
      <c r="D90" s="192" t="s">
        <v>88</v>
      </c>
      <c r="E90" s="201">
        <f>E89+E76</f>
        <v>22378545.559999999</v>
      </c>
      <c r="F90" s="254">
        <f t="shared" si="10"/>
        <v>2.0607781501975451</v>
      </c>
      <c r="G90" s="201">
        <f>G89+G76</f>
        <v>80422046.75</v>
      </c>
      <c r="H90" s="199">
        <f t="shared" si="11"/>
        <v>1.1213200430710459</v>
      </c>
      <c r="I90" s="196">
        <f t="shared" si="12"/>
        <v>-58043501.189999998</v>
      </c>
      <c r="J90" s="199">
        <f t="shared" si="13"/>
        <v>-0.72173618473593493</v>
      </c>
      <c r="K90" s="197"/>
      <c r="M90" s="252">
        <f t="shared" si="14"/>
        <v>10859269.619999999</v>
      </c>
      <c r="N90" s="252">
        <f t="shared" si="15"/>
        <v>71720867.960000008</v>
      </c>
    </row>
    <row r="91" spans="3:14" s="190" customFormat="1" ht="15" customHeight="1">
      <c r="C91" s="191" t="s">
        <v>394</v>
      </c>
      <c r="D91" s="192"/>
      <c r="E91" s="196"/>
      <c r="F91" s="254">
        <f t="shared" si="10"/>
        <v>0</v>
      </c>
      <c r="G91" s="196"/>
      <c r="H91" s="199">
        <f t="shared" si="11"/>
        <v>0</v>
      </c>
      <c r="I91" s="196">
        <f t="shared" si="12"/>
        <v>0</v>
      </c>
      <c r="J91" s="199">
        <f t="shared" si="13"/>
        <v>0</v>
      </c>
      <c r="K91" s="197"/>
      <c r="M91" s="252">
        <f t="shared" si="14"/>
        <v>10859269.619999999</v>
      </c>
      <c r="N91" s="252">
        <f t="shared" si="15"/>
        <v>71720867.960000008</v>
      </c>
    </row>
    <row r="92" spans="3:14" s="190" customFormat="1" ht="15" customHeight="1">
      <c r="C92" s="198" t="s">
        <v>509</v>
      </c>
      <c r="D92" s="192" t="s">
        <v>395</v>
      </c>
      <c r="E92" s="193">
        <f>'资产负债表（续）2'!C34</f>
        <v>500000</v>
      </c>
      <c r="F92" s="254">
        <f t="shared" si="10"/>
        <v>4.6043612277489439E-2</v>
      </c>
      <c r="G92" s="193">
        <f>'资产负债表（续）2'!D34</f>
        <v>500000</v>
      </c>
      <c r="H92" s="199">
        <f t="shared" si="11"/>
        <v>6.971471682117104E-3</v>
      </c>
      <c r="I92" s="196">
        <f t="shared" si="12"/>
        <v>0</v>
      </c>
      <c r="J92" s="199">
        <f t="shared" si="13"/>
        <v>0</v>
      </c>
      <c r="K92" s="197"/>
      <c r="M92" s="252">
        <f t="shared" si="14"/>
        <v>10859269.619999999</v>
      </c>
      <c r="N92" s="252">
        <f t="shared" si="15"/>
        <v>71720867.960000008</v>
      </c>
    </row>
    <row r="93" spans="3:14" s="190" customFormat="1" ht="15" customHeight="1">
      <c r="C93" s="198" t="s">
        <v>91</v>
      </c>
      <c r="D93" s="192" t="s">
        <v>91</v>
      </c>
      <c r="E93" s="193"/>
      <c r="F93" s="254">
        <f t="shared" si="10"/>
        <v>0</v>
      </c>
      <c r="G93" s="193"/>
      <c r="H93" s="199">
        <f t="shared" si="11"/>
        <v>0</v>
      </c>
      <c r="I93" s="196">
        <f t="shared" si="12"/>
        <v>0</v>
      </c>
      <c r="J93" s="199">
        <f t="shared" si="13"/>
        <v>0</v>
      </c>
      <c r="K93" s="197"/>
      <c r="M93" s="252">
        <f t="shared" si="14"/>
        <v>10859269.619999999</v>
      </c>
      <c r="N93" s="252">
        <f t="shared" si="15"/>
        <v>71720867.960000008</v>
      </c>
    </row>
    <row r="94" spans="3:14" s="190" customFormat="1" ht="15" customHeight="1">
      <c r="C94" s="198" t="s">
        <v>390</v>
      </c>
      <c r="D94" s="192" t="s">
        <v>396</v>
      </c>
      <c r="E94" s="193"/>
      <c r="F94" s="254">
        <f t="shared" si="10"/>
        <v>0</v>
      </c>
      <c r="G94" s="193"/>
      <c r="H94" s="199">
        <f t="shared" si="11"/>
        <v>0</v>
      </c>
      <c r="I94" s="196">
        <f t="shared" si="12"/>
        <v>0</v>
      </c>
      <c r="J94" s="199">
        <f t="shared" si="13"/>
        <v>0</v>
      </c>
      <c r="K94" s="197"/>
      <c r="M94" s="252">
        <f t="shared" si="14"/>
        <v>10859269.619999999</v>
      </c>
      <c r="N94" s="252">
        <f t="shared" si="15"/>
        <v>71720867.960000008</v>
      </c>
    </row>
    <row r="95" spans="3:14" s="190" customFormat="1" ht="15" customHeight="1">
      <c r="C95" s="202" t="s">
        <v>220</v>
      </c>
      <c r="D95" s="192" t="s">
        <v>397</v>
      </c>
      <c r="E95" s="193"/>
      <c r="F95" s="254">
        <f t="shared" si="10"/>
        <v>0</v>
      </c>
      <c r="G95" s="193"/>
      <c r="H95" s="199">
        <f t="shared" si="11"/>
        <v>0</v>
      </c>
      <c r="I95" s="196">
        <f t="shared" si="12"/>
        <v>0</v>
      </c>
      <c r="J95" s="199">
        <f t="shared" si="13"/>
        <v>0</v>
      </c>
      <c r="K95" s="197"/>
      <c r="M95" s="252">
        <f t="shared" si="14"/>
        <v>10859269.619999999</v>
      </c>
      <c r="N95" s="252">
        <f t="shared" si="15"/>
        <v>71720867.960000008</v>
      </c>
    </row>
    <row r="96" spans="3:14" s="190" customFormat="1" ht="15" customHeight="1">
      <c r="C96" s="198" t="s">
        <v>92</v>
      </c>
      <c r="D96" s="192" t="s">
        <v>92</v>
      </c>
      <c r="E96" s="193"/>
      <c r="F96" s="254">
        <f t="shared" si="10"/>
        <v>0</v>
      </c>
      <c r="G96" s="193"/>
      <c r="H96" s="199">
        <f t="shared" si="11"/>
        <v>0</v>
      </c>
      <c r="I96" s="196">
        <f t="shared" si="12"/>
        <v>0</v>
      </c>
      <c r="J96" s="199">
        <f t="shared" si="13"/>
        <v>0</v>
      </c>
      <c r="K96" s="197"/>
      <c r="M96" s="252">
        <f t="shared" si="14"/>
        <v>10859269.619999999</v>
      </c>
      <c r="N96" s="252">
        <f t="shared" si="15"/>
        <v>71720867.960000008</v>
      </c>
    </row>
    <row r="97" spans="3:14" s="190" customFormat="1" ht="15" customHeight="1">
      <c r="C97" s="198" t="s">
        <v>93</v>
      </c>
      <c r="D97" s="192" t="s">
        <v>398</v>
      </c>
      <c r="E97" s="193"/>
      <c r="F97" s="254">
        <f t="shared" si="10"/>
        <v>0</v>
      </c>
      <c r="G97" s="193"/>
      <c r="H97" s="199">
        <f t="shared" si="11"/>
        <v>0</v>
      </c>
      <c r="I97" s="196">
        <f t="shared" si="12"/>
        <v>0</v>
      </c>
      <c r="J97" s="199">
        <f t="shared" si="13"/>
        <v>0</v>
      </c>
      <c r="K97" s="197"/>
      <c r="M97" s="252">
        <f t="shared" si="14"/>
        <v>10859269.619999999</v>
      </c>
      <c r="N97" s="252">
        <f t="shared" si="15"/>
        <v>71720867.960000008</v>
      </c>
    </row>
    <row r="98" spans="3:14" s="190" customFormat="1" ht="15" customHeight="1">
      <c r="C98" s="198" t="s">
        <v>94</v>
      </c>
      <c r="D98" s="192" t="s">
        <v>94</v>
      </c>
      <c r="E98" s="193"/>
      <c r="F98" s="254">
        <f t="shared" si="10"/>
        <v>0</v>
      </c>
      <c r="G98" s="193"/>
      <c r="H98" s="199">
        <f t="shared" si="11"/>
        <v>0</v>
      </c>
      <c r="I98" s="196">
        <f t="shared" si="12"/>
        <v>0</v>
      </c>
      <c r="J98" s="199">
        <f t="shared" si="13"/>
        <v>0</v>
      </c>
      <c r="K98" s="197"/>
      <c r="M98" s="252">
        <f t="shared" si="14"/>
        <v>10859269.619999999</v>
      </c>
      <c r="N98" s="252">
        <f t="shared" si="15"/>
        <v>71720867.960000008</v>
      </c>
    </row>
    <row r="99" spans="3:14" s="190" customFormat="1" ht="15" customHeight="1">
      <c r="C99" s="198" t="s">
        <v>95</v>
      </c>
      <c r="D99" s="192" t="s">
        <v>95</v>
      </c>
      <c r="E99" s="193"/>
      <c r="F99" s="254">
        <f t="shared" si="10"/>
        <v>0</v>
      </c>
      <c r="G99" s="193"/>
      <c r="H99" s="199">
        <f t="shared" si="11"/>
        <v>0</v>
      </c>
      <c r="I99" s="196">
        <f t="shared" si="12"/>
        <v>0</v>
      </c>
      <c r="J99" s="199">
        <f t="shared" si="13"/>
        <v>0</v>
      </c>
      <c r="K99" s="197"/>
      <c r="M99" s="252">
        <f t="shared" si="14"/>
        <v>10859269.619999999</v>
      </c>
      <c r="N99" s="252">
        <f t="shared" si="15"/>
        <v>71720867.960000008</v>
      </c>
    </row>
    <row r="100" spans="3:14" s="190" customFormat="1" ht="15" customHeight="1">
      <c r="C100" s="198" t="s">
        <v>96</v>
      </c>
      <c r="D100" s="192" t="s">
        <v>96</v>
      </c>
      <c r="E100" s="193">
        <f>'资产负债表（续）2'!C42</f>
        <v>0</v>
      </c>
      <c r="F100" s="254">
        <f t="shared" si="10"/>
        <v>0</v>
      </c>
      <c r="G100" s="193">
        <f>'资产负债表（续）2'!D42</f>
        <v>0</v>
      </c>
      <c r="H100" s="199">
        <f t="shared" si="11"/>
        <v>0</v>
      </c>
      <c r="I100" s="196">
        <f t="shared" si="12"/>
        <v>0</v>
      </c>
      <c r="J100" s="199">
        <f t="shared" si="13"/>
        <v>0</v>
      </c>
      <c r="K100" s="197"/>
      <c r="M100" s="252">
        <f t="shared" si="14"/>
        <v>10859269.619999999</v>
      </c>
      <c r="N100" s="252">
        <f t="shared" si="15"/>
        <v>71720867.960000008</v>
      </c>
    </row>
    <row r="101" spans="3:14" s="190" customFormat="1" ht="15" customHeight="1">
      <c r="C101" s="198" t="s">
        <v>399</v>
      </c>
      <c r="D101" s="192" t="s">
        <v>399</v>
      </c>
      <c r="E101" s="193"/>
      <c r="F101" s="254">
        <f t="shared" si="10"/>
        <v>0</v>
      </c>
      <c r="G101" s="193"/>
      <c r="H101" s="199">
        <f t="shared" si="11"/>
        <v>0</v>
      </c>
      <c r="I101" s="196">
        <f t="shared" si="12"/>
        <v>0</v>
      </c>
      <c r="J101" s="199">
        <f t="shared" si="13"/>
        <v>0</v>
      </c>
      <c r="K101" s="197"/>
      <c r="M101" s="252">
        <f t="shared" si="14"/>
        <v>10859269.619999999</v>
      </c>
      <c r="N101" s="252">
        <f t="shared" si="15"/>
        <v>71720867.960000008</v>
      </c>
    </row>
    <row r="102" spans="3:14" s="190" customFormat="1" ht="15" customHeight="1">
      <c r="C102" s="198" t="s">
        <v>97</v>
      </c>
      <c r="D102" s="192" t="s">
        <v>97</v>
      </c>
      <c r="E102" s="193">
        <f>'资产负债表（续）2'!C43</f>
        <v>-12019275.939999999</v>
      </c>
      <c r="F102" s="254">
        <f t="shared" si="10"/>
        <v>-1.1068217624750347</v>
      </c>
      <c r="G102" s="193">
        <f>'资产负债表（续）2'!D43</f>
        <v>-9201178.7899999991</v>
      </c>
      <c r="H102" s="199">
        <f t="shared" si="11"/>
        <v>-0.12829151475316303</v>
      </c>
      <c r="I102" s="196">
        <f t="shared" si="12"/>
        <v>-2818097.1500000004</v>
      </c>
      <c r="J102" s="199">
        <f t="shared" si="13"/>
        <v>0.30627566470752177</v>
      </c>
      <c r="K102" s="197"/>
      <c r="M102" s="252">
        <f t="shared" si="14"/>
        <v>10859269.619999999</v>
      </c>
      <c r="N102" s="252">
        <f t="shared" si="15"/>
        <v>71720867.960000008</v>
      </c>
    </row>
    <row r="103" spans="3:14" s="190" customFormat="1" ht="15" customHeight="1">
      <c r="C103" s="200" t="s">
        <v>400</v>
      </c>
      <c r="D103" s="192" t="s">
        <v>400</v>
      </c>
      <c r="E103" s="201">
        <f>SUM(E92:E102)</f>
        <v>-11519275.939999999</v>
      </c>
      <c r="F103" s="254">
        <f t="shared" si="10"/>
        <v>-1.0607781501975453</v>
      </c>
      <c r="G103" s="201">
        <f>SUM(G92:G102)</f>
        <v>-8701178.7899999991</v>
      </c>
      <c r="H103" s="199">
        <f t="shared" si="11"/>
        <v>-0.12132004307104594</v>
      </c>
      <c r="I103" s="196">
        <f t="shared" si="12"/>
        <v>-2818097.1500000004</v>
      </c>
      <c r="J103" s="199">
        <f t="shared" si="13"/>
        <v>0.32387532977011735</v>
      </c>
      <c r="K103" s="197"/>
      <c r="M103" s="252">
        <f t="shared" si="14"/>
        <v>10859269.619999999</v>
      </c>
      <c r="N103" s="252">
        <f t="shared" si="15"/>
        <v>71720867.960000008</v>
      </c>
    </row>
    <row r="104" spans="3:14" s="190" customFormat="1" ht="15" customHeight="1">
      <c r="C104" s="198" t="s">
        <v>401</v>
      </c>
      <c r="D104" s="192" t="s">
        <v>99</v>
      </c>
      <c r="E104" s="193"/>
      <c r="F104" s="254">
        <f t="shared" si="10"/>
        <v>0</v>
      </c>
      <c r="G104" s="193"/>
      <c r="H104" s="199">
        <f t="shared" si="11"/>
        <v>0</v>
      </c>
      <c r="I104" s="196">
        <f t="shared" si="12"/>
        <v>0</v>
      </c>
      <c r="J104" s="199">
        <f t="shared" si="13"/>
        <v>0</v>
      </c>
      <c r="K104" s="197"/>
      <c r="M104" s="252">
        <f t="shared" si="14"/>
        <v>10859269.619999999</v>
      </c>
      <c r="N104" s="252">
        <f t="shared" si="15"/>
        <v>71720867.960000008</v>
      </c>
    </row>
    <row r="105" spans="3:14" s="190" customFormat="1" ht="15" customHeight="1">
      <c r="C105" s="200" t="s">
        <v>402</v>
      </c>
      <c r="D105" s="192" t="s">
        <v>403</v>
      </c>
      <c r="E105" s="201">
        <f>E103</f>
        <v>-11519275.939999999</v>
      </c>
      <c r="F105" s="254">
        <f t="shared" si="10"/>
        <v>-1.0607781501975453</v>
      </c>
      <c r="G105" s="201">
        <f>G103</f>
        <v>-8701178.7899999991</v>
      </c>
      <c r="H105" s="199">
        <f t="shared" si="11"/>
        <v>-0.12132004307104594</v>
      </c>
      <c r="I105" s="196">
        <f t="shared" si="12"/>
        <v>-2818097.1500000004</v>
      </c>
      <c r="J105" s="199">
        <f t="shared" si="13"/>
        <v>0.32387532977011735</v>
      </c>
      <c r="K105" s="197"/>
      <c r="M105" s="252">
        <f t="shared" si="14"/>
        <v>10859269.619999999</v>
      </c>
      <c r="N105" s="252">
        <f t="shared" si="15"/>
        <v>71720867.960000008</v>
      </c>
    </row>
    <row r="106" spans="3:14" s="190" customFormat="1" ht="15" customHeight="1">
      <c r="C106" s="200" t="s">
        <v>404</v>
      </c>
      <c r="D106" s="192" t="s">
        <v>405</v>
      </c>
      <c r="E106" s="201">
        <f>E105+E90</f>
        <v>10859269.619999999</v>
      </c>
      <c r="F106" s="254">
        <f t="shared" si="10"/>
        <v>1</v>
      </c>
      <c r="G106" s="201">
        <f>G105+G90</f>
        <v>71720867.960000008</v>
      </c>
      <c r="H106" s="199">
        <f t="shared" si="11"/>
        <v>1</v>
      </c>
      <c r="I106" s="196">
        <f t="shared" si="12"/>
        <v>-60861598.340000011</v>
      </c>
      <c r="J106" s="199">
        <f t="shared" si="13"/>
        <v>-0.84858981871139094</v>
      </c>
      <c r="K106" s="197"/>
      <c r="M106" s="252">
        <f t="shared" si="14"/>
        <v>10859269.619999999</v>
      </c>
      <c r="N106" s="252">
        <f t="shared" si="15"/>
        <v>71720867.960000008</v>
      </c>
    </row>
    <row r="108" spans="3:14">
      <c r="E108" s="203">
        <f>E106-E51</f>
        <v>3499999.9999999972</v>
      </c>
      <c r="F108" s="203"/>
      <c r="G108" s="203">
        <f>G106-G51</f>
        <v>0</v>
      </c>
    </row>
    <row r="109" spans="3:14">
      <c r="F109" s="203"/>
    </row>
  </sheetData>
  <mergeCells count="11">
    <mergeCell ref="K7:K8"/>
    <mergeCell ref="C4:K4"/>
    <mergeCell ref="F5:G5"/>
    <mergeCell ref="H5:I5"/>
    <mergeCell ref="F6:G6"/>
    <mergeCell ref="H6:I6"/>
    <mergeCell ref="C7:C8"/>
    <mergeCell ref="D7:D8"/>
    <mergeCell ref="E7:F7"/>
    <mergeCell ref="G7:H7"/>
    <mergeCell ref="I7:J7"/>
  </mergeCells>
  <phoneticPr fontId="12" type="noConversion"/>
  <conditionalFormatting sqref="F11:F106">
    <cfRule type="cellIs" dxfId="3" priority="1" operator="greaterThan">
      <formula>0.05</formula>
    </cfRule>
    <cfRule type="cellIs" dxfId="2" priority="2" operator="greaterThan">
      <formula>0.0623</formula>
    </cfRule>
  </conditionalFormatting>
  <conditionalFormatting sqref="K10:K106">
    <cfRule type="expression" dxfId="1" priority="5" stopIfTrue="1">
      <formula>K10="重点关注"</formula>
    </cfRule>
  </conditionalFormatting>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7"/>
  </sheetPr>
  <dimension ref="A1:D44"/>
  <sheetViews>
    <sheetView showGridLines="0" showZeros="0" view="pageBreakPreview" zoomScaleNormal="100" zoomScaleSheetLayoutView="100" workbookViewId="0">
      <selection activeCell="D33" sqref="D33"/>
    </sheetView>
  </sheetViews>
  <sheetFormatPr defaultColWidth="9" defaultRowHeight="16" customHeight="1"/>
  <cols>
    <col min="1" max="1" width="40.58203125" style="39" customWidth="1"/>
    <col min="2" max="2" width="7.58203125" style="39" customWidth="1"/>
    <col min="3" max="4" width="18.58203125" style="41" customWidth="1"/>
    <col min="5" max="16384" width="9" style="39"/>
  </cols>
  <sheetData>
    <row r="1" spans="1:4" ht="25" customHeight="1">
      <c r="A1" s="309" t="s">
        <v>16</v>
      </c>
      <c r="B1" s="309"/>
      <c r="C1" s="309"/>
      <c r="D1" s="309"/>
    </row>
    <row r="2" spans="1:4" s="38" customFormat="1" ht="25" customHeight="1">
      <c r="A2" s="42" t="str">
        <f>"编制单位："&amp;基本情况表!$B$3</f>
        <v>编制单位：长春光华荣昌汽车部件有限公司</v>
      </c>
      <c r="B2" s="344" t="str">
        <f>IFERROR(IF(AND(MONTH(基本情况表!$B$4)=12,DAY(基本情况表!$B$4)=31),YEAR(基本情况表!$B$4)&amp;"年度",YEAR(基本情况表!$B$4)&amp;"年1-"&amp;MONTH(基本情况表!$B$4)&amp;"月"),"201X年度")</f>
        <v>2022年度</v>
      </c>
      <c r="C2" s="344"/>
      <c r="D2" s="43" t="s">
        <v>106</v>
      </c>
    </row>
    <row r="3" spans="1:4" s="38" customFormat="1" ht="25" customHeight="1">
      <c r="A3" s="44" t="s">
        <v>175</v>
      </c>
      <c r="B3" s="45" t="s">
        <v>24</v>
      </c>
      <c r="C3" s="46" t="s">
        <v>112</v>
      </c>
      <c r="D3" s="48" t="s">
        <v>113</v>
      </c>
    </row>
    <row r="4" spans="1:4" s="38" customFormat="1" ht="15" customHeight="1">
      <c r="A4" s="62" t="s">
        <v>176</v>
      </c>
      <c r="B4" s="90"/>
      <c r="C4" s="91"/>
      <c r="D4" s="92"/>
    </row>
    <row r="5" spans="1:4" s="38" customFormat="1" ht="15" customHeight="1">
      <c r="A5" s="93" t="s">
        <v>177</v>
      </c>
      <c r="B5" s="94"/>
      <c r="C5" s="95"/>
      <c r="D5" s="96"/>
    </row>
    <row r="6" spans="1:4" s="38" customFormat="1" ht="15" customHeight="1">
      <c r="A6" s="93" t="s">
        <v>178</v>
      </c>
      <c r="B6" s="94"/>
      <c r="C6" s="95"/>
      <c r="D6" s="96"/>
    </row>
    <row r="7" spans="1:4" s="38" customFormat="1" ht="15" customHeight="1">
      <c r="A7" s="93" t="s">
        <v>179</v>
      </c>
      <c r="B7" s="94"/>
      <c r="C7" s="95"/>
      <c r="D7" s="96"/>
    </row>
    <row r="8" spans="1:4" s="38" customFormat="1" ht="15" customHeight="1">
      <c r="A8" s="97" t="s">
        <v>180</v>
      </c>
      <c r="B8" s="90"/>
      <c r="C8" s="91">
        <f>SUM(C5:C7)</f>
        <v>0</v>
      </c>
      <c r="D8" s="92">
        <f>SUM(D5:D7)</f>
        <v>0</v>
      </c>
    </row>
    <row r="9" spans="1:4" s="38" customFormat="1" ht="15" customHeight="1">
      <c r="A9" s="93" t="s">
        <v>181</v>
      </c>
      <c r="B9" s="94"/>
      <c r="C9" s="95"/>
      <c r="D9" s="96"/>
    </row>
    <row r="10" spans="1:4" s="38" customFormat="1" ht="15" customHeight="1">
      <c r="A10" s="93" t="s">
        <v>182</v>
      </c>
      <c r="B10" s="94"/>
      <c r="C10" s="95"/>
      <c r="D10" s="96"/>
    </row>
    <row r="11" spans="1:4" s="38" customFormat="1" ht="15" customHeight="1">
      <c r="A11" s="93" t="s">
        <v>183</v>
      </c>
      <c r="B11" s="94"/>
      <c r="C11" s="95"/>
      <c r="D11" s="96"/>
    </row>
    <row r="12" spans="1:4" s="38" customFormat="1" ht="15" customHeight="1">
      <c r="A12" s="93" t="s">
        <v>184</v>
      </c>
      <c r="B12" s="94"/>
      <c r="C12" s="95"/>
      <c r="D12" s="96"/>
    </row>
    <row r="13" spans="1:4" s="38" customFormat="1" ht="15" customHeight="1">
      <c r="A13" s="97" t="s">
        <v>185</v>
      </c>
      <c r="B13" s="90"/>
      <c r="C13" s="91">
        <f>SUM(C9:C12)</f>
        <v>0</v>
      </c>
      <c r="D13" s="92">
        <f>SUM(D9:D12)</f>
        <v>0</v>
      </c>
    </row>
    <row r="14" spans="1:4" s="38" customFormat="1" ht="15" customHeight="1">
      <c r="A14" s="97" t="s">
        <v>186</v>
      </c>
      <c r="B14" s="90"/>
      <c r="C14" s="91">
        <f>C8-C13</f>
        <v>0</v>
      </c>
      <c r="D14" s="92">
        <f>D8-D13</f>
        <v>0</v>
      </c>
    </row>
    <row r="15" spans="1:4" s="38" customFormat="1" ht="15" customHeight="1">
      <c r="A15" s="62" t="s">
        <v>187</v>
      </c>
      <c r="B15" s="90"/>
      <c r="C15" s="91"/>
      <c r="D15" s="92"/>
    </row>
    <row r="16" spans="1:4" s="38" customFormat="1" ht="15" customHeight="1">
      <c r="A16" s="93" t="s">
        <v>188</v>
      </c>
      <c r="B16" s="94"/>
      <c r="C16" s="95"/>
      <c r="D16" s="96"/>
    </row>
    <row r="17" spans="1:4" s="38" customFormat="1" ht="15" customHeight="1">
      <c r="A17" s="93" t="s">
        <v>189</v>
      </c>
      <c r="B17" s="94"/>
      <c r="C17" s="95"/>
      <c r="D17" s="96"/>
    </row>
    <row r="18" spans="1:4" s="38" customFormat="1" ht="15" customHeight="1">
      <c r="A18" s="98" t="s">
        <v>190</v>
      </c>
      <c r="B18" s="94"/>
      <c r="C18" s="95"/>
      <c r="D18" s="96"/>
    </row>
    <row r="19" spans="1:4" s="38" customFormat="1" ht="15" customHeight="1">
      <c r="A19" s="93" t="s">
        <v>191</v>
      </c>
      <c r="B19" s="94"/>
      <c r="C19" s="95"/>
      <c r="D19" s="96"/>
    </row>
    <row r="20" spans="1:4" s="38" customFormat="1" ht="15" customHeight="1">
      <c r="A20" s="93" t="s">
        <v>192</v>
      </c>
      <c r="B20" s="94"/>
      <c r="C20" s="95"/>
      <c r="D20" s="96"/>
    </row>
    <row r="21" spans="1:4" s="38" customFormat="1" ht="15" customHeight="1">
      <c r="A21" s="97" t="s">
        <v>193</v>
      </c>
      <c r="B21" s="90"/>
      <c r="C21" s="91">
        <f>SUM(C16:C20)</f>
        <v>0</v>
      </c>
      <c r="D21" s="92">
        <f>SUM(D16:D20)</f>
        <v>0</v>
      </c>
    </row>
    <row r="22" spans="1:4" s="38" customFormat="1" ht="15" customHeight="1">
      <c r="A22" s="93" t="s">
        <v>194</v>
      </c>
      <c r="B22" s="94"/>
      <c r="C22" s="95"/>
      <c r="D22" s="96"/>
    </row>
    <row r="23" spans="1:4" s="38" customFormat="1" ht="15" customHeight="1">
      <c r="A23" s="93" t="s">
        <v>195</v>
      </c>
      <c r="B23" s="94"/>
      <c r="C23" s="95"/>
      <c r="D23" s="96"/>
    </row>
    <row r="24" spans="1:4" s="38" customFormat="1" ht="15" customHeight="1">
      <c r="A24" s="93" t="s">
        <v>196</v>
      </c>
      <c r="B24" s="94"/>
      <c r="C24" s="95"/>
      <c r="D24" s="96"/>
    </row>
    <row r="25" spans="1:4" s="38" customFormat="1" ht="15" customHeight="1">
      <c r="A25" s="93" t="s">
        <v>197</v>
      </c>
      <c r="B25" s="94"/>
      <c r="C25" s="95"/>
      <c r="D25" s="96"/>
    </row>
    <row r="26" spans="1:4" s="38" customFormat="1" ht="15" customHeight="1">
      <c r="A26" s="97" t="s">
        <v>198</v>
      </c>
      <c r="B26" s="90"/>
      <c r="C26" s="91">
        <f>SUM(C22:C25)</f>
        <v>0</v>
      </c>
      <c r="D26" s="92">
        <f>SUM(D22:D25)</f>
        <v>0</v>
      </c>
    </row>
    <row r="27" spans="1:4" s="38" customFormat="1" ht="15" customHeight="1">
      <c r="A27" s="97" t="s">
        <v>199</v>
      </c>
      <c r="B27" s="90"/>
      <c r="C27" s="91">
        <f>C21-C26</f>
        <v>0</v>
      </c>
      <c r="D27" s="92">
        <f>D21-D26</f>
        <v>0</v>
      </c>
    </row>
    <row r="28" spans="1:4" s="38" customFormat="1" ht="15" customHeight="1">
      <c r="A28" s="62" t="s">
        <v>200</v>
      </c>
      <c r="B28" s="90"/>
      <c r="C28" s="91"/>
      <c r="D28" s="92"/>
    </row>
    <row r="29" spans="1:4" s="38" customFormat="1" ht="15" customHeight="1">
      <c r="A29" s="93" t="s">
        <v>201</v>
      </c>
      <c r="B29" s="94"/>
      <c r="C29" s="95"/>
      <c r="D29" s="96"/>
    </row>
    <row r="30" spans="1:4" s="38" customFormat="1" ht="15" customHeight="1">
      <c r="A30" s="93" t="s">
        <v>202</v>
      </c>
      <c r="B30" s="94"/>
      <c r="C30" s="95"/>
      <c r="D30" s="96"/>
    </row>
    <row r="31" spans="1:4" s="38" customFormat="1" ht="15" customHeight="1">
      <c r="A31" s="93" t="s">
        <v>203</v>
      </c>
      <c r="B31" s="94"/>
      <c r="C31" s="95"/>
      <c r="D31" s="96"/>
    </row>
    <row r="32" spans="1:4" s="38" customFormat="1" ht="15" customHeight="1">
      <c r="A32" s="93" t="s">
        <v>204</v>
      </c>
      <c r="B32" s="94"/>
      <c r="C32" s="95"/>
      <c r="D32" s="96"/>
    </row>
    <row r="33" spans="1:4" s="38" customFormat="1" ht="15" customHeight="1">
      <c r="A33" s="97" t="s">
        <v>205</v>
      </c>
      <c r="B33" s="90"/>
      <c r="C33" s="91">
        <f>SUM(C29:C32)-C30</f>
        <v>0</v>
      </c>
      <c r="D33" s="92">
        <f>SUM(D29:D32)-D30</f>
        <v>0</v>
      </c>
    </row>
    <row r="34" spans="1:4" s="38" customFormat="1" ht="15" customHeight="1">
      <c r="A34" s="93" t="s">
        <v>206</v>
      </c>
      <c r="B34" s="94"/>
      <c r="C34" s="95"/>
      <c r="D34" s="96"/>
    </row>
    <row r="35" spans="1:4" s="38" customFormat="1" ht="15" customHeight="1">
      <c r="A35" s="93" t="s">
        <v>207</v>
      </c>
      <c r="B35" s="94"/>
      <c r="C35" s="95"/>
      <c r="D35" s="96"/>
    </row>
    <row r="36" spans="1:4" s="38" customFormat="1" ht="15" customHeight="1">
      <c r="A36" s="93" t="s">
        <v>208</v>
      </c>
      <c r="B36" s="94"/>
      <c r="C36" s="95"/>
      <c r="D36" s="96"/>
    </row>
    <row r="37" spans="1:4" s="38" customFormat="1" ht="15" customHeight="1">
      <c r="A37" s="93" t="s">
        <v>209</v>
      </c>
      <c r="B37" s="94"/>
      <c r="C37" s="95"/>
      <c r="D37" s="96"/>
    </row>
    <row r="38" spans="1:4" s="38" customFormat="1" ht="15" customHeight="1">
      <c r="A38" s="97" t="s">
        <v>210</v>
      </c>
      <c r="B38" s="90"/>
      <c r="C38" s="91">
        <f>SUM(C34:C37)-C36</f>
        <v>0</v>
      </c>
      <c r="D38" s="92">
        <f>SUM(D34:D37)-D36</f>
        <v>0</v>
      </c>
    </row>
    <row r="39" spans="1:4" s="38" customFormat="1" ht="15" customHeight="1">
      <c r="A39" s="97" t="s">
        <v>211</v>
      </c>
      <c r="B39" s="90"/>
      <c r="C39" s="91">
        <f>C33-C38</f>
        <v>0</v>
      </c>
      <c r="D39" s="92">
        <f>D33-D38</f>
        <v>0</v>
      </c>
    </row>
    <row r="40" spans="1:4" s="38" customFormat="1" ht="15" customHeight="1">
      <c r="A40" s="62" t="s">
        <v>212</v>
      </c>
      <c r="B40" s="94"/>
      <c r="C40" s="95"/>
      <c r="D40" s="96"/>
    </row>
    <row r="41" spans="1:4" s="38" customFormat="1" ht="15" customHeight="1">
      <c r="A41" s="62" t="s">
        <v>213</v>
      </c>
      <c r="B41" s="90"/>
      <c r="C41" s="91">
        <f>C14+C27+C39+C40</f>
        <v>0</v>
      </c>
      <c r="D41" s="92">
        <f>D14+D27+D39+D40</f>
        <v>0</v>
      </c>
    </row>
    <row r="42" spans="1:4" s="38" customFormat="1" ht="15" customHeight="1">
      <c r="A42" s="62" t="s">
        <v>214</v>
      </c>
      <c r="B42" s="94"/>
      <c r="C42" s="95"/>
      <c r="D42" s="96"/>
    </row>
    <row r="43" spans="1:4" s="38" customFormat="1" ht="15" customHeight="1">
      <c r="A43" s="63" t="s">
        <v>215</v>
      </c>
      <c r="B43" s="99"/>
      <c r="C43" s="100">
        <f>C41+C42</f>
        <v>0</v>
      </c>
      <c r="D43" s="101">
        <f>D41+D42</f>
        <v>0</v>
      </c>
    </row>
    <row r="44" spans="1:4" s="38" customFormat="1" ht="25" customHeight="1">
      <c r="A44" s="345" t="str">
        <f>"法定代表人："&amp;基本情况表!$B$5&amp;"           主管会计工作负责人: "&amp;基本情况表!$B$6&amp;"          会计机构负责人:"&amp;基本情况表!$B$7</f>
        <v>法定代表人：           主管会计工作负责人:           会计机构负责人:</v>
      </c>
      <c r="B44" s="345"/>
      <c r="C44" s="345"/>
      <c r="D44" s="345"/>
    </row>
  </sheetData>
  <mergeCells count="3">
    <mergeCell ref="A1:D1"/>
    <mergeCell ref="B2:C2"/>
    <mergeCell ref="A44:D44"/>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K64"/>
  <sheetViews>
    <sheetView topLeftCell="C12" workbookViewId="0">
      <selection activeCell="H26" sqref="H26"/>
    </sheetView>
  </sheetViews>
  <sheetFormatPr defaultColWidth="15.83203125" defaultRowHeight="14"/>
  <cols>
    <col min="1" max="2" width="0" style="184" hidden="1" customWidth="1"/>
    <col min="3" max="3" width="37.08203125" style="184" customWidth="1"/>
    <col min="4" max="4" width="35.33203125" style="184" hidden="1" customWidth="1"/>
    <col min="5" max="5" width="15.33203125" style="184" customWidth="1"/>
    <col min="6" max="7" width="15.25" style="184" customWidth="1"/>
    <col min="8" max="8" width="11.83203125" style="204" customWidth="1"/>
    <col min="9" max="9" width="20.5" style="184" customWidth="1"/>
    <col min="10" max="16384" width="15.83203125" style="184"/>
  </cols>
  <sheetData>
    <row r="1" spans="1:10" hidden="1"/>
    <row r="2" spans="1:10" hidden="1">
      <c r="A2" s="184" t="s">
        <v>332</v>
      </c>
      <c r="B2" s="184" t="s">
        <v>332</v>
      </c>
    </row>
    <row r="3" spans="1:10">
      <c r="A3" s="184" t="s">
        <v>333</v>
      </c>
      <c r="C3" s="185"/>
    </row>
    <row r="4" spans="1:10" ht="30" customHeight="1">
      <c r="C4" s="337" t="s">
        <v>406</v>
      </c>
      <c r="D4" s="337"/>
      <c r="E4" s="337"/>
      <c r="F4" s="337"/>
      <c r="G4" s="337"/>
      <c r="H4" s="337"/>
      <c r="I4" s="337"/>
      <c r="J4" s="205"/>
    </row>
    <row r="5" spans="1:10" ht="15" customHeight="1">
      <c r="C5" s="186" t="str">
        <f>资产负债表分析!C5</f>
        <v>长春光华荣昌汽车部件有限公司</v>
      </c>
      <c r="D5" s="186"/>
      <c r="E5" s="206" t="s">
        <v>335</v>
      </c>
      <c r="F5" s="207">
        <f>资产负债表分析!H5</f>
        <v>0</v>
      </c>
      <c r="G5" s="187"/>
      <c r="H5" s="187"/>
      <c r="I5" s="187" t="s">
        <v>336</v>
      </c>
    </row>
    <row r="6" spans="1:10" ht="15" customHeight="1">
      <c r="C6" s="256">
        <f>资产负债表分析!C6</f>
        <v>44926</v>
      </c>
      <c r="D6" s="186"/>
      <c r="E6" s="206" t="s">
        <v>407</v>
      </c>
      <c r="F6" s="207">
        <f>资产负债表分析!H6</f>
        <v>0</v>
      </c>
      <c r="G6" s="187"/>
      <c r="H6" s="187"/>
      <c r="I6" s="187" t="s">
        <v>338</v>
      </c>
    </row>
    <row r="7" spans="1:10" ht="20.149999999999999" customHeight="1">
      <c r="C7" s="208" t="s">
        <v>107</v>
      </c>
      <c r="D7" s="208" t="s">
        <v>339</v>
      </c>
      <c r="E7" s="189" t="s">
        <v>408</v>
      </c>
      <c r="F7" s="188" t="str">
        <f>IF(E7="本年金额","上年金额","上期金额")</f>
        <v>上年金额</v>
      </c>
      <c r="G7" s="188" t="s">
        <v>409</v>
      </c>
      <c r="H7" s="188" t="s">
        <v>410</v>
      </c>
      <c r="I7" s="208" t="s">
        <v>342</v>
      </c>
    </row>
    <row r="8" spans="1:10" s="190" customFormat="1" ht="15" customHeight="1">
      <c r="C8" s="191" t="s">
        <v>411</v>
      </c>
      <c r="D8" s="192" t="s">
        <v>412</v>
      </c>
      <c r="E8" s="201">
        <f>SUM(E9:E12)</f>
        <v>124091746.73</v>
      </c>
      <c r="F8" s="201">
        <f>SUM(F9:F12)</f>
        <v>76019341.260000005</v>
      </c>
      <c r="G8" s="196">
        <f>E8-F8</f>
        <v>48072405.469999999</v>
      </c>
      <c r="H8" s="209">
        <f>IF(F8=0,0,G8/F8)</f>
        <v>0.63237071873042949</v>
      </c>
      <c r="I8" s="197"/>
    </row>
    <row r="9" spans="1:10" s="190" customFormat="1" ht="19" customHeight="1">
      <c r="C9" s="198" t="s">
        <v>413</v>
      </c>
      <c r="D9" s="192" t="s">
        <v>414</v>
      </c>
      <c r="E9" s="196">
        <f>利润表3!C4</f>
        <v>124091746.73</v>
      </c>
      <c r="F9" s="196">
        <f>利润表3!D4</f>
        <v>76019341.260000005</v>
      </c>
      <c r="G9" s="196">
        <f t="shared" ref="G9:G64" si="0">E9-F9</f>
        <v>48072405.469999999</v>
      </c>
      <c r="H9" s="209">
        <f>IF(F9=0,0,G9/F9)</f>
        <v>0.63237071873042949</v>
      </c>
      <c r="I9" s="210"/>
    </row>
    <row r="10" spans="1:10" s="190" customFormat="1" ht="15" customHeight="1">
      <c r="C10" s="202" t="s">
        <v>415</v>
      </c>
      <c r="D10" s="192" t="s">
        <v>416</v>
      </c>
      <c r="E10" s="196"/>
      <c r="F10" s="196"/>
      <c r="G10" s="196">
        <f t="shared" si="0"/>
        <v>0</v>
      </c>
      <c r="H10" s="209">
        <f t="shared" ref="H10:H63" si="1">IF(F10=0,0,G10/F10)</f>
        <v>0</v>
      </c>
      <c r="I10" s="197"/>
    </row>
    <row r="11" spans="1:10" s="190" customFormat="1" ht="15" customHeight="1">
      <c r="C11" s="202" t="s">
        <v>417</v>
      </c>
      <c r="D11" s="192" t="s">
        <v>418</v>
      </c>
      <c r="E11" s="196"/>
      <c r="F11" s="196"/>
      <c r="G11" s="196">
        <f t="shared" si="0"/>
        <v>0</v>
      </c>
      <c r="H11" s="209">
        <f t="shared" si="1"/>
        <v>0</v>
      </c>
      <c r="I11" s="197"/>
    </row>
    <row r="12" spans="1:10" s="190" customFormat="1" ht="15" customHeight="1">
      <c r="C12" s="202" t="s">
        <v>419</v>
      </c>
      <c r="D12" s="192" t="s">
        <v>420</v>
      </c>
      <c r="E12" s="196"/>
      <c r="F12" s="196"/>
      <c r="G12" s="196">
        <f t="shared" si="0"/>
        <v>0</v>
      </c>
      <c r="H12" s="209">
        <f t="shared" si="1"/>
        <v>0</v>
      </c>
      <c r="I12" s="197"/>
    </row>
    <row r="13" spans="1:10" s="190" customFormat="1" ht="15" customHeight="1">
      <c r="C13" s="191" t="s">
        <v>421</v>
      </c>
      <c r="D13" s="192" t="s">
        <v>422</v>
      </c>
      <c r="E13" s="201">
        <f>SUM(E14:E26)</f>
        <v>127059926.63999999</v>
      </c>
      <c r="F13" s="201">
        <f>SUM(F14:F26)</f>
        <v>77730952.780000001</v>
      </c>
      <c r="G13" s="196">
        <f t="shared" si="0"/>
        <v>49328973.859999985</v>
      </c>
      <c r="H13" s="209">
        <f t="shared" si="1"/>
        <v>0.63461172281799461</v>
      </c>
      <c r="I13" s="197"/>
    </row>
    <row r="14" spans="1:10" s="190" customFormat="1" ht="15" customHeight="1">
      <c r="C14" s="198" t="s">
        <v>423</v>
      </c>
      <c r="D14" s="192" t="s">
        <v>424</v>
      </c>
      <c r="E14" s="196">
        <f>利润表3!C5</f>
        <v>123942579.88</v>
      </c>
      <c r="F14" s="196">
        <f>利润表3!D5</f>
        <v>73052921.879999995</v>
      </c>
      <c r="G14" s="196">
        <f t="shared" si="0"/>
        <v>50889658</v>
      </c>
      <c r="H14" s="209">
        <f t="shared" si="1"/>
        <v>0.69661358766174519</v>
      </c>
      <c r="I14" s="210"/>
    </row>
    <row r="15" spans="1:10" s="190" customFormat="1" ht="15" customHeight="1">
      <c r="C15" s="202" t="s">
        <v>425</v>
      </c>
      <c r="D15" s="192" t="s">
        <v>426</v>
      </c>
      <c r="E15" s="196"/>
      <c r="F15" s="196"/>
      <c r="G15" s="196">
        <f t="shared" si="0"/>
        <v>0</v>
      </c>
      <c r="H15" s="209">
        <f t="shared" si="1"/>
        <v>0</v>
      </c>
      <c r="I15" s="197"/>
    </row>
    <row r="16" spans="1:10" s="190" customFormat="1" ht="15" customHeight="1">
      <c r="C16" s="202" t="s">
        <v>427</v>
      </c>
      <c r="D16" s="192" t="s">
        <v>428</v>
      </c>
      <c r="E16" s="196"/>
      <c r="F16" s="196"/>
      <c r="G16" s="196">
        <f t="shared" si="0"/>
        <v>0</v>
      </c>
      <c r="H16" s="209">
        <f t="shared" si="1"/>
        <v>0</v>
      </c>
      <c r="I16" s="197"/>
    </row>
    <row r="17" spans="3:9" s="190" customFormat="1" ht="15" customHeight="1">
      <c r="C17" s="202" t="s">
        <v>429</v>
      </c>
      <c r="D17" s="192" t="s">
        <v>430</v>
      </c>
      <c r="E17" s="196"/>
      <c r="F17" s="196"/>
      <c r="G17" s="196">
        <f t="shared" si="0"/>
        <v>0</v>
      </c>
      <c r="H17" s="209">
        <f t="shared" si="1"/>
        <v>0</v>
      </c>
      <c r="I17" s="197"/>
    </row>
    <row r="18" spans="3:9" s="190" customFormat="1" ht="15" customHeight="1">
      <c r="C18" s="202" t="s">
        <v>431</v>
      </c>
      <c r="D18" s="192" t="s">
        <v>432</v>
      </c>
      <c r="E18" s="196"/>
      <c r="F18" s="196"/>
      <c r="G18" s="196">
        <f t="shared" si="0"/>
        <v>0</v>
      </c>
      <c r="H18" s="209">
        <f t="shared" si="1"/>
        <v>0</v>
      </c>
      <c r="I18" s="197"/>
    </row>
    <row r="19" spans="3:9" s="190" customFormat="1" ht="15" customHeight="1">
      <c r="C19" s="202" t="s">
        <v>433</v>
      </c>
      <c r="D19" s="192" t="s">
        <v>434</v>
      </c>
      <c r="E19" s="196"/>
      <c r="F19" s="196"/>
      <c r="G19" s="196">
        <f t="shared" si="0"/>
        <v>0</v>
      </c>
      <c r="H19" s="209">
        <f t="shared" si="1"/>
        <v>0</v>
      </c>
      <c r="I19" s="197"/>
    </row>
    <row r="20" spans="3:9" s="190" customFormat="1" ht="15" customHeight="1">
      <c r="C20" s="202" t="s">
        <v>435</v>
      </c>
      <c r="D20" s="192" t="s">
        <v>436</v>
      </c>
      <c r="E20" s="196"/>
      <c r="F20" s="196"/>
      <c r="G20" s="196">
        <f t="shared" si="0"/>
        <v>0</v>
      </c>
      <c r="H20" s="209">
        <f t="shared" si="1"/>
        <v>0</v>
      </c>
      <c r="I20" s="197"/>
    </row>
    <row r="21" spans="3:9" s="190" customFormat="1" ht="15" customHeight="1">
      <c r="C21" s="202" t="s">
        <v>437</v>
      </c>
      <c r="D21" s="192" t="s">
        <v>438</v>
      </c>
      <c r="E21" s="196"/>
      <c r="F21" s="196"/>
      <c r="G21" s="196">
        <f t="shared" si="0"/>
        <v>0</v>
      </c>
      <c r="H21" s="209">
        <f t="shared" si="1"/>
        <v>0</v>
      </c>
      <c r="I21" s="197"/>
    </row>
    <row r="22" spans="3:9" s="190" customFormat="1" ht="15" customHeight="1">
      <c r="C22" s="202" t="s">
        <v>439</v>
      </c>
      <c r="D22" s="192" t="s">
        <v>440</v>
      </c>
      <c r="E22" s="196">
        <f>利润表3!C6</f>
        <v>119336.94</v>
      </c>
      <c r="F22" s="196">
        <f>利润表3!D6</f>
        <v>91733.93</v>
      </c>
      <c r="G22" s="196">
        <f t="shared" si="0"/>
        <v>27603.010000000009</v>
      </c>
      <c r="H22" s="209">
        <f t="shared" si="1"/>
        <v>0.30090294834201492</v>
      </c>
      <c r="I22" s="197"/>
    </row>
    <row r="23" spans="3:9" s="190" customFormat="1" ht="15" customHeight="1">
      <c r="C23" s="202" t="s">
        <v>441</v>
      </c>
      <c r="D23" s="192" t="s">
        <v>442</v>
      </c>
      <c r="E23" s="196">
        <f>利润表3!C7</f>
        <v>201284.49</v>
      </c>
      <c r="F23" s="196">
        <f>利润表3!D7</f>
        <v>191146.63</v>
      </c>
      <c r="G23" s="196">
        <f t="shared" si="0"/>
        <v>10137.859999999986</v>
      </c>
      <c r="H23" s="209">
        <f t="shared" si="1"/>
        <v>5.3037084671594709E-2</v>
      </c>
      <c r="I23" s="197"/>
    </row>
    <row r="24" spans="3:9" s="190" customFormat="1" ht="15" customHeight="1">
      <c r="C24" s="202" t="s">
        <v>443</v>
      </c>
      <c r="D24" s="192" t="s">
        <v>444</v>
      </c>
      <c r="E24" s="196">
        <f>利润表3!C8</f>
        <v>1211112.71</v>
      </c>
      <c r="F24" s="196">
        <f>利润表3!D8</f>
        <v>1050935.19</v>
      </c>
      <c r="G24" s="196">
        <f t="shared" si="0"/>
        <v>160177.52000000002</v>
      </c>
      <c r="H24" s="209">
        <f t="shared" si="1"/>
        <v>0.1524142701892017</v>
      </c>
      <c r="I24" s="197"/>
    </row>
    <row r="25" spans="3:9" s="190" customFormat="1" ht="15" customHeight="1">
      <c r="C25" s="202" t="s">
        <v>445</v>
      </c>
      <c r="D25" s="192" t="s">
        <v>446</v>
      </c>
      <c r="E25" s="196">
        <f>利润表3!C9</f>
        <v>835499.59</v>
      </c>
      <c r="F25" s="196">
        <f>利润表3!D9</f>
        <v>3357111.4</v>
      </c>
      <c r="G25" s="196">
        <f t="shared" si="0"/>
        <v>-2521611.81</v>
      </c>
      <c r="H25" s="209">
        <f t="shared" si="1"/>
        <v>-0.75112544969463935</v>
      </c>
      <c r="I25" s="197"/>
    </row>
    <row r="26" spans="3:9" s="190" customFormat="1" ht="15" customHeight="1">
      <c r="C26" s="202" t="s">
        <v>447</v>
      </c>
      <c r="D26" s="192" t="s">
        <v>448</v>
      </c>
      <c r="E26" s="196">
        <f>利润表3!C10</f>
        <v>750113.03</v>
      </c>
      <c r="F26" s="196">
        <f>利润表3!D10</f>
        <v>-12896.25</v>
      </c>
      <c r="G26" s="196">
        <f t="shared" si="0"/>
        <v>763009.28</v>
      </c>
      <c r="H26" s="209">
        <f t="shared" si="1"/>
        <v>-59.165205389163518</v>
      </c>
      <c r="I26" s="197"/>
    </row>
    <row r="27" spans="3:9" s="190" customFormat="1" ht="15" customHeight="1">
      <c r="C27" s="202" t="s">
        <v>449</v>
      </c>
      <c r="D27" s="192" t="s">
        <v>450</v>
      </c>
      <c r="E27" s="196"/>
      <c r="F27" s="196"/>
      <c r="G27" s="196">
        <f t="shared" si="0"/>
        <v>0</v>
      </c>
      <c r="H27" s="209">
        <f t="shared" si="1"/>
        <v>0</v>
      </c>
      <c r="I27" s="197"/>
    </row>
    <row r="28" spans="3:9" s="190" customFormat="1" ht="15" customHeight="1">
      <c r="C28" s="202" t="s">
        <v>451</v>
      </c>
      <c r="D28" s="192" t="s">
        <v>452</v>
      </c>
      <c r="E28" s="196"/>
      <c r="F28" s="196"/>
      <c r="G28" s="196">
        <f t="shared" si="0"/>
        <v>0</v>
      </c>
      <c r="H28" s="209">
        <f t="shared" si="1"/>
        <v>0</v>
      </c>
      <c r="I28" s="197"/>
    </row>
    <row r="29" spans="3:9" s="190" customFormat="1" ht="15" customHeight="1">
      <c r="C29" s="202" t="s">
        <v>453</v>
      </c>
      <c r="D29" s="192" t="s">
        <v>454</v>
      </c>
      <c r="E29" s="196"/>
      <c r="F29" s="196"/>
      <c r="G29" s="196">
        <f t="shared" si="0"/>
        <v>0</v>
      </c>
      <c r="H29" s="209">
        <f t="shared" si="1"/>
        <v>0</v>
      </c>
      <c r="I29" s="197"/>
    </row>
    <row r="30" spans="3:9" s="190" customFormat="1" ht="15" customHeight="1">
      <c r="C30" s="198" t="s">
        <v>455</v>
      </c>
      <c r="D30" s="192" t="s">
        <v>456</v>
      </c>
      <c r="E30" s="196">
        <f>利润表3!C13</f>
        <v>0</v>
      </c>
      <c r="F30" s="196">
        <f>利润表3!D13</f>
        <v>1192.03</v>
      </c>
      <c r="G30" s="196">
        <f t="shared" si="0"/>
        <v>-1192.03</v>
      </c>
      <c r="H30" s="209">
        <f t="shared" si="1"/>
        <v>-1</v>
      </c>
      <c r="I30" s="197"/>
    </row>
    <row r="31" spans="3:9" s="190" customFormat="1" ht="15" customHeight="1">
      <c r="C31" s="202" t="s">
        <v>457</v>
      </c>
      <c r="D31" s="192" t="s">
        <v>457</v>
      </c>
      <c r="E31" s="196"/>
      <c r="F31" s="196"/>
      <c r="G31" s="196">
        <f t="shared" si="0"/>
        <v>0</v>
      </c>
      <c r="H31" s="209">
        <f t="shared" si="1"/>
        <v>0</v>
      </c>
      <c r="I31" s="197"/>
    </row>
    <row r="32" spans="3:9" s="190" customFormat="1" ht="15" customHeight="1">
      <c r="C32" s="211" t="s">
        <v>458</v>
      </c>
      <c r="D32" s="192" t="s">
        <v>459</v>
      </c>
      <c r="E32" s="196"/>
      <c r="F32" s="196"/>
      <c r="G32" s="196">
        <f t="shared" si="0"/>
        <v>0</v>
      </c>
      <c r="H32" s="209">
        <f t="shared" si="1"/>
        <v>0</v>
      </c>
      <c r="I32" s="197"/>
    </row>
    <row r="33" spans="3:11" s="190" customFormat="1" ht="15" customHeight="1">
      <c r="C33" s="202" t="s">
        <v>460</v>
      </c>
      <c r="D33" s="192" t="s">
        <v>461</v>
      </c>
      <c r="E33" s="196"/>
      <c r="F33" s="196"/>
      <c r="G33" s="196">
        <f t="shared" si="0"/>
        <v>0</v>
      </c>
      <c r="H33" s="209">
        <f t="shared" si="1"/>
        <v>0</v>
      </c>
      <c r="I33" s="197"/>
    </row>
    <row r="34" spans="3:11" s="190" customFormat="1" ht="15" customHeight="1">
      <c r="C34" s="202" t="s">
        <v>462</v>
      </c>
      <c r="D34" s="192" t="s">
        <v>463</v>
      </c>
      <c r="E34" s="196"/>
      <c r="F34" s="196"/>
      <c r="G34" s="196">
        <f t="shared" si="0"/>
        <v>0</v>
      </c>
      <c r="H34" s="209">
        <f t="shared" si="1"/>
        <v>0</v>
      </c>
      <c r="I34" s="197"/>
    </row>
    <row r="35" spans="3:11" s="190" customFormat="1" ht="15" customHeight="1">
      <c r="C35" s="202" t="s">
        <v>464</v>
      </c>
      <c r="D35" s="192" t="s">
        <v>465</v>
      </c>
      <c r="E35" s="196">
        <f>利润表3!C18</f>
        <v>0</v>
      </c>
      <c r="F35" s="196"/>
      <c r="G35" s="196">
        <f t="shared" si="0"/>
        <v>0</v>
      </c>
      <c r="H35" s="209">
        <f t="shared" si="1"/>
        <v>0</v>
      </c>
      <c r="I35" s="197"/>
    </row>
    <row r="36" spans="3:11" s="190" customFormat="1" ht="15" customHeight="1">
      <c r="C36" s="191" t="s">
        <v>466</v>
      </c>
      <c r="D36" s="192" t="s">
        <v>467</v>
      </c>
      <c r="E36" s="201">
        <f>E8-E13+E30+E31+E33+E34+E35</f>
        <v>-2968179.9099999815</v>
      </c>
      <c r="F36" s="201">
        <f>F8-F13+F30+F31+F33+F34+F35</f>
        <v>-1710419.4899999958</v>
      </c>
      <c r="G36" s="196">
        <f>E36-F36</f>
        <v>-1257760.4199999857</v>
      </c>
      <c r="H36" s="209">
        <f t="shared" si="1"/>
        <v>0.73535201589639787</v>
      </c>
      <c r="I36" s="197"/>
      <c r="K36" s="212"/>
    </row>
    <row r="37" spans="3:11" s="190" customFormat="1" ht="15" customHeight="1">
      <c r="C37" s="198" t="s">
        <v>468</v>
      </c>
      <c r="D37" s="192" t="s">
        <v>469</v>
      </c>
      <c r="E37" s="196">
        <f>利润表3!C20</f>
        <v>150107.47</v>
      </c>
      <c r="F37" s="196">
        <f>利润表3!D20</f>
        <v>10.63</v>
      </c>
      <c r="G37" s="196">
        <f t="shared" si="0"/>
        <v>150096.84</v>
      </c>
      <c r="H37" s="209">
        <f t="shared" si="1"/>
        <v>14120.116650987769</v>
      </c>
      <c r="I37" s="197"/>
    </row>
    <row r="38" spans="3:11" s="190" customFormat="1" ht="15" customHeight="1">
      <c r="C38" s="198" t="s">
        <v>470</v>
      </c>
      <c r="D38" s="192" t="s">
        <v>471</v>
      </c>
      <c r="E38" s="196">
        <f>利润表3!C21</f>
        <v>24.71</v>
      </c>
      <c r="F38" s="196">
        <f>利润表3!D21</f>
        <v>19.489999999999998</v>
      </c>
      <c r="G38" s="196">
        <f t="shared" si="0"/>
        <v>5.2200000000000024</v>
      </c>
      <c r="H38" s="209">
        <f t="shared" si="1"/>
        <v>0.26782965623396626</v>
      </c>
      <c r="I38" s="197"/>
    </row>
    <row r="39" spans="3:11" s="190" customFormat="1" ht="15" customHeight="1">
      <c r="C39" s="191" t="s">
        <v>472</v>
      </c>
      <c r="D39" s="192" t="s">
        <v>473</v>
      </c>
      <c r="E39" s="201">
        <f>E36+E37-E38</f>
        <v>-2818097.1499999813</v>
      </c>
      <c r="F39" s="201">
        <f>F36+F37-F38</f>
        <v>-1710428.3499999959</v>
      </c>
      <c r="G39" s="196">
        <f t="shared" si="0"/>
        <v>-1107668.7999999854</v>
      </c>
      <c r="H39" s="209">
        <f t="shared" si="1"/>
        <v>0.64759731093090689</v>
      </c>
      <c r="I39" s="197"/>
    </row>
    <row r="40" spans="3:11" s="190" customFormat="1" ht="15" customHeight="1">
      <c r="C40" s="198" t="s">
        <v>474</v>
      </c>
      <c r="D40" s="192" t="s">
        <v>475</v>
      </c>
      <c r="E40" s="196">
        <f>利润表3!C23</f>
        <v>0</v>
      </c>
      <c r="F40" s="196">
        <f>利润表3!D23</f>
        <v>0</v>
      </c>
      <c r="G40" s="196">
        <f t="shared" si="0"/>
        <v>0</v>
      </c>
      <c r="H40" s="209">
        <f t="shared" si="1"/>
        <v>0</v>
      </c>
      <c r="I40" s="197"/>
    </row>
    <row r="41" spans="3:11" s="190" customFormat="1" ht="15" customHeight="1">
      <c r="C41" s="191" t="s">
        <v>476</v>
      </c>
      <c r="D41" s="192" t="s">
        <v>477</v>
      </c>
      <c r="E41" s="201">
        <f>E39-E40</f>
        <v>-2818097.1499999813</v>
      </c>
      <c r="F41" s="201">
        <f>F39-F40</f>
        <v>-1710428.3499999959</v>
      </c>
      <c r="G41" s="196">
        <f t="shared" si="0"/>
        <v>-1107668.7999999854</v>
      </c>
      <c r="H41" s="209">
        <f t="shared" si="1"/>
        <v>0.64759731093090689</v>
      </c>
      <c r="I41" s="197"/>
    </row>
    <row r="42" spans="3:11" s="190" customFormat="1" ht="15" customHeight="1">
      <c r="C42" s="198" t="s">
        <v>478</v>
      </c>
      <c r="D42" s="192" t="s">
        <v>479</v>
      </c>
      <c r="E42" s="196"/>
      <c r="F42" s="196"/>
      <c r="G42" s="196">
        <f t="shared" si="0"/>
        <v>0</v>
      </c>
      <c r="H42" s="209">
        <f t="shared" si="1"/>
        <v>0</v>
      </c>
      <c r="I42" s="197"/>
    </row>
    <row r="43" spans="3:11" s="190" customFormat="1" ht="15" customHeight="1">
      <c r="C43" s="192" t="s">
        <v>480</v>
      </c>
      <c r="D43" s="192" t="s">
        <v>481</v>
      </c>
      <c r="E43" s="196"/>
      <c r="F43" s="196"/>
      <c r="G43" s="196">
        <f t="shared" si="0"/>
        <v>0</v>
      </c>
      <c r="H43" s="209">
        <f t="shared" si="1"/>
        <v>0</v>
      </c>
      <c r="I43" s="197"/>
    </row>
    <row r="44" spans="3:11" s="190" customFormat="1" ht="15" customHeight="1">
      <c r="C44" s="192" t="s">
        <v>482</v>
      </c>
      <c r="D44" s="192" t="s">
        <v>483</v>
      </c>
      <c r="E44" s="196"/>
      <c r="F44" s="196"/>
      <c r="G44" s="196">
        <f t="shared" si="0"/>
        <v>0</v>
      </c>
      <c r="H44" s="209">
        <f t="shared" si="1"/>
        <v>0</v>
      </c>
      <c r="I44" s="197"/>
    </row>
    <row r="45" spans="3:11" s="190" customFormat="1" ht="15" customHeight="1">
      <c r="C45" s="192" t="s">
        <v>484</v>
      </c>
      <c r="D45" s="192" t="s">
        <v>485</v>
      </c>
      <c r="E45" s="196"/>
      <c r="F45" s="196"/>
      <c r="G45" s="196">
        <f t="shared" si="0"/>
        <v>0</v>
      </c>
      <c r="H45" s="209">
        <f t="shared" si="1"/>
        <v>0</v>
      </c>
      <c r="I45" s="197"/>
    </row>
    <row r="46" spans="3:11" s="190" customFormat="1" ht="15" customHeight="1">
      <c r="C46" s="191" t="s">
        <v>486</v>
      </c>
      <c r="D46" s="192" t="s">
        <v>487</v>
      </c>
      <c r="E46" s="201"/>
      <c r="F46" s="201"/>
      <c r="G46" s="196">
        <f t="shared" si="0"/>
        <v>0</v>
      </c>
      <c r="H46" s="209">
        <f t="shared" si="1"/>
        <v>0</v>
      </c>
      <c r="I46" s="197"/>
    </row>
    <row r="47" spans="3:11" s="190" customFormat="1" ht="15" customHeight="1">
      <c r="C47" s="192" t="s">
        <v>488</v>
      </c>
      <c r="D47" s="192" t="s">
        <v>488</v>
      </c>
      <c r="E47" s="196"/>
      <c r="F47" s="196"/>
      <c r="G47" s="196">
        <f t="shared" si="0"/>
        <v>0</v>
      </c>
      <c r="H47" s="209">
        <f t="shared" si="1"/>
        <v>0</v>
      </c>
      <c r="I47" s="197"/>
    </row>
    <row r="48" spans="3:11" s="190" customFormat="1" ht="15" customHeight="1">
      <c r="C48" s="198" t="s">
        <v>489</v>
      </c>
      <c r="D48" s="192" t="s">
        <v>490</v>
      </c>
      <c r="E48" s="196"/>
      <c r="F48" s="196"/>
      <c r="G48" s="196">
        <f t="shared" si="0"/>
        <v>0</v>
      </c>
      <c r="H48" s="209">
        <f t="shared" si="1"/>
        <v>0</v>
      </c>
      <c r="I48" s="197"/>
    </row>
    <row r="49" spans="3:9" s="190" customFormat="1" ht="15" customHeight="1">
      <c r="C49" s="198" t="s">
        <v>166</v>
      </c>
      <c r="D49" s="192" t="s">
        <v>491</v>
      </c>
      <c r="E49" s="196"/>
      <c r="F49" s="196"/>
      <c r="G49" s="196">
        <f t="shared" si="0"/>
        <v>0</v>
      </c>
      <c r="H49" s="209">
        <f t="shared" si="1"/>
        <v>0</v>
      </c>
      <c r="I49" s="197"/>
    </row>
    <row r="50" spans="3:9" s="190" customFormat="1" ht="16.5" customHeight="1">
      <c r="C50" s="213" t="s">
        <v>167</v>
      </c>
      <c r="D50" s="214" t="s">
        <v>492</v>
      </c>
      <c r="E50" s="196"/>
      <c r="F50" s="196"/>
      <c r="G50" s="196">
        <f t="shared" si="0"/>
        <v>0</v>
      </c>
      <c r="H50" s="209">
        <f t="shared" si="1"/>
        <v>0</v>
      </c>
      <c r="I50" s="197"/>
    </row>
    <row r="51" spans="3:9" s="190" customFormat="1" ht="15" customHeight="1">
      <c r="C51" s="198" t="s">
        <v>493</v>
      </c>
      <c r="D51" s="214" t="s">
        <v>494</v>
      </c>
      <c r="E51" s="196"/>
      <c r="F51" s="196"/>
      <c r="G51" s="196">
        <f t="shared" si="0"/>
        <v>0</v>
      </c>
      <c r="H51" s="209">
        <f t="shared" si="1"/>
        <v>0</v>
      </c>
      <c r="I51" s="197"/>
    </row>
    <row r="52" spans="3:9" s="190" customFormat="1" ht="15.75" customHeight="1">
      <c r="C52" s="213" t="s">
        <v>169</v>
      </c>
      <c r="D52" s="214" t="s">
        <v>495</v>
      </c>
      <c r="E52" s="196"/>
      <c r="F52" s="196"/>
      <c r="G52" s="196">
        <f t="shared" si="0"/>
        <v>0</v>
      </c>
      <c r="H52" s="209">
        <f t="shared" si="1"/>
        <v>0</v>
      </c>
      <c r="I52" s="197"/>
    </row>
    <row r="53" spans="3:9" s="190" customFormat="1" ht="15" customHeight="1">
      <c r="C53" s="198" t="s">
        <v>170</v>
      </c>
      <c r="D53" s="192" t="s">
        <v>496</v>
      </c>
      <c r="E53" s="196"/>
      <c r="F53" s="196"/>
      <c r="G53" s="196">
        <f t="shared" si="0"/>
        <v>0</v>
      </c>
      <c r="H53" s="209">
        <f t="shared" si="1"/>
        <v>0</v>
      </c>
      <c r="I53" s="197"/>
    </row>
    <row r="54" spans="3:9" s="190" customFormat="1" ht="15" customHeight="1">
      <c r="C54" s="198" t="s">
        <v>171</v>
      </c>
      <c r="D54" s="192" t="s">
        <v>497</v>
      </c>
      <c r="E54" s="196"/>
      <c r="F54" s="196"/>
      <c r="G54" s="196">
        <f t="shared" si="0"/>
        <v>0</v>
      </c>
      <c r="H54" s="209">
        <f t="shared" si="1"/>
        <v>0</v>
      </c>
      <c r="I54" s="197"/>
    </row>
    <row r="55" spans="3:9" s="190" customFormat="1" ht="15" customHeight="1">
      <c r="C55" s="198" t="s">
        <v>172</v>
      </c>
      <c r="D55" s="192" t="s">
        <v>498</v>
      </c>
      <c r="E55" s="196"/>
      <c r="F55" s="196"/>
      <c r="G55" s="196">
        <f t="shared" si="0"/>
        <v>0</v>
      </c>
      <c r="H55" s="209">
        <f t="shared" si="1"/>
        <v>0</v>
      </c>
      <c r="I55" s="197"/>
    </row>
    <row r="56" spans="3:9" ht="15" customHeight="1">
      <c r="C56" s="198" t="s">
        <v>173</v>
      </c>
      <c r="D56" s="215" t="s">
        <v>499</v>
      </c>
      <c r="E56" s="216"/>
      <c r="F56" s="216"/>
      <c r="G56" s="196">
        <f t="shared" si="0"/>
        <v>0</v>
      </c>
      <c r="H56" s="209">
        <f t="shared" si="1"/>
        <v>0</v>
      </c>
      <c r="I56" s="217"/>
    </row>
    <row r="57" spans="3:9" ht="15" customHeight="1">
      <c r="C57" s="198" t="s">
        <v>174</v>
      </c>
      <c r="D57" s="215" t="s">
        <v>221</v>
      </c>
      <c r="E57" s="216"/>
      <c r="F57" s="216"/>
      <c r="G57" s="196">
        <f t="shared" si="0"/>
        <v>0</v>
      </c>
      <c r="H57" s="209">
        <f t="shared" si="1"/>
        <v>0</v>
      </c>
      <c r="I57" s="217"/>
    </row>
    <row r="58" spans="3:9" ht="15" customHeight="1">
      <c r="C58" s="192" t="s">
        <v>500</v>
      </c>
      <c r="D58" s="215" t="s">
        <v>500</v>
      </c>
      <c r="E58" s="216"/>
      <c r="F58" s="216"/>
      <c r="G58" s="196">
        <f t="shared" si="0"/>
        <v>0</v>
      </c>
      <c r="H58" s="209">
        <f t="shared" si="1"/>
        <v>0</v>
      </c>
      <c r="I58" s="217"/>
    </row>
    <row r="59" spans="3:9" ht="15" customHeight="1">
      <c r="C59" s="218" t="s">
        <v>501</v>
      </c>
      <c r="D59" s="215" t="s">
        <v>502</v>
      </c>
      <c r="E59" s="219"/>
      <c r="F59" s="219"/>
      <c r="G59" s="196">
        <f t="shared" si="0"/>
        <v>0</v>
      </c>
      <c r="H59" s="209">
        <f t="shared" si="1"/>
        <v>0</v>
      </c>
      <c r="I59" s="217"/>
    </row>
    <row r="60" spans="3:9" ht="15" customHeight="1">
      <c r="C60" s="198" t="s">
        <v>503</v>
      </c>
      <c r="D60" s="215" t="s">
        <v>504</v>
      </c>
      <c r="E60" s="216"/>
      <c r="F60" s="216"/>
      <c r="G60" s="196">
        <f t="shared" si="0"/>
        <v>0</v>
      </c>
      <c r="H60" s="209">
        <f t="shared" si="1"/>
        <v>0</v>
      </c>
      <c r="I60" s="217"/>
    </row>
    <row r="61" spans="3:9" ht="15" customHeight="1">
      <c r="C61" s="198" t="s">
        <v>505</v>
      </c>
      <c r="D61" s="215" t="s">
        <v>505</v>
      </c>
      <c r="E61" s="216"/>
      <c r="F61" s="216"/>
      <c r="G61" s="196">
        <f t="shared" si="0"/>
        <v>0</v>
      </c>
      <c r="H61" s="209">
        <f t="shared" si="1"/>
        <v>0</v>
      </c>
      <c r="I61" s="217"/>
    </row>
    <row r="62" spans="3:9" ht="15" customHeight="1">
      <c r="C62" s="218" t="s">
        <v>506</v>
      </c>
      <c r="D62" s="215"/>
      <c r="E62" s="216"/>
      <c r="F62" s="216"/>
      <c r="G62" s="196">
        <f t="shared" si="0"/>
        <v>0</v>
      </c>
      <c r="H62" s="209">
        <f t="shared" si="1"/>
        <v>0</v>
      </c>
      <c r="I62" s="217"/>
    </row>
    <row r="63" spans="3:9" ht="15" customHeight="1">
      <c r="C63" s="198" t="s">
        <v>158</v>
      </c>
      <c r="D63" s="215" t="s">
        <v>507</v>
      </c>
      <c r="E63" s="216"/>
      <c r="F63" s="216"/>
      <c r="G63" s="196">
        <f t="shared" si="0"/>
        <v>0</v>
      </c>
      <c r="H63" s="209">
        <f t="shared" si="1"/>
        <v>0</v>
      </c>
      <c r="I63" s="217"/>
    </row>
    <row r="64" spans="3:9" ht="15" customHeight="1">
      <c r="C64" s="198" t="s">
        <v>159</v>
      </c>
      <c r="D64" s="215" t="s">
        <v>508</v>
      </c>
      <c r="E64" s="216"/>
      <c r="F64" s="216"/>
      <c r="G64" s="196">
        <f t="shared" si="0"/>
        <v>0</v>
      </c>
      <c r="H64" s="209">
        <f>IF(F64=0,0,G64/F64)</f>
        <v>0</v>
      </c>
      <c r="I64" s="217"/>
    </row>
  </sheetData>
  <mergeCells count="1">
    <mergeCell ref="C4:I4"/>
  </mergeCells>
  <phoneticPr fontId="12" type="noConversion"/>
  <conditionalFormatting sqref="I8:I64">
    <cfRule type="expression" dxfId="0" priority="1" stopIfTrue="1">
      <formula>I8="重点关注"</formula>
    </cfRule>
  </conditionalFormatting>
  <printOptions horizontalCentered="1"/>
  <pageMargins left="0.11811023622047245" right="0.11811023622047245" top="0.35433070866141736" bottom="0.35433070866141736" header="0.31496062992125984" footer="0.31496062992125984"/>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D34"/>
  <sheetViews>
    <sheetView zoomScaleNormal="100" workbookViewId="0">
      <selection activeCell="I5" sqref="I5"/>
    </sheetView>
  </sheetViews>
  <sheetFormatPr defaultColWidth="8.58203125" defaultRowHeight="15"/>
  <cols>
    <col min="1" max="1" width="9.58203125" style="273" customWidth="1"/>
    <col min="2" max="2" width="22.33203125" style="273" customWidth="1"/>
    <col min="3" max="3" width="26.33203125" style="273" customWidth="1"/>
    <col min="4" max="4" width="15.5" style="273" customWidth="1"/>
    <col min="5" max="16384" width="8.58203125" style="269"/>
  </cols>
  <sheetData>
    <row r="1" spans="1:4" ht="40.5" customHeight="1">
      <c r="A1" s="347" t="str">
        <f>基本情况表!B3</f>
        <v>长春光华荣昌汽车部件有限公司</v>
      </c>
      <c r="B1" s="347"/>
      <c r="C1" s="347"/>
      <c r="D1" s="347"/>
    </row>
    <row r="2" spans="1:4" ht="33" customHeight="1">
      <c r="A2" s="347" t="str">
        <f>YEAR(基本情况表!B4)&amp;"年度财务状况说明"</f>
        <v>2022年度财务状况说明</v>
      </c>
      <c r="B2" s="347"/>
      <c r="C2" s="347"/>
      <c r="D2" s="347"/>
    </row>
    <row r="3" spans="1:4" s="272" customFormat="1" ht="54" customHeight="1">
      <c r="A3" s="270"/>
      <c r="B3" s="271"/>
      <c r="C3" s="271"/>
      <c r="D3" s="271"/>
    </row>
    <row r="4" spans="1:4" s="272" customFormat="1" ht="26.5" customHeight="1">
      <c r="A4" s="348" t="s">
        <v>524</v>
      </c>
      <c r="B4" s="348"/>
      <c r="C4" s="348"/>
      <c r="D4" s="348"/>
    </row>
    <row r="5" spans="1:4" s="272" customFormat="1" ht="167.5" customHeight="1">
      <c r="A5" s="349" t="s">
        <v>560</v>
      </c>
      <c r="B5" s="349"/>
      <c r="C5" s="349"/>
      <c r="D5" s="349"/>
    </row>
    <row r="6" spans="1:4" s="272" customFormat="1" ht="23.5" customHeight="1">
      <c r="A6" s="350" t="s">
        <v>525</v>
      </c>
      <c r="B6" s="350"/>
      <c r="C6" s="350"/>
      <c r="D6" s="350"/>
    </row>
    <row r="7" spans="1:4" s="272" customFormat="1" ht="68.150000000000006" customHeight="1">
      <c r="A7" s="346" t="str">
        <f>"  截止"&amp;YEAR(基本情况表!B4)&amp;"年12月31日，公司资产总额为"&amp;TEXT(资产负债表1!C36,"###,##0.00")&amp;"元。其中流动资产为"&amp;TEXT(资产负债表1!C18,"###,##0.00")&amp;" 元，非流动资产为"&amp;TEXT(资产负债表1!C35,"###,##0.00")&amp;"元。具体明细详见本年度审计报告附注。"</f>
        <v xml:space="preserve">  截止2022年12月31日，公司资产总额为10,859,269.62元。其中流动资产为5,027,054.66 元，非流动资产为5,832,214.96元。具体明细详见本年度审计报告附注。</v>
      </c>
      <c r="B7" s="346"/>
      <c r="C7" s="346"/>
      <c r="D7" s="346"/>
    </row>
    <row r="8" spans="1:4" s="272" customFormat="1" ht="28" customHeight="1">
      <c r="A8" s="350" t="s">
        <v>526</v>
      </c>
      <c r="B8" s="350"/>
      <c r="C8" s="350"/>
      <c r="D8" s="350"/>
    </row>
    <row r="9" spans="1:4" s="272" customFormat="1" ht="53.15" customHeight="1">
      <c r="A9" s="346" t="str">
        <f>"   截止"&amp;YEAR(基本情况表!B4)&amp;"年12月31日，公司负债总额为"&amp;TEXT('资产负债表（续）2'!C32,"###,##0.00")&amp;"元，其中流动负债为"&amp;TEXT('资产负债表（续）2'!C19,"###,##0.00")&amp;" 元，非流动负债为"&amp;TEXT('资产负债表（续）2'!C31,"###,##0.00")&amp;"元。具体明细详见本年度审计报告附注。"</f>
        <v xml:space="preserve">   截止2022年12月31日，公司负债总额为22,378,545.56元，其中流动负债为22,378,545.56 元，非流动负债为0.00元。具体明细详见本年度审计报告附注。</v>
      </c>
      <c r="B9" s="346"/>
      <c r="C9" s="346"/>
      <c r="D9" s="346"/>
    </row>
    <row r="10" spans="1:4" s="272" customFormat="1" ht="29.15" customHeight="1">
      <c r="A10" s="350" t="s">
        <v>527</v>
      </c>
      <c r="B10" s="350"/>
      <c r="C10" s="350"/>
      <c r="D10" s="350"/>
    </row>
    <row r="11" spans="1:4" s="272" customFormat="1" ht="64" customHeight="1">
      <c r="A11" s="346" t="str">
        <f>"   截止"&amp;YEAR(基本情况表!B4)&amp;"年12月31日净资产总额为"&amp;TEXT('资产负债表（续）2'!C44,"###,##0.00")&amp;"元，其中实收资本为"&amp;TEXT('资产负债表（续）2'!C34,"###,##0.00")&amp;"元,资本公积为"&amp;TEXT('资产负债表（续）2'!C38,"###,##0.00")&amp;"元，盈余公积为"&amp;TEXT('资产负债表（续）2'!C42,"###,##0.00")&amp;"元，未分配利润为"&amp;TEXT('资产负债表（续）2'!C43,"###,##0.00")&amp;"元。具体明细详见本年度审计报告附注。"</f>
        <v xml:space="preserve">   截止2022年12月31日净资产总额为-11,519,275.94元，其中实收资本为500,000.00元,资本公积为0.00元，盈余公积为0.00元，未分配利润为-12,019,275.94元。具体明细详见本年度审计报告附注。</v>
      </c>
      <c r="B11" s="346"/>
      <c r="C11" s="346"/>
      <c r="D11" s="346"/>
    </row>
    <row r="12" spans="1:4" s="272" customFormat="1" ht="22" customHeight="1">
      <c r="A12" s="350" t="s">
        <v>528</v>
      </c>
      <c r="B12" s="350"/>
      <c r="C12" s="350"/>
      <c r="D12" s="350"/>
    </row>
    <row r="13" spans="1:4" s="272" customFormat="1" ht="89.5" customHeight="1">
      <c r="A13" s="346" t="str">
        <f>"   "&amp;YEAR(基本情况表!B4)&amp;"年度营业务收入为"&amp;TEXT(利润表3!C4,"###,##0.00")&amp;"元，营业成本为"&amp;TEXT(利润表3!C5,"###,##0.00")&amp;"元，税金及附加为"&amp;TEXT(利润表3!C6,"###,##0.00")&amp;"元，销售费用为"&amp;TEXT(利润表3!C7,"###,##0.00")&amp;"元，管理费用为"&amp;TEXT(利润表3!C8,"###,##0.00")&amp;"元，研发费用为"&amp;TEXT(利润表3!C9,"###,##0.00")&amp;"元，财务费用为"&amp;TEXT(利润表3!C10,"###,##0.00")&amp;"元，其他收益为"&amp;TEXT(利润表3!C13,"###,##0.00")&amp;"元，营业外收入为"&amp;TEXT(利润表3!C20,"###,##0.00")&amp;"元，营业外支出为"&amp;TEXT(利润表3!C21,"###,##0.00")&amp;"元，所得税费为"&amp;TEXT(ROUND(利润表3!C23,2),"###,##0.00")&amp;"元。净利润为"&amp;TEXT(ROUND(利润表3!C24,2),"###,##0.00")&amp;"元。"</f>
        <v xml:space="preserve">   2022年度营业务收入为124,091,746.73元，营业成本为123,942,579.88元，税金及附加为119,336.94元，销售费用为201,284.49元，管理费用为1,211,112.71元，研发费用为835,499.59元，财务费用为750,113.03元，其他收益为0.00元，营业外收入为150,107.47元，营业外支出为24.71元，所得税费为0.00元。净利润为-2,818,097.15元。</v>
      </c>
      <c r="B13" s="346"/>
      <c r="C13" s="346"/>
      <c r="D13" s="346"/>
    </row>
    <row r="14" spans="1:4" s="272" customFormat="1" ht="27" customHeight="1">
      <c r="A14" s="350" t="s">
        <v>529</v>
      </c>
      <c r="B14" s="350"/>
      <c r="C14" s="350"/>
      <c r="D14" s="350"/>
    </row>
    <row r="15" spans="1:4" s="272" customFormat="1">
      <c r="A15" s="289"/>
      <c r="B15" s="289"/>
      <c r="C15" s="289"/>
      <c r="D15" s="289"/>
    </row>
    <row r="16" spans="1:4" s="272" customFormat="1" ht="48" customHeight="1">
      <c r="A16" s="292" t="s">
        <v>8</v>
      </c>
      <c r="B16" s="292" t="s">
        <v>530</v>
      </c>
      <c r="C16" s="292" t="s">
        <v>531</v>
      </c>
      <c r="D16" s="293" t="s">
        <v>532</v>
      </c>
    </row>
    <row r="17" spans="1:4" s="272" customFormat="1" ht="48" customHeight="1">
      <c r="A17" s="292">
        <v>1</v>
      </c>
      <c r="B17" s="292" t="s">
        <v>533</v>
      </c>
      <c r="C17" s="294" t="s">
        <v>534</v>
      </c>
      <c r="D17" s="300">
        <f>IF('资产负债表（续）2'!C19=0,"-",资产负债表1!C18/'资产负债表（续）2'!C19)</f>
        <v>0.22463723777408895</v>
      </c>
    </row>
    <row r="18" spans="1:4" s="272" customFormat="1" ht="48" customHeight="1">
      <c r="A18" s="292">
        <v>2</v>
      </c>
      <c r="B18" s="292" t="s">
        <v>535</v>
      </c>
      <c r="C18" s="294" t="s">
        <v>536</v>
      </c>
      <c r="D18" s="301">
        <f>IF('资产负债表（续）2'!C45=0,"-",'资产负债表（续）2'!C32/'资产负债表（续）2'!C45)</f>
        <v>2.0607781501975451</v>
      </c>
    </row>
    <row r="19" spans="1:4" s="272" customFormat="1" ht="48" customHeight="1">
      <c r="A19" s="292">
        <v>3</v>
      </c>
      <c r="B19" s="292" t="s">
        <v>537</v>
      </c>
      <c r="C19" s="294" t="s">
        <v>547</v>
      </c>
      <c r="D19" s="300">
        <f>IF(资产负债表1!C9+资产负债表1!D9=0,"-",利润表3!C4/((资产负债表1!C9+资产负债表1!D9)/2))</f>
        <v>3.6218364899692674</v>
      </c>
    </row>
    <row r="20" spans="1:4" s="272" customFormat="1" ht="48" customHeight="1">
      <c r="A20" s="292">
        <v>4</v>
      </c>
      <c r="B20" s="292" t="s">
        <v>538</v>
      </c>
      <c r="C20" s="294" t="s">
        <v>548</v>
      </c>
      <c r="D20" s="300">
        <f>IF(资产负债表1!C18+资产负债表1!D18=0,"-",利润表3!C4/((资产负债表1!C18+资产负债表1!D18)/2))</f>
        <v>3.3541001610536543</v>
      </c>
    </row>
    <row r="21" spans="1:4" s="272" customFormat="1" ht="48" customHeight="1">
      <c r="A21" s="292">
        <v>5</v>
      </c>
      <c r="B21" s="292" t="s">
        <v>539</v>
      </c>
      <c r="C21" s="294" t="s">
        <v>540</v>
      </c>
      <c r="D21" s="301">
        <f>IF(利润表3!C4=0,"-",(利润表3!C4-利润表3!C5)/利润表3!C4)</f>
        <v>1.2020690652744827E-3</v>
      </c>
    </row>
    <row r="22" spans="1:4" s="272" customFormat="1" ht="48" customHeight="1">
      <c r="A22" s="292">
        <v>6</v>
      </c>
      <c r="B22" s="292" t="s">
        <v>541</v>
      </c>
      <c r="C22" s="294" t="s">
        <v>542</v>
      </c>
      <c r="D22" s="302">
        <f>IF('资产负债表（续）2'!C44+'资产负债表（续）2'!D44=0,"-",利润表3!C24/(('资产负债表（续）2'!C44+'资产负债表（续）2'!D44)/2))</f>
        <v>0.27873726754709655</v>
      </c>
    </row>
    <row r="23" spans="1:4" s="272" customFormat="1" ht="48" customHeight="1">
      <c r="A23" s="292">
        <v>7</v>
      </c>
      <c r="B23" s="292" t="s">
        <v>543</v>
      </c>
      <c r="C23" s="294" t="s">
        <v>544</v>
      </c>
      <c r="D23" s="302">
        <f>IF(利润表3!D4=0,"-",(利润表3!C4-利润表3!D4)/利润表3!D4)</f>
        <v>0.63237071873042949</v>
      </c>
    </row>
    <row r="24" spans="1:4" s="272" customFormat="1" ht="48" customHeight="1">
      <c r="A24" s="292">
        <v>8</v>
      </c>
      <c r="B24" s="292" t="s">
        <v>545</v>
      </c>
      <c r="C24" s="294" t="s">
        <v>546</v>
      </c>
      <c r="D24" s="303">
        <f>IF('资产负债表（续）2'!D45=0,"-",('资产负债表（续）2'!C45-'资产负债表（续）2'!D45)/'资产负债表（续）2'!D45)</f>
        <v>-0.84858981871139094</v>
      </c>
    </row>
    <row r="25" spans="1:4" s="272" customFormat="1">
      <c r="A25" s="290"/>
      <c r="B25" s="291"/>
      <c r="C25" s="291"/>
      <c r="D25" s="291"/>
    </row>
    <row r="26" spans="1:4" s="272" customFormat="1">
      <c r="A26" s="290"/>
      <c r="B26" s="291"/>
      <c r="C26" s="291"/>
      <c r="D26" s="291"/>
    </row>
    <row r="27" spans="1:4" s="272" customFormat="1">
      <c r="A27" s="290"/>
      <c r="B27" s="291"/>
      <c r="C27" s="291"/>
      <c r="D27" s="291"/>
    </row>
    <row r="28" spans="1:4" s="272" customFormat="1">
      <c r="A28" s="290"/>
      <c r="B28" s="291"/>
      <c r="C28" s="291"/>
      <c r="D28" s="291"/>
    </row>
    <row r="29" spans="1:4" s="272" customFormat="1">
      <c r="A29" s="290"/>
      <c r="B29" s="291"/>
      <c r="C29" s="291"/>
      <c r="D29" s="291"/>
    </row>
    <row r="30" spans="1:4" s="272" customFormat="1">
      <c r="A30" s="351" t="str">
        <f>基本情况表!B3</f>
        <v>长春光华荣昌汽车部件有限公司</v>
      </c>
      <c r="B30" s="351"/>
      <c r="C30" s="351"/>
      <c r="D30" s="351"/>
    </row>
    <row r="31" spans="1:4" s="272" customFormat="1">
      <c r="A31" s="291"/>
      <c r="B31" s="291"/>
      <c r="C31" s="291"/>
      <c r="D31" s="291"/>
    </row>
    <row r="32" spans="1:4" s="272" customFormat="1">
      <c r="A32" s="271"/>
      <c r="B32" s="271"/>
      <c r="C32" s="271"/>
      <c r="D32" s="271"/>
    </row>
    <row r="33" spans="1:4" s="272" customFormat="1">
      <c r="A33" s="271"/>
      <c r="B33" s="271"/>
      <c r="C33" s="271"/>
      <c r="D33" s="271"/>
    </row>
    <row r="34" spans="1:4" s="272" customFormat="1">
      <c r="A34" s="271"/>
      <c r="B34" s="271"/>
      <c r="C34" s="271"/>
      <c r="D34" s="271"/>
    </row>
  </sheetData>
  <sheetProtection selectLockedCells="1" selectUnlockedCells="1"/>
  <mergeCells count="14">
    <mergeCell ref="A14:D14"/>
    <mergeCell ref="A30:D30"/>
    <mergeCell ref="A8:D8"/>
    <mergeCell ref="A9:D9"/>
    <mergeCell ref="A10:D10"/>
    <mergeCell ref="A11:D11"/>
    <mergeCell ref="A12:D12"/>
    <mergeCell ref="A13:D13"/>
    <mergeCell ref="A7:D7"/>
    <mergeCell ref="A1:D1"/>
    <mergeCell ref="A2:D2"/>
    <mergeCell ref="A4:D4"/>
    <mergeCell ref="A5:D5"/>
    <mergeCell ref="A6:D6"/>
  </mergeCells>
  <phoneticPr fontId="12" type="noConversion"/>
  <printOptions horizontalCentered="1"/>
  <pageMargins left="1.299212598425197" right="0.70866141732283472" top="0.74803149606299213" bottom="0.74803149606299213" header="0.31496062992125984" footer="0.31496062992125984"/>
  <pageSetup paperSize="9" orientation="portrait" blackAndWhite="1" r:id="rId1"/>
  <rowBreaks count="1" manualBreakCount="1">
    <brk id="13"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tabColor indexed="10"/>
  </sheetPr>
  <dimension ref="A1:D22"/>
  <sheetViews>
    <sheetView showGridLines="0" showZeros="0" view="pageBreakPreview" zoomScaleNormal="100" zoomScaleSheetLayoutView="100" workbookViewId="0">
      <selection activeCell="B7" sqref="B7"/>
    </sheetView>
  </sheetViews>
  <sheetFormatPr defaultColWidth="9" defaultRowHeight="20.149999999999999" customHeight="1"/>
  <cols>
    <col min="1" max="1" width="15.83203125" style="164" customWidth="1"/>
    <col min="2" max="2" width="60.25" style="165" customWidth="1"/>
    <col min="3" max="3" width="9" style="165"/>
    <col min="4" max="4" width="11.83203125" style="165" bestFit="1" customWidth="1"/>
    <col min="5" max="16384" width="9" style="165"/>
  </cols>
  <sheetData>
    <row r="1" spans="1:4" ht="30" customHeight="1">
      <c r="A1" s="352" t="s">
        <v>0</v>
      </c>
      <c r="B1" s="353"/>
    </row>
    <row r="2" spans="1:4" ht="20.149999999999999" customHeight="1">
      <c r="A2" s="166" t="s">
        <v>1</v>
      </c>
      <c r="B2" s="167" t="s">
        <v>2</v>
      </c>
    </row>
    <row r="3" spans="1:4" ht="20.149999999999999" customHeight="1">
      <c r="A3" s="168" t="s">
        <v>3</v>
      </c>
      <c r="B3" s="182" t="s">
        <v>559</v>
      </c>
    </row>
    <row r="4" spans="1:4" ht="20.149999999999999" customHeight="1">
      <c r="A4" s="168" t="s">
        <v>4</v>
      </c>
      <c r="B4" s="169">
        <v>44926</v>
      </c>
      <c r="D4" s="274">
        <f>B4</f>
        <v>44926</v>
      </c>
    </row>
    <row r="5" spans="1:4" ht="20.149999999999999" customHeight="1">
      <c r="A5" s="168" t="s">
        <v>5</v>
      </c>
      <c r="B5" s="169"/>
      <c r="D5" s="165">
        <f>YEAR(B4)</f>
        <v>2022</v>
      </c>
    </row>
    <row r="6" spans="1:4" ht="20.149999999999999" customHeight="1">
      <c r="A6" s="168" t="s">
        <v>6</v>
      </c>
      <c r="B6" s="170"/>
    </row>
    <row r="7" spans="1:4" ht="20.149999999999999" customHeight="1">
      <c r="A7" s="171" t="s">
        <v>7</v>
      </c>
      <c r="B7" s="172"/>
    </row>
    <row r="8" spans="1:4" s="163" customFormat="1" ht="20.149999999999999" customHeight="1">
      <c r="A8" s="173" t="s">
        <v>8</v>
      </c>
      <c r="B8" s="174" t="s">
        <v>9</v>
      </c>
    </row>
    <row r="9" spans="1:4" ht="20.149999999999999" customHeight="1">
      <c r="A9" s="175">
        <v>1</v>
      </c>
      <c r="B9" s="176" t="s">
        <v>10</v>
      </c>
    </row>
    <row r="10" spans="1:4" ht="20.149999999999999" customHeight="1">
      <c r="A10" s="175">
        <v>2</v>
      </c>
      <c r="B10" s="176" t="s">
        <v>11</v>
      </c>
    </row>
    <row r="11" spans="1:4" ht="20.149999999999999" customHeight="1">
      <c r="A11" s="175">
        <v>3</v>
      </c>
      <c r="B11" s="176" t="s">
        <v>12</v>
      </c>
    </row>
    <row r="12" spans="1:4" ht="20.149999999999999" customHeight="1">
      <c r="A12" s="175">
        <v>4</v>
      </c>
      <c r="B12" s="176" t="s">
        <v>13</v>
      </c>
    </row>
    <row r="13" spans="1:4" ht="20.149999999999999" customHeight="1">
      <c r="A13" s="175">
        <v>5</v>
      </c>
      <c r="B13" s="176" t="s">
        <v>14</v>
      </c>
    </row>
    <row r="14" spans="1:4" ht="20.149999999999999" customHeight="1">
      <c r="A14" s="175">
        <v>6</v>
      </c>
      <c r="B14" s="176" t="s">
        <v>15</v>
      </c>
    </row>
    <row r="15" spans="1:4" ht="20.149999999999999" customHeight="1">
      <c r="A15" s="175">
        <v>7</v>
      </c>
      <c r="B15" s="176" t="s">
        <v>16</v>
      </c>
    </row>
    <row r="16" spans="1:4" ht="20.149999999999999" customHeight="1">
      <c r="A16" s="175">
        <v>8</v>
      </c>
      <c r="B16" s="176" t="s">
        <v>17</v>
      </c>
    </row>
    <row r="17" spans="1:2" ht="20.149999999999999" customHeight="1">
      <c r="A17" s="175">
        <v>9</v>
      </c>
      <c r="B17" s="176" t="s">
        <v>18</v>
      </c>
    </row>
    <row r="18" spans="1:2" ht="20.149999999999999" customHeight="1">
      <c r="A18" s="175">
        <v>10</v>
      </c>
      <c r="B18" s="176" t="s">
        <v>19</v>
      </c>
    </row>
    <row r="19" spans="1:2" ht="20.149999999999999" customHeight="1">
      <c r="A19" s="175">
        <v>11</v>
      </c>
      <c r="B19" s="176" t="s">
        <v>20</v>
      </c>
    </row>
    <row r="20" spans="1:2" ht="20.149999999999999" customHeight="1">
      <c r="A20" s="177">
        <v>12</v>
      </c>
      <c r="B20" s="178" t="s">
        <v>21</v>
      </c>
    </row>
    <row r="22" spans="1:2" ht="57.75" customHeight="1">
      <c r="A22" s="354"/>
      <c r="B22" s="355"/>
    </row>
  </sheetData>
  <mergeCells count="2">
    <mergeCell ref="A1:B1"/>
    <mergeCell ref="A22:B22"/>
  </mergeCells>
  <phoneticPr fontId="12" type="noConversion"/>
  <hyperlinks>
    <hyperlink ref="B9" location="合并资产负债表!A1" display="合并资产负债表" xr:uid="{00000000-0004-0000-0D00-000000000000}"/>
    <hyperlink ref="B10" location="'合并资产负债表（续）'!A1" display="合并资产负债表（续）" xr:uid="{00000000-0004-0000-0D00-000001000000}"/>
    <hyperlink ref="B11" location="母公司资产负债表!A1" display="母公司资产负债表" xr:uid="{00000000-0004-0000-0D00-000002000000}"/>
    <hyperlink ref="B12" location="'母公司资产负债表（续）'!A1" display="母公司资产负债表（续）" xr:uid="{00000000-0004-0000-0D00-000003000000}"/>
    <hyperlink ref="B13" location="合并利润表!A1" display="合并利润表" xr:uid="{00000000-0004-0000-0D00-000004000000}"/>
    <hyperlink ref="B14" location="母公司利润表!A1" display="母公司利润表" xr:uid="{00000000-0004-0000-0D00-000005000000}"/>
    <hyperlink ref="B15" location="合并现金流量表!A1" display="合并现金流量表" xr:uid="{00000000-0004-0000-0D00-000006000000}"/>
    <hyperlink ref="B16" location="母公司现金流量表!A1" display="母公司现金流量表" xr:uid="{00000000-0004-0000-0D00-000007000000}"/>
    <hyperlink ref="B17" location="'本期权益变动表（合并）'!A1" display="本期权益变动表（合并）" xr:uid="{00000000-0004-0000-0D00-000008000000}"/>
    <hyperlink ref="B18" location="'上期权益变动表（合并）'!A1" display="上期权益变动表（合并）" xr:uid="{00000000-0004-0000-0D00-000009000000}"/>
    <hyperlink ref="B19" location="'本期权益变动表（母公司）'!A1" display="本期权益变动表（母公司）" xr:uid="{00000000-0004-0000-0D00-00000A000000}"/>
    <hyperlink ref="B20" location="'上期权益变动表（母公司）'!A1" display="上期权益变动表（母公司）" xr:uid="{00000000-0004-0000-0D00-00000B000000}"/>
  </hyperlinks>
  <printOptions horizontalCentered="1"/>
  <pageMargins left="0.74803149606299202" right="0.74803149606299202" top="0.98425196850393704" bottom="0.98425196850393704" header="0.511811023622047" footer="0.511811023622047"/>
  <pageSetup paperSize="9" orientation="portrait" blackAndWhite="1"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0000"/>
  </sheetPr>
  <dimension ref="A1:L83"/>
  <sheetViews>
    <sheetView showGridLines="0" showZeros="0" view="pageBreakPreview" zoomScale="90" zoomScaleNormal="100" zoomScaleSheetLayoutView="90" workbookViewId="0">
      <pane xSplit="1" ySplit="3" topLeftCell="B4" activePane="bottomRight" state="frozen"/>
      <selection activeCell="H26" sqref="H26"/>
      <selection pane="topRight" activeCell="H26" sqref="H26"/>
      <selection pane="bottomLeft" activeCell="H26" sqref="H26"/>
      <selection pane="bottomRight" activeCell="C78" sqref="C78"/>
    </sheetView>
  </sheetViews>
  <sheetFormatPr defaultColWidth="9" defaultRowHeight="18" customHeight="1"/>
  <cols>
    <col min="1" max="1" width="41.5" style="70" customWidth="1"/>
    <col min="2" max="2" width="7.58203125" style="71" customWidth="1"/>
    <col min="3" max="3" width="16" style="41" customWidth="1"/>
    <col min="4" max="4" width="17.5" style="41" customWidth="1"/>
    <col min="5" max="5" width="14.08203125" style="41" customWidth="1"/>
    <col min="6" max="10" width="18.58203125" style="41" customWidth="1"/>
    <col min="11" max="11" width="9" style="70"/>
    <col min="12" max="12" width="14.08203125" style="70" bestFit="1" customWidth="1"/>
    <col min="13" max="16384" width="9" style="70"/>
  </cols>
  <sheetData>
    <row r="1" spans="1:10" s="39" customFormat="1" ht="25" customHeight="1">
      <c r="A1" s="309" t="s">
        <v>105</v>
      </c>
      <c r="B1" s="309"/>
      <c r="C1" s="309"/>
      <c r="D1" s="309"/>
      <c r="E1" s="309"/>
      <c r="F1" s="309"/>
      <c r="G1" s="309"/>
      <c r="H1" s="309"/>
      <c r="I1" s="309"/>
      <c r="J1" s="309"/>
    </row>
    <row r="2" spans="1:10" s="38" customFormat="1" ht="25" customHeight="1">
      <c r="A2" s="42" t="str">
        <f>"编制单位："&amp;基本情况表!$B$3</f>
        <v>编制单位：长春光华荣昌汽车部件有限公司</v>
      </c>
      <c r="B2" s="310">
        <f>基本情况表!$B$4</f>
        <v>44926</v>
      </c>
      <c r="C2" s="310"/>
      <c r="D2" s="72"/>
      <c r="E2" s="72"/>
      <c r="F2" s="72"/>
      <c r="G2" s="72"/>
      <c r="H2" s="72"/>
      <c r="I2" s="72"/>
      <c r="J2" s="43" t="s">
        <v>106</v>
      </c>
    </row>
    <row r="3" spans="1:10" s="38" customFormat="1" ht="25" customHeight="1">
      <c r="A3" s="44" t="s">
        <v>107</v>
      </c>
      <c r="B3" s="45" t="s">
        <v>24</v>
      </c>
      <c r="C3" s="46" t="s">
        <v>251</v>
      </c>
      <c r="D3" s="47" t="s">
        <v>252</v>
      </c>
      <c r="E3" s="47" t="s">
        <v>253</v>
      </c>
      <c r="F3" s="47" t="s">
        <v>254</v>
      </c>
      <c r="G3" s="47" t="s">
        <v>251</v>
      </c>
      <c r="H3" s="47" t="s">
        <v>252</v>
      </c>
      <c r="I3" s="47" t="s">
        <v>253</v>
      </c>
      <c r="J3" s="48" t="s">
        <v>255</v>
      </c>
    </row>
    <row r="4" spans="1:10" s="38" customFormat="1" ht="18" customHeight="1">
      <c r="A4" s="49" t="s">
        <v>27</v>
      </c>
      <c r="B4" s="56"/>
      <c r="C4" s="57"/>
      <c r="D4" s="73"/>
      <c r="E4" s="73"/>
      <c r="F4" s="73"/>
      <c r="G4" s="73"/>
      <c r="H4" s="73"/>
      <c r="I4" s="73"/>
      <c r="J4" s="84"/>
    </row>
    <row r="5" spans="1:10" s="38" customFormat="1" ht="18" customHeight="1">
      <c r="A5" s="61" t="s">
        <v>28</v>
      </c>
      <c r="B5" s="74"/>
      <c r="C5" s="51">
        <v>690554.36</v>
      </c>
      <c r="D5" s="52"/>
      <c r="E5" s="52"/>
      <c r="F5" s="52">
        <f>SUM(C5:E5)</f>
        <v>690554.36</v>
      </c>
      <c r="G5" s="51">
        <v>154134.54</v>
      </c>
      <c r="H5" s="52"/>
      <c r="I5" s="52"/>
      <c r="J5" s="53">
        <f>SUM(G5:I5)</f>
        <v>154134.54</v>
      </c>
    </row>
    <row r="6" spans="1:10" s="38" customFormat="1" ht="18" customHeight="1">
      <c r="A6" s="61" t="s">
        <v>29</v>
      </c>
      <c r="B6" s="74"/>
      <c r="C6" s="51"/>
      <c r="D6" s="52"/>
      <c r="E6" s="52"/>
      <c r="F6" s="52">
        <f t="shared" ref="F6:F17" si="0">SUM(C6:E6)</f>
        <v>0</v>
      </c>
      <c r="G6" s="51"/>
      <c r="H6" s="52"/>
      <c r="I6" s="52"/>
      <c r="J6" s="53">
        <f t="shared" ref="J6:J17" si="1">SUM(G6:I6)</f>
        <v>0</v>
      </c>
    </row>
    <row r="7" spans="1:10" s="38" customFormat="1" ht="18" customHeight="1">
      <c r="A7" s="61" t="s">
        <v>30</v>
      </c>
      <c r="B7" s="74"/>
      <c r="C7" s="51"/>
      <c r="D7" s="52"/>
      <c r="E7" s="52"/>
      <c r="F7" s="52">
        <f t="shared" si="0"/>
        <v>0</v>
      </c>
      <c r="G7" s="51"/>
      <c r="H7" s="52"/>
      <c r="I7" s="52"/>
      <c r="J7" s="53">
        <f t="shared" si="1"/>
        <v>0</v>
      </c>
    </row>
    <row r="8" spans="1:10" s="38" customFormat="1" ht="18" customHeight="1">
      <c r="A8" s="75" t="s">
        <v>31</v>
      </c>
      <c r="B8" s="50"/>
      <c r="C8" s="51"/>
      <c r="D8" s="52"/>
      <c r="E8" s="52"/>
      <c r="F8" s="52">
        <f t="shared" si="0"/>
        <v>0</v>
      </c>
      <c r="G8" s="51"/>
      <c r="H8" s="52"/>
      <c r="I8" s="52"/>
      <c r="J8" s="53">
        <f t="shared" si="1"/>
        <v>0</v>
      </c>
    </row>
    <row r="9" spans="1:10" s="38" customFormat="1" ht="18" customHeight="1">
      <c r="A9" s="75" t="s">
        <v>32</v>
      </c>
      <c r="B9" s="50"/>
      <c r="C9" s="52">
        <v>1555412.02</v>
      </c>
      <c r="D9" s="52"/>
      <c r="E9" s="52"/>
      <c r="F9" s="183">
        <f t="shared" si="0"/>
        <v>1555412.02</v>
      </c>
      <c r="G9" s="52">
        <v>66968800.530000001</v>
      </c>
      <c r="H9" s="52"/>
      <c r="I9" s="52"/>
      <c r="J9" s="53">
        <f t="shared" si="1"/>
        <v>66968800.530000001</v>
      </c>
    </row>
    <row r="10" spans="1:10" s="38" customFormat="1" ht="18" customHeight="1">
      <c r="A10" s="61" t="s">
        <v>33</v>
      </c>
      <c r="B10" s="50"/>
      <c r="C10" s="52">
        <v>13889.13</v>
      </c>
      <c r="D10" s="52"/>
      <c r="E10" s="52"/>
      <c r="F10" s="183">
        <f t="shared" si="0"/>
        <v>13889.13</v>
      </c>
      <c r="G10" s="52">
        <v>307580.12</v>
      </c>
      <c r="H10" s="52"/>
      <c r="I10" s="52"/>
      <c r="J10" s="53">
        <f t="shared" si="1"/>
        <v>307580.12</v>
      </c>
    </row>
    <row r="11" spans="1:10" s="38" customFormat="1" ht="18" customHeight="1">
      <c r="A11" s="61" t="s">
        <v>34</v>
      </c>
      <c r="B11" s="50"/>
      <c r="C11" s="51">
        <v>100000</v>
      </c>
      <c r="D11" s="52"/>
      <c r="E11" s="52">
        <v>20770.740000000002</v>
      </c>
      <c r="F11" s="183">
        <f t="shared" si="0"/>
        <v>120770.74</v>
      </c>
      <c r="G11" s="51">
        <v>100000</v>
      </c>
      <c r="H11" s="52"/>
      <c r="I11" s="52"/>
      <c r="J11" s="53">
        <f t="shared" si="1"/>
        <v>100000</v>
      </c>
    </row>
    <row r="12" spans="1:10" s="38" customFormat="1" ht="18" customHeight="1">
      <c r="A12" s="75" t="s">
        <v>35</v>
      </c>
      <c r="B12" s="50"/>
      <c r="C12" s="51"/>
      <c r="D12" s="52"/>
      <c r="E12" s="52"/>
      <c r="F12" s="183">
        <f t="shared" si="0"/>
        <v>0</v>
      </c>
      <c r="G12" s="51"/>
      <c r="H12" s="52"/>
      <c r="I12" s="52"/>
      <c r="J12" s="53">
        <f t="shared" si="1"/>
        <v>0</v>
      </c>
    </row>
    <row r="13" spans="1:10" s="38" customFormat="1" ht="18" customHeight="1">
      <c r="A13" s="75" t="s">
        <v>36</v>
      </c>
      <c r="B13" s="50"/>
      <c r="C13" s="51"/>
      <c r="D13" s="52"/>
      <c r="E13" s="52"/>
      <c r="F13" s="183">
        <f t="shared" si="0"/>
        <v>0</v>
      </c>
      <c r="G13" s="51"/>
      <c r="H13" s="52"/>
      <c r="I13" s="52"/>
      <c r="J13" s="53">
        <f t="shared" si="1"/>
        <v>0</v>
      </c>
    </row>
    <row r="14" spans="1:10" s="38" customFormat="1" ht="18" customHeight="1">
      <c r="A14" s="61" t="s">
        <v>37</v>
      </c>
      <c r="B14" s="50"/>
      <c r="C14" s="51">
        <v>2458445.5299999998</v>
      </c>
      <c r="D14" s="52"/>
      <c r="E14" s="52"/>
      <c r="F14" s="183">
        <f t="shared" si="0"/>
        <v>2458445.5299999998</v>
      </c>
      <c r="G14" s="51">
        <v>1115767.07</v>
      </c>
      <c r="H14" s="52"/>
      <c r="I14" s="52"/>
      <c r="J14" s="53">
        <f t="shared" si="1"/>
        <v>1115767.07</v>
      </c>
    </row>
    <row r="15" spans="1:10" s="38" customFormat="1" ht="18" customHeight="1">
      <c r="A15" s="61" t="s">
        <v>38</v>
      </c>
      <c r="B15" s="50"/>
      <c r="C15" s="51"/>
      <c r="D15" s="52"/>
      <c r="E15" s="52"/>
      <c r="F15" s="183">
        <f t="shared" si="0"/>
        <v>0</v>
      </c>
      <c r="G15" s="51"/>
      <c r="H15" s="52"/>
      <c r="I15" s="52"/>
      <c r="J15" s="53">
        <f t="shared" si="1"/>
        <v>0</v>
      </c>
    </row>
    <row r="16" spans="1:10" s="38" customFormat="1" ht="18" customHeight="1">
      <c r="A16" s="61" t="s">
        <v>39</v>
      </c>
      <c r="B16" s="50"/>
      <c r="C16" s="51"/>
      <c r="D16" s="52"/>
      <c r="E16" s="52"/>
      <c r="F16" s="183">
        <f t="shared" si="0"/>
        <v>0</v>
      </c>
      <c r="G16" s="51"/>
      <c r="H16" s="52"/>
      <c r="I16" s="52"/>
      <c r="J16" s="53">
        <f t="shared" si="1"/>
        <v>0</v>
      </c>
    </row>
    <row r="17" spans="1:10" s="38" customFormat="1" ht="18" customHeight="1">
      <c r="A17" s="61" t="s">
        <v>40</v>
      </c>
      <c r="B17" s="50"/>
      <c r="C17" s="51"/>
      <c r="D17" s="52"/>
      <c r="E17" s="52">
        <v>187982.88000000268</v>
      </c>
      <c r="F17" s="183">
        <f t="shared" si="0"/>
        <v>187982.88000000268</v>
      </c>
      <c r="G17" s="51">
        <v>320724.53999999998</v>
      </c>
      <c r="H17" s="52"/>
      <c r="I17" s="52"/>
      <c r="J17" s="53">
        <f t="shared" si="1"/>
        <v>320724.53999999998</v>
      </c>
    </row>
    <row r="18" spans="1:10" s="38" customFormat="1" ht="18" customHeight="1">
      <c r="A18" s="76" t="s">
        <v>41</v>
      </c>
      <c r="B18" s="56"/>
      <c r="C18" s="57">
        <f>SUM(C5:C11)+SUM(C14:C17)</f>
        <v>4818301.0399999991</v>
      </c>
      <c r="D18" s="57">
        <f>SUM(D5:D11)+SUM(D14:D17)</f>
        <v>0</v>
      </c>
      <c r="E18" s="57">
        <f t="shared" ref="E18:F18" si="2">SUM(E5:E11)+SUM(E14:E17)</f>
        <v>208753.62000000267</v>
      </c>
      <c r="F18" s="57">
        <f t="shared" si="2"/>
        <v>5027054.660000002</v>
      </c>
      <c r="G18" s="57">
        <f>SUM(G5:G11)+SUM(G14:G17)</f>
        <v>68967006.800000012</v>
      </c>
      <c r="H18" s="57">
        <f t="shared" ref="H18:I18" si="3">SUM(H5:H11)+SUM(H14:H17)</f>
        <v>0</v>
      </c>
      <c r="I18" s="57">
        <f t="shared" si="3"/>
        <v>0</v>
      </c>
      <c r="J18" s="57">
        <f t="shared" ref="J18" si="4">SUM(J5:J11)+SUM(J14:J17)</f>
        <v>68967006.800000012</v>
      </c>
    </row>
    <row r="19" spans="1:10" s="38" customFormat="1" ht="18" customHeight="1">
      <c r="A19" s="49" t="s">
        <v>42</v>
      </c>
      <c r="B19" s="56"/>
      <c r="C19" s="57"/>
      <c r="D19" s="73"/>
      <c r="E19" s="73"/>
      <c r="F19" s="73"/>
      <c r="G19" s="73"/>
      <c r="H19" s="73"/>
      <c r="I19" s="73"/>
      <c r="J19" s="73"/>
    </row>
    <row r="20" spans="1:10" s="38" customFormat="1" ht="18" customHeight="1">
      <c r="A20" s="61" t="s">
        <v>43</v>
      </c>
      <c r="B20" s="50"/>
      <c r="C20" s="51"/>
      <c r="D20" s="52"/>
      <c r="E20" s="52"/>
      <c r="F20" s="52">
        <f t="shared" ref="F20:F34" si="5">SUM(C20:E20)</f>
        <v>0</v>
      </c>
      <c r="G20" s="52"/>
      <c r="H20" s="52"/>
      <c r="I20" s="52"/>
      <c r="J20" s="53">
        <f t="shared" ref="J20:J34" si="6">SUM(G20:I20)</f>
        <v>0</v>
      </c>
    </row>
    <row r="21" spans="1:10" s="38" customFormat="1" ht="18" customHeight="1">
      <c r="A21" s="61" t="s">
        <v>44</v>
      </c>
      <c r="B21" s="50"/>
      <c r="C21" s="51"/>
      <c r="D21" s="52"/>
      <c r="E21" s="52"/>
      <c r="F21" s="52">
        <f t="shared" si="5"/>
        <v>0</v>
      </c>
      <c r="G21" s="52"/>
      <c r="H21" s="52"/>
      <c r="I21" s="52"/>
      <c r="J21" s="53">
        <f t="shared" si="6"/>
        <v>0</v>
      </c>
    </row>
    <row r="22" spans="1:10" s="38" customFormat="1" ht="18" customHeight="1">
      <c r="A22" s="61" t="s">
        <v>45</v>
      </c>
      <c r="B22" s="50"/>
      <c r="C22" s="51"/>
      <c r="D22" s="52"/>
      <c r="E22" s="52"/>
      <c r="F22" s="52">
        <f t="shared" si="5"/>
        <v>0</v>
      </c>
      <c r="G22" s="52"/>
      <c r="H22" s="52"/>
      <c r="I22" s="52"/>
      <c r="J22" s="53">
        <f t="shared" si="6"/>
        <v>0</v>
      </c>
    </row>
    <row r="23" spans="1:10" s="38" customFormat="1" ht="18" customHeight="1">
      <c r="A23" s="61" t="s">
        <v>46</v>
      </c>
      <c r="B23" s="50"/>
      <c r="C23" s="51"/>
      <c r="D23" s="52"/>
      <c r="E23" s="52"/>
      <c r="F23" s="52">
        <f t="shared" si="5"/>
        <v>0</v>
      </c>
      <c r="G23" s="52"/>
      <c r="H23" s="52"/>
      <c r="I23" s="52"/>
      <c r="J23" s="53">
        <f t="shared" si="6"/>
        <v>0</v>
      </c>
    </row>
    <row r="24" spans="1:10" s="38" customFormat="1" ht="18" customHeight="1">
      <c r="A24" s="61" t="s">
        <v>47</v>
      </c>
      <c r="B24" s="50"/>
      <c r="C24" s="51"/>
      <c r="D24" s="52"/>
      <c r="E24" s="52"/>
      <c r="F24" s="52">
        <f t="shared" si="5"/>
        <v>0</v>
      </c>
      <c r="G24" s="52"/>
      <c r="H24" s="52"/>
      <c r="I24" s="52"/>
      <c r="J24" s="53">
        <f t="shared" si="6"/>
        <v>0</v>
      </c>
    </row>
    <row r="25" spans="1:10" s="38" customFormat="1" ht="18" customHeight="1">
      <c r="A25" s="61" t="s">
        <v>48</v>
      </c>
      <c r="B25" s="50"/>
      <c r="C25" s="228">
        <v>2154812.9</v>
      </c>
      <c r="D25" s="52"/>
      <c r="E25" s="52"/>
      <c r="F25" s="52">
        <f t="shared" si="5"/>
        <v>2154812.9</v>
      </c>
      <c r="G25" s="228">
        <v>2634045.25</v>
      </c>
      <c r="H25" s="52"/>
      <c r="I25" s="52"/>
      <c r="J25" s="53">
        <f t="shared" si="6"/>
        <v>2634045.25</v>
      </c>
    </row>
    <row r="26" spans="1:10" s="38" customFormat="1" ht="18" customHeight="1">
      <c r="A26" s="61" t="s">
        <v>49</v>
      </c>
      <c r="B26" s="50"/>
      <c r="C26" s="228">
        <v>177402.06</v>
      </c>
      <c r="D26" s="52"/>
      <c r="E26" s="52"/>
      <c r="F26" s="52">
        <f t="shared" si="5"/>
        <v>177402.06</v>
      </c>
      <c r="G26" s="51"/>
      <c r="H26" s="52"/>
      <c r="I26" s="52"/>
      <c r="J26" s="53">
        <f t="shared" si="6"/>
        <v>0</v>
      </c>
    </row>
    <row r="27" spans="1:10" s="38" customFormat="1" ht="18" customHeight="1">
      <c r="A27" s="61" t="s">
        <v>50</v>
      </c>
      <c r="B27" s="50"/>
      <c r="C27" s="51"/>
      <c r="D27" s="52"/>
      <c r="E27" s="52"/>
      <c r="F27" s="52">
        <f t="shared" si="5"/>
        <v>0</v>
      </c>
      <c r="G27" s="51"/>
      <c r="H27" s="52"/>
      <c r="I27" s="52"/>
      <c r="J27" s="53">
        <f t="shared" si="6"/>
        <v>0</v>
      </c>
    </row>
    <row r="28" spans="1:10" s="38" customFormat="1" ht="18" customHeight="1">
      <c r="A28" s="61" t="s">
        <v>51</v>
      </c>
      <c r="B28" s="74"/>
      <c r="C28" s="51"/>
      <c r="D28" s="52"/>
      <c r="E28" s="52"/>
      <c r="F28" s="52">
        <f t="shared" si="5"/>
        <v>0</v>
      </c>
      <c r="G28" s="51"/>
      <c r="H28" s="52"/>
      <c r="I28" s="52"/>
      <c r="J28" s="53">
        <f t="shared" si="6"/>
        <v>0</v>
      </c>
    </row>
    <row r="29" spans="1:10" s="38" customFormat="1" ht="18" customHeight="1">
      <c r="A29" s="61" t="s">
        <v>52</v>
      </c>
      <c r="B29" s="50"/>
      <c r="C29" s="51"/>
      <c r="D29" s="52"/>
      <c r="E29" s="52"/>
      <c r="F29" s="52">
        <f t="shared" si="5"/>
        <v>0</v>
      </c>
      <c r="G29" s="51"/>
      <c r="H29" s="52"/>
      <c r="I29" s="52"/>
      <c r="J29" s="53">
        <f t="shared" si="6"/>
        <v>0</v>
      </c>
    </row>
    <row r="30" spans="1:10" s="38" customFormat="1" ht="18" customHeight="1">
      <c r="A30" s="61" t="s">
        <v>53</v>
      </c>
      <c r="B30" s="50"/>
      <c r="C30" s="51">
        <v>3500000</v>
      </c>
      <c r="D30" s="52"/>
      <c r="E30" s="52"/>
      <c r="F30" s="52">
        <f t="shared" si="5"/>
        <v>3500000</v>
      </c>
      <c r="G30" s="51"/>
      <c r="H30" s="52"/>
      <c r="I30" s="52"/>
      <c r="J30" s="53">
        <f t="shared" si="6"/>
        <v>0</v>
      </c>
    </row>
    <row r="31" spans="1:10" s="38" customFormat="1" ht="18" customHeight="1">
      <c r="A31" s="61" t="s">
        <v>54</v>
      </c>
      <c r="B31" s="50"/>
      <c r="C31" s="51"/>
      <c r="D31" s="52"/>
      <c r="E31" s="52"/>
      <c r="F31" s="52">
        <f t="shared" si="5"/>
        <v>0</v>
      </c>
      <c r="G31" s="51"/>
      <c r="H31" s="52"/>
      <c r="I31" s="52"/>
      <c r="J31" s="53">
        <f t="shared" si="6"/>
        <v>0</v>
      </c>
    </row>
    <row r="32" spans="1:10" s="38" customFormat="1" ht="18" customHeight="1">
      <c r="A32" s="61" t="s">
        <v>55</v>
      </c>
      <c r="B32" s="50"/>
      <c r="C32" s="51"/>
      <c r="D32" s="52"/>
      <c r="E32" s="52"/>
      <c r="F32" s="52">
        <f t="shared" si="5"/>
        <v>0</v>
      </c>
      <c r="G32" s="51">
        <v>119815.91</v>
      </c>
      <c r="H32" s="52"/>
      <c r="I32" s="52"/>
      <c r="J32" s="53">
        <f t="shared" si="6"/>
        <v>119815.91</v>
      </c>
    </row>
    <row r="33" spans="1:10" s="38" customFormat="1" ht="18" customHeight="1">
      <c r="A33" s="61" t="s">
        <v>56</v>
      </c>
      <c r="B33" s="50"/>
      <c r="C33" s="51"/>
      <c r="D33" s="52"/>
      <c r="E33" s="52"/>
      <c r="F33" s="52">
        <f t="shared" si="5"/>
        <v>0</v>
      </c>
      <c r="G33" s="51"/>
      <c r="H33" s="52"/>
      <c r="I33" s="52"/>
      <c r="J33" s="53">
        <f t="shared" si="6"/>
        <v>0</v>
      </c>
    </row>
    <row r="34" spans="1:10" s="38" customFormat="1" ht="18" customHeight="1">
      <c r="A34" s="61" t="s">
        <v>57</v>
      </c>
      <c r="B34" s="50"/>
      <c r="C34" s="51"/>
      <c r="D34" s="52"/>
      <c r="E34" s="52"/>
      <c r="F34" s="52">
        <f t="shared" si="5"/>
        <v>0</v>
      </c>
      <c r="G34" s="51"/>
      <c r="H34" s="52"/>
      <c r="I34" s="52"/>
      <c r="J34" s="53">
        <f t="shared" si="6"/>
        <v>0</v>
      </c>
    </row>
    <row r="35" spans="1:10" s="38" customFormat="1" ht="18" customHeight="1">
      <c r="A35" s="76" t="s">
        <v>58</v>
      </c>
      <c r="B35" s="56"/>
      <c r="C35" s="57">
        <f>SUM(C20:C34)</f>
        <v>5832214.96</v>
      </c>
      <c r="D35" s="57">
        <f t="shared" ref="D35:F35" si="7">SUM(D20:D34)</f>
        <v>0</v>
      </c>
      <c r="E35" s="57">
        <f t="shared" si="7"/>
        <v>0</v>
      </c>
      <c r="F35" s="57">
        <f t="shared" si="7"/>
        <v>5832214.96</v>
      </c>
      <c r="G35" s="57">
        <f t="shared" ref="G35" si="8">SUM(G20:G34)</f>
        <v>2753861.16</v>
      </c>
      <c r="H35" s="57">
        <f t="shared" ref="H35" si="9">SUM(H20:H34)</f>
        <v>0</v>
      </c>
      <c r="I35" s="57">
        <f t="shared" ref="I35" si="10">SUM(I20:I34)</f>
        <v>0</v>
      </c>
      <c r="J35" s="57">
        <f t="shared" ref="J35" si="11">SUM(J20:J34)</f>
        <v>2753861.16</v>
      </c>
    </row>
    <row r="36" spans="1:10" s="38" customFormat="1" ht="18" customHeight="1" thickBot="1">
      <c r="A36" s="77" t="s">
        <v>59</v>
      </c>
      <c r="B36" s="78"/>
      <c r="C36" s="79">
        <f>C18+C35</f>
        <v>10650516</v>
      </c>
      <c r="D36" s="79">
        <f t="shared" ref="D36:F36" si="12">D18+D35</f>
        <v>0</v>
      </c>
      <c r="E36" s="79">
        <f t="shared" si="12"/>
        <v>208753.62000000267</v>
      </c>
      <c r="F36" s="79">
        <f t="shared" si="12"/>
        <v>10859269.620000001</v>
      </c>
      <c r="G36" s="79">
        <f t="shared" ref="G36" si="13">G18+G35</f>
        <v>71720867.960000008</v>
      </c>
      <c r="H36" s="79">
        <f t="shared" ref="H36" si="14">H18+H35</f>
        <v>0</v>
      </c>
      <c r="I36" s="79">
        <f t="shared" ref="I36" si="15">I18+I35</f>
        <v>0</v>
      </c>
      <c r="J36" s="79">
        <f t="shared" ref="J36" si="16">J18+J35</f>
        <v>71720867.960000008</v>
      </c>
    </row>
    <row r="37" spans="1:10" s="38" customFormat="1" ht="25" customHeight="1">
      <c r="A37" s="311" t="str">
        <f>"法定代表人："&amp;基本情况表!$B$5&amp;"           主管会计工作负责人: "&amp;基本情况表!$B$6&amp;"          会计机构负责人:"&amp;基本情况表!$B$7</f>
        <v>法定代表人：           主管会计工作负责人:           会计机构负责人:</v>
      </c>
      <c r="B37" s="311"/>
      <c r="C37" s="311"/>
      <c r="D37" s="311"/>
      <c r="E37" s="311"/>
      <c r="F37" s="311"/>
      <c r="G37" s="311"/>
      <c r="H37" s="311"/>
      <c r="I37" s="311"/>
      <c r="J37" s="311"/>
    </row>
    <row r="38" spans="1:10" s="68" customFormat="1" ht="25" customHeight="1">
      <c r="A38" s="80" t="s">
        <v>109</v>
      </c>
      <c r="B38" s="81" t="s">
        <v>24</v>
      </c>
      <c r="C38" s="82" t="s">
        <v>251</v>
      </c>
      <c r="D38" s="83" t="s">
        <v>252</v>
      </c>
      <c r="E38" s="83" t="s">
        <v>253</v>
      </c>
      <c r="F38" s="83" t="s">
        <v>254</v>
      </c>
      <c r="G38" s="83" t="s">
        <v>251</v>
      </c>
      <c r="H38" s="83" t="s">
        <v>252</v>
      </c>
      <c r="I38" s="83" t="s">
        <v>253</v>
      </c>
      <c r="J38" s="85" t="s">
        <v>255</v>
      </c>
    </row>
    <row r="39" spans="1:10" s="38" customFormat="1" ht="18" customHeight="1">
      <c r="A39" s="61" t="s">
        <v>60</v>
      </c>
      <c r="B39" s="50"/>
      <c r="C39" s="51"/>
      <c r="D39" s="52"/>
      <c r="E39" s="52"/>
      <c r="F39" s="52"/>
      <c r="G39" s="52"/>
      <c r="H39" s="52"/>
      <c r="I39" s="52"/>
      <c r="J39" s="53"/>
    </row>
    <row r="40" spans="1:10" s="38" customFormat="1" ht="18" customHeight="1">
      <c r="A40" s="61" t="s">
        <v>61</v>
      </c>
      <c r="B40" s="50"/>
      <c r="C40" s="51"/>
      <c r="D40" s="52"/>
      <c r="E40" s="52"/>
      <c r="F40" s="52">
        <f t="shared" ref="F40:F65" si="17">SUM(C40:E40)</f>
        <v>0</v>
      </c>
      <c r="G40" s="52"/>
      <c r="H40" s="52"/>
      <c r="I40" s="52"/>
      <c r="J40" s="53">
        <f t="shared" ref="J40:J65" si="18">SUM(G40:I40)</f>
        <v>0</v>
      </c>
    </row>
    <row r="41" spans="1:10" s="38" customFormat="1" ht="18" customHeight="1">
      <c r="A41" s="61" t="s">
        <v>62</v>
      </c>
      <c r="B41" s="50"/>
      <c r="C41" s="51"/>
      <c r="D41" s="52"/>
      <c r="E41" s="52"/>
      <c r="F41" s="52">
        <f t="shared" si="17"/>
        <v>0</v>
      </c>
      <c r="G41" s="52"/>
      <c r="H41" s="52"/>
      <c r="I41" s="52"/>
      <c r="J41" s="53">
        <f t="shared" si="18"/>
        <v>0</v>
      </c>
    </row>
    <row r="42" spans="1:10" s="38" customFormat="1" ht="18" customHeight="1">
      <c r="A42" s="61" t="s">
        <v>63</v>
      </c>
      <c r="B42" s="50"/>
      <c r="C42" s="51"/>
      <c r="D42" s="52"/>
      <c r="E42" s="52"/>
      <c r="F42" s="52">
        <f t="shared" si="17"/>
        <v>0</v>
      </c>
      <c r="G42" s="52"/>
      <c r="H42" s="52"/>
      <c r="I42" s="52"/>
      <c r="J42" s="53">
        <f t="shared" si="18"/>
        <v>0</v>
      </c>
    </row>
    <row r="43" spans="1:10" s="38" customFormat="1" ht="18" customHeight="1">
      <c r="A43" s="61" t="s">
        <v>64</v>
      </c>
      <c r="B43" s="50"/>
      <c r="C43" s="51"/>
      <c r="D43" s="52"/>
      <c r="E43" s="52"/>
      <c r="F43" s="183">
        <f t="shared" si="17"/>
        <v>0</v>
      </c>
      <c r="G43" s="52"/>
      <c r="H43" s="52"/>
      <c r="I43" s="52"/>
      <c r="J43" s="53">
        <f t="shared" si="18"/>
        <v>0</v>
      </c>
    </row>
    <row r="44" spans="1:10" s="38" customFormat="1" ht="18" customHeight="1">
      <c r="A44" s="61" t="s">
        <v>65</v>
      </c>
      <c r="B44" s="50"/>
      <c r="C44" s="52">
        <v>21761151.989999998</v>
      </c>
      <c r="D44" s="52"/>
      <c r="E44" s="52"/>
      <c r="F44" s="183">
        <f t="shared" si="17"/>
        <v>21761151.989999998</v>
      </c>
      <c r="G44" s="52">
        <v>80253766.870000005</v>
      </c>
      <c r="H44" s="52"/>
      <c r="I44" s="52"/>
      <c r="J44" s="53">
        <f t="shared" si="18"/>
        <v>80253766.870000005</v>
      </c>
    </row>
    <row r="45" spans="1:10" s="38" customFormat="1" ht="18" customHeight="1">
      <c r="A45" s="61" t="s">
        <v>66</v>
      </c>
      <c r="B45" s="50"/>
      <c r="C45" s="228">
        <v>0</v>
      </c>
      <c r="D45" s="52"/>
      <c r="E45" s="52"/>
      <c r="F45" s="183">
        <f t="shared" si="17"/>
        <v>0</v>
      </c>
      <c r="G45" s="228">
        <v>0.11</v>
      </c>
      <c r="H45" s="52"/>
      <c r="I45" s="52"/>
      <c r="J45" s="53">
        <f t="shared" si="18"/>
        <v>0.11</v>
      </c>
    </row>
    <row r="46" spans="1:10" s="38" customFormat="1" ht="18" customHeight="1">
      <c r="A46" s="61" t="s">
        <v>67</v>
      </c>
      <c r="B46" s="50"/>
      <c r="C46" s="228">
        <v>88672.49</v>
      </c>
      <c r="D46" s="52"/>
      <c r="E46" s="52"/>
      <c r="F46" s="183">
        <f t="shared" si="17"/>
        <v>88672.49</v>
      </c>
      <c r="G46" s="228">
        <v>96590.48</v>
      </c>
      <c r="H46" s="52"/>
      <c r="I46" s="52"/>
      <c r="J46" s="53">
        <f t="shared" si="18"/>
        <v>96590.48</v>
      </c>
    </row>
    <row r="47" spans="1:10" s="38" customFormat="1" ht="18" customHeight="1">
      <c r="A47" s="61" t="s">
        <v>68</v>
      </c>
      <c r="B47" s="50"/>
      <c r="C47" s="52">
        <v>-187278.41</v>
      </c>
      <c r="D47" s="52"/>
      <c r="E47" s="52">
        <v>187982.88000000268</v>
      </c>
      <c r="F47" s="183">
        <f t="shared" si="17"/>
        <v>704.47000000267872</v>
      </c>
      <c r="G47" s="52">
        <v>13758.35</v>
      </c>
      <c r="H47" s="52"/>
      <c r="I47" s="52"/>
      <c r="J47" s="53">
        <f t="shared" si="18"/>
        <v>13758.35</v>
      </c>
    </row>
    <row r="48" spans="1:10" s="38" customFormat="1" ht="18" customHeight="1">
      <c r="A48" s="61" t="s">
        <v>69</v>
      </c>
      <c r="B48" s="50"/>
      <c r="C48" s="51">
        <v>507245.87</v>
      </c>
      <c r="D48" s="52"/>
      <c r="E48" s="52">
        <v>20770.740000000002</v>
      </c>
      <c r="F48" s="183">
        <f t="shared" si="17"/>
        <v>528016.61</v>
      </c>
      <c r="G48" s="51">
        <v>57930.94</v>
      </c>
      <c r="H48" s="52"/>
      <c r="I48" s="52"/>
      <c r="J48" s="53">
        <f t="shared" si="18"/>
        <v>57930.94</v>
      </c>
    </row>
    <row r="49" spans="1:10" s="38" customFormat="1" ht="18" customHeight="1">
      <c r="A49" s="61" t="s">
        <v>70</v>
      </c>
      <c r="B49" s="50"/>
      <c r="C49" s="51"/>
      <c r="D49" s="52"/>
      <c r="E49" s="52"/>
      <c r="F49" s="183">
        <f t="shared" si="17"/>
        <v>0</v>
      </c>
      <c r="G49" s="51"/>
      <c r="H49" s="52"/>
      <c r="I49" s="52"/>
      <c r="J49" s="53">
        <f t="shared" si="18"/>
        <v>0</v>
      </c>
    </row>
    <row r="50" spans="1:10" s="38" customFormat="1" ht="18" customHeight="1">
      <c r="A50" s="61" t="s">
        <v>71</v>
      </c>
      <c r="B50" s="50"/>
      <c r="C50" s="51"/>
      <c r="D50" s="52"/>
      <c r="E50" s="52"/>
      <c r="F50" s="52">
        <f t="shared" si="17"/>
        <v>0</v>
      </c>
      <c r="G50" s="51"/>
      <c r="H50" s="52"/>
      <c r="I50" s="52"/>
      <c r="J50" s="53">
        <f t="shared" si="18"/>
        <v>0</v>
      </c>
    </row>
    <row r="51" spans="1:10" s="38" customFormat="1" ht="18" customHeight="1">
      <c r="A51" s="61" t="s">
        <v>72</v>
      </c>
      <c r="B51" s="50"/>
      <c r="C51" s="51"/>
      <c r="D51" s="52"/>
      <c r="E51" s="52"/>
      <c r="F51" s="52">
        <f t="shared" si="17"/>
        <v>0</v>
      </c>
      <c r="G51" s="51"/>
      <c r="H51" s="52"/>
      <c r="I51" s="52"/>
      <c r="J51" s="53">
        <f t="shared" si="18"/>
        <v>0</v>
      </c>
    </row>
    <row r="52" spans="1:10" s="38" customFormat="1" ht="18" customHeight="1">
      <c r="A52" s="61" t="s">
        <v>73</v>
      </c>
      <c r="B52" s="50"/>
      <c r="C52" s="51"/>
      <c r="D52" s="52"/>
      <c r="E52" s="52"/>
      <c r="F52" s="52">
        <f t="shared" si="17"/>
        <v>0</v>
      </c>
      <c r="G52" s="51"/>
      <c r="H52" s="52"/>
      <c r="I52" s="52"/>
      <c r="J52" s="53">
        <f t="shared" si="18"/>
        <v>0</v>
      </c>
    </row>
    <row r="53" spans="1:10" s="38" customFormat="1" ht="18" customHeight="1">
      <c r="A53" s="61" t="s">
        <v>74</v>
      </c>
      <c r="B53" s="50"/>
      <c r="C53" s="51"/>
      <c r="D53" s="52"/>
      <c r="E53" s="52"/>
      <c r="F53" s="52">
        <f t="shared" si="17"/>
        <v>0</v>
      </c>
      <c r="G53" s="51"/>
      <c r="H53" s="52"/>
      <c r="I53" s="52"/>
      <c r="J53" s="53">
        <f t="shared" si="18"/>
        <v>0</v>
      </c>
    </row>
    <row r="54" spans="1:10" s="38" customFormat="1" ht="18" customHeight="1">
      <c r="A54" s="61" t="s">
        <v>75</v>
      </c>
      <c r="B54" s="50"/>
      <c r="C54" s="51">
        <f>SUM(C40:C48)+C51+C52+C53</f>
        <v>22169791.939999998</v>
      </c>
      <c r="D54" s="51">
        <f t="shared" ref="D54:J54" si="19">SUM(D40:D48)+D51+D52+D53</f>
        <v>0</v>
      </c>
      <c r="E54" s="51">
        <f t="shared" si="19"/>
        <v>208753.62000000267</v>
      </c>
      <c r="F54" s="51">
        <f t="shared" si="19"/>
        <v>22378545.559999999</v>
      </c>
      <c r="G54" s="51">
        <f>SUM(G40:G48)+G51+G52+G53</f>
        <v>80422046.75</v>
      </c>
      <c r="H54" s="51">
        <f t="shared" ref="H54:I54" si="20">SUM(H40:H48)+H51+H52+H53</f>
        <v>0</v>
      </c>
      <c r="I54" s="51">
        <f t="shared" si="20"/>
        <v>0</v>
      </c>
      <c r="J54" s="51">
        <f t="shared" si="19"/>
        <v>80422046.75</v>
      </c>
    </row>
    <row r="55" spans="1:10" s="38" customFormat="1" ht="18" customHeight="1">
      <c r="A55" s="61" t="s">
        <v>76</v>
      </c>
      <c r="B55" s="50"/>
      <c r="C55" s="51"/>
      <c r="D55" s="52"/>
      <c r="E55" s="52"/>
      <c r="F55" s="52">
        <f t="shared" si="17"/>
        <v>0</v>
      </c>
      <c r="G55" s="51"/>
      <c r="H55" s="52"/>
      <c r="I55" s="52"/>
      <c r="J55" s="53">
        <f t="shared" si="18"/>
        <v>0</v>
      </c>
    </row>
    <row r="56" spans="1:10" s="38" customFormat="1" ht="18" customHeight="1">
      <c r="A56" s="61" t="s">
        <v>77</v>
      </c>
      <c r="B56" s="50"/>
      <c r="C56" s="228"/>
      <c r="D56" s="52"/>
      <c r="E56" s="52"/>
      <c r="F56" s="52">
        <f t="shared" si="17"/>
        <v>0</v>
      </c>
      <c r="G56" s="51"/>
      <c r="H56" s="52"/>
      <c r="I56" s="52"/>
      <c r="J56" s="53">
        <f t="shared" si="18"/>
        <v>0</v>
      </c>
    </row>
    <row r="57" spans="1:10" s="38" customFormat="1" ht="18" customHeight="1">
      <c r="A57" s="61" t="s">
        <v>78</v>
      </c>
      <c r="B57" s="50"/>
      <c r="C57" s="51"/>
      <c r="D57" s="52"/>
      <c r="E57" s="52"/>
      <c r="F57" s="52">
        <f t="shared" si="17"/>
        <v>0</v>
      </c>
      <c r="G57" s="51"/>
      <c r="H57" s="52"/>
      <c r="I57" s="52"/>
      <c r="J57" s="53">
        <f t="shared" si="18"/>
        <v>0</v>
      </c>
    </row>
    <row r="58" spans="1:10" s="38" customFormat="1" ht="18" customHeight="1">
      <c r="A58" s="61" t="s">
        <v>79</v>
      </c>
      <c r="B58" s="50"/>
      <c r="C58" s="51"/>
      <c r="D58" s="52"/>
      <c r="E58" s="52"/>
      <c r="F58" s="52">
        <f t="shared" si="17"/>
        <v>0</v>
      </c>
      <c r="G58" s="51"/>
      <c r="H58" s="52"/>
      <c r="I58" s="52"/>
      <c r="J58" s="53">
        <f t="shared" si="18"/>
        <v>0</v>
      </c>
    </row>
    <row r="59" spans="1:10" s="38" customFormat="1" ht="18" customHeight="1">
      <c r="A59" s="61" t="s">
        <v>80</v>
      </c>
      <c r="B59" s="50"/>
      <c r="C59" s="51"/>
      <c r="D59" s="52"/>
      <c r="E59" s="52"/>
      <c r="F59" s="52">
        <f t="shared" si="17"/>
        <v>0</v>
      </c>
      <c r="G59" s="51"/>
      <c r="H59" s="52"/>
      <c r="I59" s="52"/>
      <c r="J59" s="53">
        <f t="shared" si="18"/>
        <v>0</v>
      </c>
    </row>
    <row r="60" spans="1:10" s="38" customFormat="1" ht="18" customHeight="1">
      <c r="A60" s="61" t="s">
        <v>81</v>
      </c>
      <c r="B60" s="50"/>
      <c r="C60" s="51"/>
      <c r="D60" s="52"/>
      <c r="E60" s="52"/>
      <c r="F60" s="52">
        <f t="shared" si="17"/>
        <v>0</v>
      </c>
      <c r="G60" s="51"/>
      <c r="H60" s="52"/>
      <c r="I60" s="52"/>
      <c r="J60" s="53">
        <f t="shared" si="18"/>
        <v>0</v>
      </c>
    </row>
    <row r="61" spans="1:10" s="38" customFormat="1" ht="18" customHeight="1">
      <c r="A61" s="61" t="s">
        <v>82</v>
      </c>
      <c r="B61" s="50"/>
      <c r="C61" s="51"/>
      <c r="D61" s="52"/>
      <c r="E61" s="52"/>
      <c r="F61" s="52">
        <f t="shared" si="17"/>
        <v>0</v>
      </c>
      <c r="G61" s="51"/>
      <c r="H61" s="52"/>
      <c r="I61" s="52"/>
      <c r="J61" s="53">
        <f t="shared" si="18"/>
        <v>0</v>
      </c>
    </row>
    <row r="62" spans="1:10" s="38" customFormat="1" ht="18" customHeight="1">
      <c r="A62" s="61" t="s">
        <v>83</v>
      </c>
      <c r="B62" s="50"/>
      <c r="C62" s="51"/>
      <c r="D62" s="52"/>
      <c r="E62" s="52"/>
      <c r="F62" s="52">
        <f t="shared" si="17"/>
        <v>0</v>
      </c>
      <c r="G62" s="51"/>
      <c r="H62" s="52"/>
      <c r="I62" s="52"/>
      <c r="J62" s="53">
        <f t="shared" si="18"/>
        <v>0</v>
      </c>
    </row>
    <row r="63" spans="1:10" s="38" customFormat="1" ht="18" customHeight="1">
      <c r="A63" s="61" t="s">
        <v>84</v>
      </c>
      <c r="B63" s="50"/>
      <c r="C63" s="51"/>
      <c r="D63" s="52"/>
      <c r="E63" s="52"/>
      <c r="F63" s="52">
        <f t="shared" si="17"/>
        <v>0</v>
      </c>
      <c r="G63" s="51"/>
      <c r="H63" s="52"/>
      <c r="I63" s="52"/>
      <c r="J63" s="53">
        <f t="shared" si="18"/>
        <v>0</v>
      </c>
    </row>
    <row r="64" spans="1:10" s="38" customFormat="1" ht="18" customHeight="1">
      <c r="A64" s="61" t="s">
        <v>85</v>
      </c>
      <c r="B64" s="50"/>
      <c r="C64" s="51"/>
      <c r="D64" s="52"/>
      <c r="E64" s="52"/>
      <c r="F64" s="52">
        <f t="shared" si="17"/>
        <v>0</v>
      </c>
      <c r="G64" s="51"/>
      <c r="H64" s="52"/>
      <c r="I64" s="52"/>
      <c r="J64" s="53">
        <f t="shared" si="18"/>
        <v>0</v>
      </c>
    </row>
    <row r="65" spans="1:12" s="38" customFormat="1" ht="18" customHeight="1">
      <c r="A65" s="61" t="s">
        <v>86</v>
      </c>
      <c r="B65" s="50"/>
      <c r="C65" s="51"/>
      <c r="D65" s="52"/>
      <c r="E65" s="52"/>
      <c r="F65" s="52">
        <f t="shared" si="17"/>
        <v>0</v>
      </c>
      <c r="G65" s="51"/>
      <c r="H65" s="52"/>
      <c r="I65" s="52"/>
      <c r="J65" s="53">
        <f t="shared" si="18"/>
        <v>0</v>
      </c>
    </row>
    <row r="66" spans="1:12" s="38" customFormat="1" ht="18" customHeight="1">
      <c r="A66" s="61" t="s">
        <v>87</v>
      </c>
      <c r="B66" s="50"/>
      <c r="C66" s="51">
        <f>SUM(C56:C65)-C58-C59</f>
        <v>0</v>
      </c>
      <c r="D66" s="51">
        <f t="shared" ref="D66:E66" si="21">SUM(D56:D65)-D58-D59</f>
        <v>0</v>
      </c>
      <c r="E66" s="51">
        <f t="shared" si="21"/>
        <v>0</v>
      </c>
      <c r="F66" s="51">
        <f t="shared" ref="F66:J66" si="22">SUM(F56:F57)+SUM(F60:F65)</f>
        <v>0</v>
      </c>
      <c r="G66" s="51">
        <f>SUM(G56:G57)+SUM(G60:G65)</f>
        <v>0</v>
      </c>
      <c r="H66" s="51">
        <f t="shared" ref="H66:I66" si="23">SUM(H56:H57)+SUM(H60:H65)</f>
        <v>0</v>
      </c>
      <c r="I66" s="51">
        <f t="shared" si="23"/>
        <v>0</v>
      </c>
      <c r="J66" s="51">
        <f t="shared" si="22"/>
        <v>0</v>
      </c>
    </row>
    <row r="67" spans="1:12" s="38" customFormat="1" ht="18" customHeight="1">
      <c r="A67" s="61" t="s">
        <v>88</v>
      </c>
      <c r="B67" s="50"/>
      <c r="C67" s="51">
        <f t="shared" ref="C67:F67" si="24">C54+C66</f>
        <v>22169791.939999998</v>
      </c>
      <c r="D67" s="51">
        <f t="shared" si="24"/>
        <v>0</v>
      </c>
      <c r="E67" s="51">
        <f t="shared" si="24"/>
        <v>208753.62000000267</v>
      </c>
      <c r="F67" s="51">
        <f t="shared" si="24"/>
        <v>22378545.559999999</v>
      </c>
      <c r="G67" s="51">
        <f>G54+G66</f>
        <v>80422046.75</v>
      </c>
      <c r="H67" s="51">
        <f t="shared" ref="H67:I67" si="25">H54+H66</f>
        <v>0</v>
      </c>
      <c r="I67" s="51">
        <f t="shared" si="25"/>
        <v>0</v>
      </c>
      <c r="J67" s="51">
        <f t="shared" ref="J67" si="26">J54+J66</f>
        <v>80422046.75</v>
      </c>
    </row>
    <row r="68" spans="1:12" s="38" customFormat="1" ht="18" customHeight="1">
      <c r="A68" s="61" t="s">
        <v>89</v>
      </c>
      <c r="B68" s="50"/>
      <c r="C68" s="51"/>
      <c r="D68" s="52"/>
      <c r="E68" s="52"/>
      <c r="F68" s="52">
        <f t="shared" ref="F68:F78" si="27">SUM(C68:E68)</f>
        <v>0</v>
      </c>
      <c r="G68" s="51"/>
      <c r="H68" s="52"/>
      <c r="I68" s="52"/>
      <c r="J68" s="53">
        <f t="shared" ref="J68:J78" si="28">SUM(G68:I68)</f>
        <v>0</v>
      </c>
    </row>
    <row r="69" spans="1:12" s="38" customFormat="1" ht="18" customHeight="1">
      <c r="A69" s="61" t="s">
        <v>90</v>
      </c>
      <c r="B69" s="50"/>
      <c r="C69" s="51">
        <v>500000</v>
      </c>
      <c r="D69" s="52"/>
      <c r="E69" s="52"/>
      <c r="F69" s="52">
        <f t="shared" si="27"/>
        <v>500000</v>
      </c>
      <c r="G69" s="51">
        <v>500000</v>
      </c>
      <c r="H69" s="52"/>
      <c r="I69" s="52"/>
      <c r="J69" s="53">
        <f t="shared" si="28"/>
        <v>500000</v>
      </c>
    </row>
    <row r="70" spans="1:12" s="38" customFormat="1" ht="18" customHeight="1">
      <c r="A70" s="61" t="s">
        <v>91</v>
      </c>
      <c r="B70" s="50"/>
      <c r="C70" s="51"/>
      <c r="D70" s="52"/>
      <c r="E70" s="52"/>
      <c r="F70" s="52">
        <f t="shared" si="27"/>
        <v>0</v>
      </c>
      <c r="G70" s="51"/>
      <c r="H70" s="52"/>
      <c r="I70" s="52"/>
      <c r="J70" s="53">
        <f t="shared" si="28"/>
        <v>0</v>
      </c>
    </row>
    <row r="71" spans="1:12" s="38" customFormat="1" ht="18" customHeight="1">
      <c r="A71" s="61" t="s">
        <v>79</v>
      </c>
      <c r="B71" s="50"/>
      <c r="C71" s="51"/>
      <c r="D71" s="52"/>
      <c r="E71" s="52"/>
      <c r="F71" s="52">
        <f t="shared" si="27"/>
        <v>0</v>
      </c>
      <c r="G71" s="51"/>
      <c r="H71" s="52"/>
      <c r="I71" s="52"/>
      <c r="J71" s="53">
        <f t="shared" si="28"/>
        <v>0</v>
      </c>
    </row>
    <row r="72" spans="1:12" s="38" customFormat="1" ht="18" customHeight="1">
      <c r="A72" s="61" t="s">
        <v>80</v>
      </c>
      <c r="B72" s="50"/>
      <c r="C72" s="51"/>
      <c r="D72" s="52"/>
      <c r="E72" s="52"/>
      <c r="F72" s="52">
        <f t="shared" si="27"/>
        <v>0</v>
      </c>
      <c r="G72" s="51"/>
      <c r="H72" s="52"/>
      <c r="I72" s="52"/>
      <c r="J72" s="53">
        <f t="shared" si="28"/>
        <v>0</v>
      </c>
    </row>
    <row r="73" spans="1:12" s="38" customFormat="1" ht="18" customHeight="1">
      <c r="A73" s="61" t="s">
        <v>92</v>
      </c>
      <c r="B73" s="50"/>
      <c r="C73" s="51"/>
      <c r="D73" s="52"/>
      <c r="E73" s="52"/>
      <c r="F73" s="52">
        <f t="shared" si="27"/>
        <v>0</v>
      </c>
      <c r="G73" s="51"/>
      <c r="H73" s="52"/>
      <c r="I73" s="52"/>
      <c r="J73" s="53">
        <f t="shared" si="28"/>
        <v>0</v>
      </c>
    </row>
    <row r="74" spans="1:12" s="38" customFormat="1" ht="18" customHeight="1">
      <c r="A74" s="61" t="s">
        <v>93</v>
      </c>
      <c r="B74" s="50"/>
      <c r="C74" s="51"/>
      <c r="D74" s="52"/>
      <c r="E74" s="52"/>
      <c r="F74" s="52">
        <f t="shared" si="27"/>
        <v>0</v>
      </c>
      <c r="G74" s="51"/>
      <c r="H74" s="52"/>
      <c r="I74" s="52"/>
      <c r="J74" s="53">
        <f t="shared" si="28"/>
        <v>0</v>
      </c>
    </row>
    <row r="75" spans="1:12" s="38" customFormat="1" ht="18" customHeight="1">
      <c r="A75" s="61" t="s">
        <v>94</v>
      </c>
      <c r="B75" s="50"/>
      <c r="C75" s="51"/>
      <c r="D75" s="52"/>
      <c r="E75" s="52"/>
      <c r="F75" s="52">
        <f t="shared" si="27"/>
        <v>0</v>
      </c>
      <c r="G75" s="51"/>
      <c r="H75" s="52"/>
      <c r="I75" s="52"/>
      <c r="J75" s="53">
        <f t="shared" si="28"/>
        <v>0</v>
      </c>
    </row>
    <row r="76" spans="1:12" s="38" customFormat="1" ht="18" customHeight="1">
      <c r="A76" s="61" t="s">
        <v>95</v>
      </c>
      <c r="B76" s="50"/>
      <c r="C76" s="51"/>
      <c r="D76" s="52"/>
      <c r="E76" s="52"/>
      <c r="F76" s="52">
        <f t="shared" si="27"/>
        <v>0</v>
      </c>
      <c r="G76" s="51"/>
      <c r="H76" s="52"/>
      <c r="I76" s="52"/>
      <c r="J76" s="53">
        <f t="shared" si="28"/>
        <v>0</v>
      </c>
    </row>
    <row r="77" spans="1:12" s="38" customFormat="1" ht="18" customHeight="1">
      <c r="A77" s="61" t="s">
        <v>96</v>
      </c>
      <c r="B77" s="50"/>
      <c r="C77" s="52"/>
      <c r="D77" s="52"/>
      <c r="E77" s="52"/>
      <c r="F77" s="52">
        <f t="shared" si="27"/>
        <v>0</v>
      </c>
      <c r="G77" s="51"/>
      <c r="H77" s="52"/>
      <c r="I77" s="52"/>
      <c r="J77" s="53">
        <f t="shared" si="28"/>
        <v>0</v>
      </c>
      <c r="L77" s="132">
        <f>C77-G77</f>
        <v>0</v>
      </c>
    </row>
    <row r="78" spans="1:12" s="38" customFormat="1" ht="18" customHeight="1">
      <c r="A78" s="61" t="s">
        <v>97</v>
      </c>
      <c r="B78" s="50"/>
      <c r="C78" s="52">
        <f>-12019275.94</f>
        <v>-12019275.939999999</v>
      </c>
      <c r="D78" s="52"/>
      <c r="E78" s="52"/>
      <c r="F78" s="52">
        <f t="shared" si="27"/>
        <v>-12019275.939999999</v>
      </c>
      <c r="G78" s="52">
        <v>-9201178.7899999991</v>
      </c>
      <c r="H78" s="52"/>
      <c r="I78" s="52"/>
      <c r="J78" s="53">
        <f t="shared" si="28"/>
        <v>-9201178.7899999991</v>
      </c>
      <c r="L78" s="132">
        <f>C78-G78</f>
        <v>-2818097.1500000004</v>
      </c>
    </row>
    <row r="79" spans="1:12" s="38" customFormat="1" ht="15" customHeight="1">
      <c r="A79" s="76" t="s">
        <v>100</v>
      </c>
      <c r="B79" s="86"/>
      <c r="C79" s="57">
        <f>SUM(C69:C70)+C73-C74+SUM(C75:C78)</f>
        <v>-11519275.939999999</v>
      </c>
      <c r="D79" s="57">
        <f t="shared" ref="D79:J79" si="29">SUM(D69:D70)+D73-D74+SUM(D75:D78)</f>
        <v>0</v>
      </c>
      <c r="E79" s="57">
        <f t="shared" si="29"/>
        <v>0</v>
      </c>
      <c r="F79" s="57">
        <f t="shared" si="29"/>
        <v>-11519275.939999999</v>
      </c>
      <c r="G79" s="57">
        <f t="shared" si="29"/>
        <v>-8701178.7899999991</v>
      </c>
      <c r="H79" s="57">
        <f t="shared" si="29"/>
        <v>0</v>
      </c>
      <c r="I79" s="57">
        <f>SUM(I69:I70)+I73-I74+SUM(I75:I78)</f>
        <v>0</v>
      </c>
      <c r="J79" s="57">
        <f t="shared" si="29"/>
        <v>-8701178.7899999991</v>
      </c>
      <c r="L79" s="132">
        <f>SUM(L77:L78)</f>
        <v>-2818097.1500000004</v>
      </c>
    </row>
    <row r="80" spans="1:12" s="38" customFormat="1" ht="15" customHeight="1">
      <c r="A80" s="77" t="s">
        <v>101</v>
      </c>
      <c r="B80" s="87"/>
      <c r="C80" s="79">
        <f>C67+C79</f>
        <v>10650515.999999998</v>
      </c>
      <c r="D80" s="79">
        <f t="shared" ref="D80:J80" si="30">D67+D79</f>
        <v>0</v>
      </c>
      <c r="E80" s="79">
        <f t="shared" si="30"/>
        <v>208753.62000000267</v>
      </c>
      <c r="F80" s="79">
        <f t="shared" si="30"/>
        <v>10859269.619999999</v>
      </c>
      <c r="G80" s="79">
        <f t="shared" si="30"/>
        <v>71720867.960000008</v>
      </c>
      <c r="H80" s="79">
        <f t="shared" si="30"/>
        <v>0</v>
      </c>
      <c r="I80" s="79">
        <f t="shared" si="30"/>
        <v>0</v>
      </c>
      <c r="J80" s="79">
        <f t="shared" si="30"/>
        <v>71720867.960000008</v>
      </c>
      <c r="L80" s="180">
        <f>利润表试算平衡表!C24</f>
        <v>-2818097.1499999813</v>
      </c>
    </row>
    <row r="81" spans="1:12" s="68" customFormat="1" ht="25" customHeight="1">
      <c r="A81" s="314" t="str">
        <f>"法定代表人："&amp;基本情况表!$B$5&amp;"           主管会计工作负责人: "&amp;基本情况表!$B$6&amp;"          会计机构负责人:"&amp;基本情况表!$B$7</f>
        <v>法定代表人：           主管会计工作负责人:           会计机构负责人:</v>
      </c>
      <c r="B81" s="314"/>
      <c r="C81" s="314"/>
      <c r="D81" s="314"/>
      <c r="E81" s="314"/>
      <c r="F81" s="314"/>
      <c r="G81" s="314"/>
      <c r="H81" s="314"/>
      <c r="I81" s="314"/>
      <c r="J81" s="314"/>
      <c r="L81" s="123">
        <f>L79-L80</f>
        <v>-1.909211277961731E-8</v>
      </c>
    </row>
    <row r="82" spans="1:12" s="69" customFormat="1" ht="18" customHeight="1">
      <c r="A82" s="88" t="s">
        <v>102</v>
      </c>
      <c r="B82" s="89"/>
      <c r="C82" s="89">
        <f>C80-C36</f>
        <v>0</v>
      </c>
      <c r="D82" s="89">
        <f>D80-D36</f>
        <v>0</v>
      </c>
      <c r="E82" s="89">
        <f t="shared" ref="E82:J82" si="31">E80-E36</f>
        <v>0</v>
      </c>
      <c r="F82" s="89">
        <f t="shared" si="31"/>
        <v>0</v>
      </c>
      <c r="G82" s="89">
        <f t="shared" si="31"/>
        <v>0</v>
      </c>
      <c r="H82" s="89">
        <f t="shared" si="31"/>
        <v>0</v>
      </c>
      <c r="I82" s="89">
        <f t="shared" si="31"/>
        <v>0</v>
      </c>
      <c r="J82" s="89">
        <f t="shared" si="31"/>
        <v>0</v>
      </c>
    </row>
    <row r="83" spans="1:12" ht="18" customHeight="1">
      <c r="G83" s="41">
        <f>C77+C78-G78-G77</f>
        <v>-2818097.1500000004</v>
      </c>
    </row>
  </sheetData>
  <mergeCells count="4">
    <mergeCell ref="A1:J1"/>
    <mergeCell ref="B2:C2"/>
    <mergeCell ref="A37:J37"/>
    <mergeCell ref="A81:J81"/>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rowBreaks count="1" manualBreakCount="1">
    <brk id="3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0000"/>
  </sheetPr>
  <dimension ref="A1:L51"/>
  <sheetViews>
    <sheetView showGridLines="0" showZeros="0" view="pageBreakPreview" topLeftCell="A28" zoomScaleNormal="100" zoomScaleSheetLayoutView="100" workbookViewId="0">
      <selection activeCell="C9" sqref="C9"/>
    </sheetView>
  </sheetViews>
  <sheetFormatPr defaultColWidth="9" defaultRowHeight="25" customHeight="1"/>
  <cols>
    <col min="1" max="1" width="41.33203125" style="39" customWidth="1"/>
    <col min="2" max="2" width="7.58203125" style="40" customWidth="1"/>
    <col min="3" max="3" width="18.58203125" style="227" customWidth="1"/>
    <col min="4" max="8" width="18.58203125" style="41" customWidth="1"/>
    <col min="9" max="10" width="9" style="39"/>
    <col min="11" max="11" width="20.83203125" style="39" customWidth="1"/>
    <col min="12" max="12" width="14.08203125" style="39" customWidth="1"/>
    <col min="13" max="16384" width="9" style="39"/>
  </cols>
  <sheetData>
    <row r="1" spans="1:12" ht="25" customHeight="1">
      <c r="A1" s="309" t="s">
        <v>161</v>
      </c>
      <c r="B1" s="309"/>
      <c r="C1" s="309"/>
      <c r="D1" s="309"/>
      <c r="E1" s="309"/>
      <c r="F1" s="309"/>
      <c r="G1" s="309"/>
      <c r="H1" s="309"/>
    </row>
    <row r="2" spans="1:12" s="38" customFormat="1" ht="25" customHeight="1">
      <c r="A2" s="42" t="str">
        <f>"编制单位："&amp;基本情况表!$B$3</f>
        <v>编制单位：长春光华荣昌汽车部件有限公司</v>
      </c>
      <c r="B2" s="315" t="str">
        <f>IFERROR(IF(AND(MONTH(基本情况表!$B$4)=12,DAY(基本情况表!$B$4)=31),YEAR(基本情况表!$B$4)&amp;"年度",YEAR(基本情况表!$B$4)&amp;"年1-"&amp;MONTH(基本情况表!$B$4)&amp;"月"),"201X年度")</f>
        <v>2022年度</v>
      </c>
      <c r="C2" s="315"/>
      <c r="D2" s="42"/>
      <c r="E2" s="42"/>
      <c r="F2" s="42"/>
      <c r="G2" s="42"/>
      <c r="H2" s="43" t="s">
        <v>106</v>
      </c>
    </row>
    <row r="3" spans="1:12" s="38" customFormat="1" ht="15.75" customHeight="1">
      <c r="A3" s="44" t="s">
        <v>111</v>
      </c>
      <c r="B3" s="45" t="s">
        <v>24</v>
      </c>
      <c r="C3" s="221" t="s">
        <v>251</v>
      </c>
      <c r="D3" s="47" t="s">
        <v>256</v>
      </c>
      <c r="E3" s="47" t="s">
        <v>257</v>
      </c>
      <c r="F3" s="47" t="s">
        <v>251</v>
      </c>
      <c r="G3" s="47" t="s">
        <v>256</v>
      </c>
      <c r="H3" s="48" t="s">
        <v>258</v>
      </c>
    </row>
    <row r="4" spans="1:12" s="38" customFormat="1" ht="15.75" customHeight="1">
      <c r="A4" s="49" t="s">
        <v>114</v>
      </c>
      <c r="B4" s="50"/>
      <c r="C4" s="222">
        <v>124091746.73</v>
      </c>
      <c r="D4" s="51"/>
      <c r="E4" s="52">
        <f>SUM(C4:D4)</f>
        <v>124091746.73</v>
      </c>
      <c r="F4" s="222">
        <v>76019341.260000005</v>
      </c>
      <c r="G4" s="51"/>
      <c r="H4" s="53">
        <f>SUM(F4:G4)</f>
        <v>76019341.260000005</v>
      </c>
      <c r="K4" s="181">
        <v>337942750.10000002</v>
      </c>
      <c r="L4" s="132">
        <f>H4-K4</f>
        <v>-261923408.84000003</v>
      </c>
    </row>
    <row r="5" spans="1:12" s="38" customFormat="1" ht="15.75" customHeight="1">
      <c r="A5" s="49" t="s">
        <v>115</v>
      </c>
      <c r="B5" s="50"/>
      <c r="C5" s="222">
        <v>123942579.88</v>
      </c>
      <c r="D5" s="51"/>
      <c r="E5" s="52">
        <f t="shared" ref="E5:E23" si="0">SUM(C5:D5)</f>
        <v>123942579.88</v>
      </c>
      <c r="F5" s="222">
        <v>73052921.879999995</v>
      </c>
      <c r="G5" s="51"/>
      <c r="H5" s="53">
        <f t="shared" ref="H5:H18" si="1">SUM(F5:G5)</f>
        <v>73052921.879999995</v>
      </c>
      <c r="K5" s="181">
        <v>313420705.06</v>
      </c>
      <c r="L5" s="132">
        <f t="shared" ref="L5:L10" si="2">H5-K5</f>
        <v>-240367783.18000001</v>
      </c>
    </row>
    <row r="6" spans="1:12" s="38" customFormat="1" ht="15.75" customHeight="1">
      <c r="A6" s="49" t="s">
        <v>116</v>
      </c>
      <c r="B6" s="50"/>
      <c r="C6" s="222">
        <v>119336.94</v>
      </c>
      <c r="D6" s="52"/>
      <c r="E6" s="52">
        <f t="shared" si="0"/>
        <v>119336.94</v>
      </c>
      <c r="F6" s="222">
        <v>91733.93</v>
      </c>
      <c r="G6" s="52"/>
      <c r="H6" s="53">
        <f t="shared" si="1"/>
        <v>91733.93</v>
      </c>
      <c r="K6" s="181">
        <v>1057766.02</v>
      </c>
      <c r="L6" s="132">
        <f t="shared" si="2"/>
        <v>-966032.09000000008</v>
      </c>
    </row>
    <row r="7" spans="1:12" s="38" customFormat="1" ht="15.75" customHeight="1">
      <c r="A7" s="49" t="s">
        <v>117</v>
      </c>
      <c r="B7" s="50"/>
      <c r="C7" s="222">
        <v>201284.49</v>
      </c>
      <c r="D7" s="51"/>
      <c r="E7" s="52">
        <f t="shared" si="0"/>
        <v>201284.49</v>
      </c>
      <c r="F7" s="222">
        <v>191146.63</v>
      </c>
      <c r="G7" s="51"/>
      <c r="H7" s="53">
        <f t="shared" si="1"/>
        <v>191146.63</v>
      </c>
      <c r="K7" s="181">
        <v>1377797.76</v>
      </c>
      <c r="L7" s="132">
        <f t="shared" si="2"/>
        <v>-1186651.1299999999</v>
      </c>
    </row>
    <row r="8" spans="1:12" s="38" customFormat="1" ht="15.75" customHeight="1">
      <c r="A8" s="49" t="s">
        <v>118</v>
      </c>
      <c r="B8" s="50"/>
      <c r="C8" s="222">
        <v>1211112.71</v>
      </c>
      <c r="D8" s="51"/>
      <c r="E8" s="52">
        <f t="shared" si="0"/>
        <v>1211112.71</v>
      </c>
      <c r="F8" s="222">
        <v>1050935.19</v>
      </c>
      <c r="G8" s="51"/>
      <c r="H8" s="53">
        <f t="shared" si="1"/>
        <v>1050935.19</v>
      </c>
      <c r="K8" s="181">
        <v>8293958.0800000001</v>
      </c>
      <c r="L8" s="132">
        <f t="shared" si="2"/>
        <v>-7243022.8900000006</v>
      </c>
    </row>
    <row r="9" spans="1:12" s="38" customFormat="1" ht="15.75" customHeight="1">
      <c r="A9" s="49" t="s">
        <v>119</v>
      </c>
      <c r="B9" s="50"/>
      <c r="C9" s="222">
        <v>835499.59</v>
      </c>
      <c r="D9" s="51"/>
      <c r="E9" s="52">
        <f t="shared" si="0"/>
        <v>835499.59</v>
      </c>
      <c r="F9" s="222">
        <v>3357111.4</v>
      </c>
      <c r="G9" s="51"/>
      <c r="H9" s="53">
        <f t="shared" si="1"/>
        <v>3357111.4</v>
      </c>
      <c r="K9" s="181">
        <v>9322728.2799999993</v>
      </c>
      <c r="L9" s="132">
        <f t="shared" si="2"/>
        <v>-5965616.879999999</v>
      </c>
    </row>
    <row r="10" spans="1:12" s="38" customFormat="1" ht="15.75" customHeight="1">
      <c r="A10" s="49" t="s">
        <v>120</v>
      </c>
      <c r="B10" s="50"/>
      <c r="C10" s="222">
        <v>750113.03</v>
      </c>
      <c r="D10" s="51"/>
      <c r="E10" s="52">
        <f t="shared" si="0"/>
        <v>750113.03</v>
      </c>
      <c r="F10" s="222">
        <v>-12896.25</v>
      </c>
      <c r="G10" s="51"/>
      <c r="H10" s="53">
        <f t="shared" si="1"/>
        <v>-12896.25</v>
      </c>
      <c r="K10" s="181">
        <v>10445910.32</v>
      </c>
      <c r="L10" s="132">
        <f t="shared" si="2"/>
        <v>-10458806.57</v>
      </c>
    </row>
    <row r="11" spans="1:12" s="38" customFormat="1" ht="15.75" customHeight="1">
      <c r="A11" s="55" t="s">
        <v>121</v>
      </c>
      <c r="B11" s="50"/>
      <c r="C11" s="222"/>
      <c r="D11" s="51"/>
      <c r="E11" s="52">
        <f t="shared" si="0"/>
        <v>0</v>
      </c>
      <c r="F11" s="222"/>
      <c r="G11" s="51"/>
      <c r="H11" s="53">
        <f t="shared" si="1"/>
        <v>0</v>
      </c>
      <c r="K11" s="181"/>
    </row>
    <row r="12" spans="1:12" s="38" customFormat="1" ht="15.75" customHeight="1">
      <c r="A12" s="55" t="s">
        <v>162</v>
      </c>
      <c r="B12" s="50"/>
      <c r="C12" s="222">
        <v>3314.71</v>
      </c>
      <c r="D12" s="52"/>
      <c r="E12" s="52">
        <f t="shared" si="0"/>
        <v>3314.71</v>
      </c>
      <c r="F12" s="222">
        <v>545.14</v>
      </c>
      <c r="G12" s="52"/>
      <c r="H12" s="53">
        <f t="shared" si="1"/>
        <v>545.14</v>
      </c>
    </row>
    <row r="13" spans="1:12" s="38" customFormat="1" ht="15.75" customHeight="1">
      <c r="A13" s="55" t="s">
        <v>123</v>
      </c>
      <c r="B13" s="50"/>
      <c r="C13" s="222"/>
      <c r="D13" s="52"/>
      <c r="E13" s="52">
        <f t="shared" si="0"/>
        <v>0</v>
      </c>
      <c r="F13" s="222">
        <v>1192.03</v>
      </c>
      <c r="G13" s="52"/>
      <c r="H13" s="53">
        <f t="shared" si="1"/>
        <v>1192.03</v>
      </c>
    </row>
    <row r="14" spans="1:12" s="38" customFormat="1" ht="15.75" customHeight="1">
      <c r="A14" s="49" t="s">
        <v>124</v>
      </c>
      <c r="B14" s="50"/>
      <c r="C14" s="222"/>
      <c r="D14" s="52"/>
      <c r="E14" s="52">
        <f t="shared" si="0"/>
        <v>0</v>
      </c>
      <c r="F14" s="222"/>
      <c r="G14" s="52"/>
      <c r="H14" s="53">
        <f t="shared" si="1"/>
        <v>0</v>
      </c>
    </row>
    <row r="15" spans="1:12" s="38" customFormat="1" ht="15.75" customHeight="1">
      <c r="A15" s="55" t="s">
        <v>125</v>
      </c>
      <c r="B15" s="50"/>
      <c r="C15" s="222"/>
      <c r="D15" s="52"/>
      <c r="E15" s="52">
        <f t="shared" si="0"/>
        <v>0</v>
      </c>
      <c r="F15" s="51"/>
      <c r="G15" s="52"/>
      <c r="H15" s="53">
        <f t="shared" si="1"/>
        <v>0</v>
      </c>
    </row>
    <row r="16" spans="1:12" s="38" customFormat="1" ht="15.75" customHeight="1">
      <c r="A16" s="49" t="s">
        <v>126</v>
      </c>
      <c r="B16" s="50"/>
      <c r="C16" s="222"/>
      <c r="D16" s="52"/>
      <c r="E16" s="52">
        <f t="shared" si="0"/>
        <v>0</v>
      </c>
      <c r="F16" s="51"/>
      <c r="G16" s="52"/>
      <c r="H16" s="53">
        <f t="shared" si="1"/>
        <v>0</v>
      </c>
    </row>
    <row r="17" spans="1:12" s="38" customFormat="1" ht="15.75" customHeight="1">
      <c r="A17" s="49" t="s">
        <v>127</v>
      </c>
      <c r="B17" s="50"/>
      <c r="C17" s="222"/>
      <c r="D17" s="52"/>
      <c r="E17" s="52">
        <f t="shared" si="0"/>
        <v>0</v>
      </c>
      <c r="F17" s="51"/>
      <c r="G17" s="52"/>
      <c r="H17" s="53">
        <f t="shared" si="1"/>
        <v>0</v>
      </c>
    </row>
    <row r="18" spans="1:12" s="38" customFormat="1" ht="15.75" customHeight="1">
      <c r="A18" s="55" t="s">
        <v>518</v>
      </c>
      <c r="B18" s="50"/>
      <c r="C18" s="222"/>
      <c r="D18" s="52"/>
      <c r="E18" s="52">
        <f t="shared" si="0"/>
        <v>0</v>
      </c>
      <c r="F18" s="51"/>
      <c r="G18" s="52"/>
      <c r="H18" s="53">
        <f t="shared" si="1"/>
        <v>0</v>
      </c>
    </row>
    <row r="19" spans="1:12" s="38" customFormat="1" ht="15.75" customHeight="1">
      <c r="A19" s="49" t="s">
        <v>129</v>
      </c>
      <c r="B19" s="56"/>
      <c r="C19" s="223">
        <f>C4-SUM(C5:C10)+C13+C14+C16+C17+C18</f>
        <v>-2968179.9099999815</v>
      </c>
      <c r="D19" s="57">
        <f t="shared" ref="D19:E19" si="3">D4-SUM(D5:D10)+D13+D14+D16+D17+D18</f>
        <v>0</v>
      </c>
      <c r="E19" s="57">
        <f t="shared" si="3"/>
        <v>-2968179.9099999815</v>
      </c>
      <c r="F19" s="57">
        <f>F4-SUM(F5:F10)+F13+F14+F16+F17+F18</f>
        <v>-1710419.4899999958</v>
      </c>
      <c r="G19" s="57">
        <f t="shared" ref="G19" si="4">G4-SUM(G5:G10)+G13+G14+G16+G17+G18</f>
        <v>0</v>
      </c>
      <c r="H19" s="57">
        <f>H4-SUM(H5:H10)+H13+H14+H16+H17+H18</f>
        <v>-1710419.4899999958</v>
      </c>
    </row>
    <row r="20" spans="1:12" s="38" customFormat="1" ht="15.75" customHeight="1">
      <c r="A20" s="49" t="s">
        <v>130</v>
      </c>
      <c r="B20" s="50"/>
      <c r="C20" s="222">
        <v>150107.47</v>
      </c>
      <c r="D20" s="52"/>
      <c r="E20" s="52">
        <f t="shared" si="0"/>
        <v>150107.47</v>
      </c>
      <c r="F20" s="222">
        <v>10.63</v>
      </c>
      <c r="G20" s="52"/>
      <c r="H20" s="53">
        <f t="shared" ref="H20:H21" si="5">SUM(F20:G20)</f>
        <v>10.63</v>
      </c>
      <c r="K20" s="181">
        <v>413231.72</v>
      </c>
      <c r="L20" s="132">
        <f t="shared" ref="L20:L21" si="6">H20-K20</f>
        <v>-413221.08999999997</v>
      </c>
    </row>
    <row r="21" spans="1:12" s="38" customFormat="1" ht="15.75" customHeight="1">
      <c r="A21" s="49" t="s">
        <v>131</v>
      </c>
      <c r="B21" s="50"/>
      <c r="C21" s="222">
        <v>24.71</v>
      </c>
      <c r="D21" s="52"/>
      <c r="E21" s="52">
        <f t="shared" si="0"/>
        <v>24.71</v>
      </c>
      <c r="F21" s="222">
        <v>19.489999999999998</v>
      </c>
      <c r="G21" s="52"/>
      <c r="H21" s="53">
        <f t="shared" si="5"/>
        <v>19.489999999999998</v>
      </c>
      <c r="K21" s="181">
        <v>1711088.5</v>
      </c>
      <c r="L21" s="132">
        <f t="shared" si="6"/>
        <v>-1711069.01</v>
      </c>
    </row>
    <row r="22" spans="1:12" s="38" customFormat="1" ht="15.75" customHeight="1">
      <c r="A22" s="49" t="s">
        <v>132</v>
      </c>
      <c r="B22" s="56"/>
      <c r="C22" s="223">
        <f>C19+C20-C21</f>
        <v>-2818097.1499999813</v>
      </c>
      <c r="D22" s="57">
        <f t="shared" ref="D22" si="7">D19+D20-D21</f>
        <v>0</v>
      </c>
      <c r="E22" s="57">
        <f t="shared" ref="E22" si="8">E19+E20-E21</f>
        <v>-2818097.1499999813</v>
      </c>
      <c r="F22" s="57">
        <f>F19+F20-F21</f>
        <v>-1710428.3499999959</v>
      </c>
      <c r="G22" s="57">
        <f>G19+G20-G21</f>
        <v>0</v>
      </c>
      <c r="H22" s="57">
        <f>H19+H20-H21</f>
        <v>-1710428.3499999959</v>
      </c>
    </row>
    <row r="23" spans="1:12" s="38" customFormat="1" ht="15.75" customHeight="1">
      <c r="A23" s="49" t="s">
        <v>133</v>
      </c>
      <c r="B23" s="50"/>
      <c r="C23" s="54"/>
      <c r="D23" s="52"/>
      <c r="E23" s="228">
        <f t="shared" si="0"/>
        <v>0</v>
      </c>
      <c r="F23" s="51"/>
      <c r="G23" s="52"/>
      <c r="H23" s="53">
        <f>SUM(F23:G23)</f>
        <v>0</v>
      </c>
    </row>
    <row r="24" spans="1:12" s="38" customFormat="1" ht="15.75" customHeight="1">
      <c r="A24" s="49" t="s">
        <v>134</v>
      </c>
      <c r="B24" s="56"/>
      <c r="C24" s="223">
        <f t="shared" ref="C24:G24" si="9">C22-C23</f>
        <v>-2818097.1499999813</v>
      </c>
      <c r="D24" s="57">
        <f t="shared" si="9"/>
        <v>0</v>
      </c>
      <c r="E24" s="57">
        <f t="shared" si="9"/>
        <v>-2818097.1499999813</v>
      </c>
      <c r="F24" s="57">
        <f t="shared" si="9"/>
        <v>-1710428.3499999959</v>
      </c>
      <c r="G24" s="57">
        <f t="shared" si="9"/>
        <v>0</v>
      </c>
      <c r="H24" s="57">
        <f t="shared" ref="H24" si="10">H22-H23</f>
        <v>-1710428.3499999959</v>
      </c>
    </row>
    <row r="25" spans="1:12" s="38" customFormat="1" ht="15.75" customHeight="1">
      <c r="A25" s="49" t="s">
        <v>163</v>
      </c>
      <c r="B25" s="58"/>
      <c r="C25" s="224"/>
      <c r="D25" s="59"/>
      <c r="E25" s="52">
        <f t="shared" ref="E25:E26" si="11">SUM(C25:D25)</f>
        <v>0</v>
      </c>
      <c r="F25" s="59"/>
      <c r="G25" s="59"/>
      <c r="H25" s="60"/>
    </row>
    <row r="26" spans="1:12" s="38" customFormat="1" ht="15.75" customHeight="1">
      <c r="A26" s="49" t="s">
        <v>164</v>
      </c>
      <c r="B26" s="58"/>
      <c r="C26" s="224"/>
      <c r="D26" s="59"/>
      <c r="E26" s="52">
        <f t="shared" si="11"/>
        <v>0</v>
      </c>
      <c r="F26" s="59"/>
      <c r="G26" s="59"/>
      <c r="H26" s="60"/>
    </row>
    <row r="27" spans="1:12" s="38" customFormat="1" ht="15.75" customHeight="1">
      <c r="A27" s="49" t="s">
        <v>141</v>
      </c>
      <c r="B27" s="56"/>
      <c r="C27" s="225">
        <f t="shared" ref="C27" si="12">C28+C31</f>
        <v>0</v>
      </c>
      <c r="D27" s="57">
        <f t="shared" ref="D27" si="13">D28+D31</f>
        <v>0</v>
      </c>
      <c r="E27" s="57">
        <f t="shared" ref="E27" si="14">E28+E31</f>
        <v>0</v>
      </c>
      <c r="F27" s="57">
        <f t="shared" ref="F27" si="15">F28+F31</f>
        <v>0</v>
      </c>
      <c r="G27" s="57">
        <f t="shared" ref="G27" si="16">G28+G31</f>
        <v>0</v>
      </c>
      <c r="H27" s="57">
        <f t="shared" ref="H27" si="17">H28+H31</f>
        <v>0</v>
      </c>
    </row>
    <row r="28" spans="1:12" s="38" customFormat="1" ht="15.75" customHeight="1">
      <c r="A28" s="49" t="s">
        <v>165</v>
      </c>
      <c r="B28" s="56"/>
      <c r="C28" s="225">
        <f t="shared" ref="C28" si="18">C29+C30</f>
        <v>0</v>
      </c>
      <c r="D28" s="57">
        <f t="shared" ref="D28" si="19">D29+D30</f>
        <v>0</v>
      </c>
      <c r="E28" s="57">
        <f t="shared" ref="E28" si="20">E29+E30</f>
        <v>0</v>
      </c>
      <c r="F28" s="57">
        <f t="shared" ref="F28" si="21">F29+F30</f>
        <v>0</v>
      </c>
      <c r="G28" s="57">
        <f t="shared" ref="G28" si="22">G29+G30</f>
        <v>0</v>
      </c>
      <c r="H28" s="57">
        <f t="shared" ref="H28" si="23">H29+H30</f>
        <v>0</v>
      </c>
    </row>
    <row r="29" spans="1:12" s="38" customFormat="1" ht="15.75" customHeight="1">
      <c r="A29" s="61" t="s">
        <v>166</v>
      </c>
      <c r="B29" s="50"/>
      <c r="C29" s="222"/>
      <c r="D29" s="52"/>
      <c r="E29" s="52"/>
      <c r="F29" s="52"/>
      <c r="G29" s="52"/>
      <c r="H29" s="53"/>
    </row>
    <row r="30" spans="1:12" s="38" customFormat="1" ht="18.75" customHeight="1">
      <c r="A30" s="61" t="s">
        <v>167</v>
      </c>
      <c r="B30" s="50"/>
      <c r="C30" s="222"/>
      <c r="D30" s="52"/>
      <c r="E30" s="52"/>
      <c r="F30" s="52"/>
      <c r="G30" s="52"/>
      <c r="H30" s="53"/>
    </row>
    <row r="31" spans="1:12" s="38" customFormat="1" ht="15.75" customHeight="1">
      <c r="A31" s="49" t="s">
        <v>168</v>
      </c>
      <c r="B31" s="56"/>
      <c r="C31" s="225">
        <f t="shared" ref="C31" si="24">SUM(C32:C37)</f>
        <v>0</v>
      </c>
      <c r="D31" s="57">
        <f t="shared" ref="D31" si="25">SUM(D32:D37)</f>
        <v>0</v>
      </c>
      <c r="E31" s="57">
        <f t="shared" ref="E31" si="26">SUM(E32:E37)</f>
        <v>0</v>
      </c>
      <c r="F31" s="57">
        <f t="shared" ref="F31" si="27">SUM(F32:F37)</f>
        <v>0</v>
      </c>
      <c r="G31" s="57">
        <f t="shared" ref="G31" si="28">SUM(G32:G37)</f>
        <v>0</v>
      </c>
      <c r="H31" s="57">
        <f t="shared" ref="H31" si="29">SUM(H32:H37)</f>
        <v>0</v>
      </c>
    </row>
    <row r="32" spans="1:12" s="38" customFormat="1" ht="18" customHeight="1">
      <c r="A32" s="61" t="s">
        <v>169</v>
      </c>
      <c r="B32" s="50"/>
      <c r="C32" s="222"/>
      <c r="D32" s="52"/>
      <c r="E32" s="52"/>
      <c r="F32" s="52"/>
      <c r="G32" s="52"/>
      <c r="H32" s="53"/>
    </row>
    <row r="33" spans="1:8" s="38" customFormat="1" ht="15.75" customHeight="1">
      <c r="A33" s="61" t="s">
        <v>170</v>
      </c>
      <c r="B33" s="50"/>
      <c r="C33" s="222"/>
      <c r="D33" s="52"/>
      <c r="E33" s="52"/>
      <c r="F33" s="52"/>
      <c r="G33" s="52"/>
      <c r="H33" s="53"/>
    </row>
    <row r="34" spans="1:8" s="38" customFormat="1" ht="15.75" customHeight="1">
      <c r="A34" s="61" t="s">
        <v>171</v>
      </c>
      <c r="B34" s="50"/>
      <c r="C34" s="222"/>
      <c r="D34" s="52"/>
      <c r="E34" s="52"/>
      <c r="F34" s="52"/>
      <c r="G34" s="52"/>
      <c r="H34" s="53"/>
    </row>
    <row r="35" spans="1:8" s="38" customFormat="1" ht="15.75" customHeight="1">
      <c r="A35" s="61" t="s">
        <v>172</v>
      </c>
      <c r="B35" s="50"/>
      <c r="C35" s="222"/>
      <c r="D35" s="52"/>
      <c r="E35" s="52"/>
      <c r="F35" s="52"/>
      <c r="G35" s="52"/>
      <c r="H35" s="53"/>
    </row>
    <row r="36" spans="1:8" s="38" customFormat="1" ht="15.75" customHeight="1">
      <c r="A36" s="61" t="s">
        <v>173</v>
      </c>
      <c r="B36" s="50"/>
      <c r="C36" s="222"/>
      <c r="D36" s="52"/>
      <c r="E36" s="52"/>
      <c r="F36" s="52"/>
      <c r="G36" s="52"/>
      <c r="H36" s="53"/>
    </row>
    <row r="37" spans="1:8" s="38" customFormat="1" ht="15.75" customHeight="1">
      <c r="A37" s="61" t="s">
        <v>174</v>
      </c>
      <c r="B37" s="50"/>
      <c r="C37" s="222"/>
      <c r="D37" s="52"/>
      <c r="E37" s="52"/>
      <c r="F37" s="52"/>
      <c r="G37" s="52"/>
      <c r="H37" s="53"/>
    </row>
    <row r="38" spans="1:8" s="38" customFormat="1" ht="15.75" customHeight="1">
      <c r="A38" s="49" t="s">
        <v>154</v>
      </c>
      <c r="B38" s="57"/>
      <c r="C38" s="225">
        <f t="shared" ref="C38:D38" si="30">C24+C27</f>
        <v>-2818097.1499999813</v>
      </c>
      <c r="D38" s="57">
        <f t="shared" si="30"/>
        <v>0</v>
      </c>
      <c r="E38" s="57">
        <f t="shared" ref="E38" si="31">E24+E27</f>
        <v>-2818097.1499999813</v>
      </c>
      <c r="F38" s="57">
        <f t="shared" ref="F38:H38" si="32">F24+F27</f>
        <v>-1710428.3499999959</v>
      </c>
      <c r="G38" s="57">
        <f t="shared" si="32"/>
        <v>0</v>
      </c>
      <c r="H38" s="57">
        <f t="shared" si="32"/>
        <v>-1710428.3499999959</v>
      </c>
    </row>
    <row r="39" spans="1:8" s="38" customFormat="1" ht="15.75" customHeight="1">
      <c r="A39" s="49" t="s">
        <v>157</v>
      </c>
      <c r="B39" s="57"/>
      <c r="C39" s="225"/>
      <c r="D39" s="57"/>
      <c r="E39" s="57"/>
      <c r="F39" s="57"/>
      <c r="G39" s="57"/>
      <c r="H39" s="57"/>
    </row>
    <row r="40" spans="1:8" s="38" customFormat="1" ht="15.75" customHeight="1">
      <c r="A40" s="62" t="s">
        <v>158</v>
      </c>
      <c r="B40" s="50"/>
      <c r="C40" s="222"/>
      <c r="D40" s="52"/>
      <c r="E40" s="52"/>
      <c r="F40" s="52"/>
      <c r="G40" s="52"/>
      <c r="H40" s="53"/>
    </row>
    <row r="41" spans="1:8" s="38" customFormat="1" ht="15.75" customHeight="1">
      <c r="A41" s="63" t="s">
        <v>159</v>
      </c>
      <c r="B41" s="64"/>
      <c r="C41" s="226"/>
      <c r="D41" s="66"/>
      <c r="E41" s="66"/>
      <c r="F41" s="66"/>
      <c r="G41" s="66"/>
      <c r="H41" s="67"/>
    </row>
    <row r="42" spans="1:8" s="38" customFormat="1" ht="15.75" customHeight="1">
      <c r="A42" s="318" t="str">
        <f>"法定代表人："&amp;基本情况表!$B$5&amp;"           主管会计工作负责人: "&amp;基本情况表!$B$6&amp;"          会计机构负责人:"&amp;基本情况表!$B$7</f>
        <v>法定代表人：           主管会计工作负责人:           会计机构负责人:</v>
      </c>
      <c r="B42" s="318"/>
      <c r="C42" s="318"/>
      <c r="D42" s="318"/>
      <c r="E42" s="318"/>
      <c r="F42" s="318"/>
      <c r="G42" s="318"/>
      <c r="H42" s="318"/>
    </row>
    <row r="44" spans="1:8" ht="25" customHeight="1">
      <c r="C44" s="41">
        <f>C23/C22</f>
        <v>0</v>
      </c>
      <c r="H44" s="41">
        <f>H23/H22</f>
        <v>0</v>
      </c>
    </row>
    <row r="45" spans="1:8" ht="25" customHeight="1">
      <c r="C45" s="227">
        <f>C44-C38</f>
        <v>2818097.1499999813</v>
      </c>
    </row>
    <row r="46" spans="1:8" ht="25" customHeight="1">
      <c r="D46" s="41">
        <f>资产负债表试算平衡表!E78</f>
        <v>0</v>
      </c>
    </row>
    <row r="47" spans="1:8" ht="25" customHeight="1">
      <c r="C47" s="227">
        <f>C24-C46</f>
        <v>-2818097.1499999813</v>
      </c>
      <c r="D47" s="41">
        <f>D24-D46</f>
        <v>0</v>
      </c>
    </row>
    <row r="48" spans="1:8" ht="25" customHeight="1">
      <c r="C48" s="227">
        <f>G23-C47</f>
        <v>2818097.1499999813</v>
      </c>
    </row>
    <row r="51" spans="4:4" ht="25" customHeight="1">
      <c r="D51" s="41">
        <f>D24*0.1</f>
        <v>0</v>
      </c>
    </row>
  </sheetData>
  <mergeCells count="3">
    <mergeCell ref="A1:H1"/>
    <mergeCell ref="B2:C2"/>
    <mergeCell ref="A42:H42"/>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0000"/>
  </sheetPr>
  <dimension ref="A1:N59"/>
  <sheetViews>
    <sheetView topLeftCell="A7" workbookViewId="0">
      <selection activeCell="C14" sqref="C14"/>
    </sheetView>
  </sheetViews>
  <sheetFormatPr defaultColWidth="9" defaultRowHeight="12"/>
  <cols>
    <col min="1" max="1" width="38.58203125" style="234" customWidth="1"/>
    <col min="2" max="2" width="7.33203125" style="249" customWidth="1"/>
    <col min="3" max="3" width="17.58203125" style="230" customWidth="1"/>
    <col min="4" max="4" width="48.83203125" style="234" customWidth="1"/>
    <col min="5" max="5" width="16.33203125" style="236" customWidth="1"/>
    <col min="6" max="6" width="17.33203125" style="234" customWidth="1"/>
    <col min="7" max="7" width="21.25" style="229" customWidth="1"/>
    <col min="8" max="8" width="18.75" style="229" customWidth="1"/>
    <col min="9" max="9" width="15.75" style="230" customWidth="1"/>
    <col min="10" max="11" width="15.83203125" style="229" customWidth="1"/>
    <col min="12" max="14" width="12.83203125" style="229" customWidth="1"/>
    <col min="15" max="15" width="15.08203125" style="229" customWidth="1"/>
    <col min="16" max="16" width="11.25" style="229" customWidth="1"/>
    <col min="17" max="257" width="9" style="229"/>
    <col min="258" max="258" width="37.75" style="229" customWidth="1"/>
    <col min="259" max="259" width="4.33203125" style="229" customWidth="1"/>
    <col min="260" max="260" width="17.58203125" style="229" customWidth="1"/>
    <col min="261" max="261" width="44.75" style="229" customWidth="1"/>
    <col min="262" max="262" width="4.83203125" style="229" customWidth="1"/>
    <col min="263" max="263" width="17.58203125" style="229" customWidth="1"/>
    <col min="264" max="264" width="21.25" style="229" customWidth="1"/>
    <col min="265" max="265" width="18.75" style="229" customWidth="1"/>
    <col min="266" max="513" width="9" style="229"/>
    <col min="514" max="514" width="37.75" style="229" customWidth="1"/>
    <col min="515" max="515" width="4.33203125" style="229" customWidth="1"/>
    <col min="516" max="516" width="17.58203125" style="229" customWidth="1"/>
    <col min="517" max="517" width="44.75" style="229" customWidth="1"/>
    <col min="518" max="518" width="4.83203125" style="229" customWidth="1"/>
    <col min="519" max="519" width="17.58203125" style="229" customWidth="1"/>
    <col min="520" max="520" width="21.25" style="229" customWidth="1"/>
    <col min="521" max="521" width="18.75" style="229" customWidth="1"/>
    <col min="522" max="769" width="9" style="229"/>
    <col min="770" max="770" width="37.75" style="229" customWidth="1"/>
    <col min="771" max="771" width="4.33203125" style="229" customWidth="1"/>
    <col min="772" max="772" width="17.58203125" style="229" customWidth="1"/>
    <col min="773" max="773" width="44.75" style="229" customWidth="1"/>
    <col min="774" max="774" width="4.83203125" style="229" customWidth="1"/>
    <col min="775" max="775" width="17.58203125" style="229" customWidth="1"/>
    <col min="776" max="776" width="21.25" style="229" customWidth="1"/>
    <col min="777" max="777" width="18.75" style="229" customWidth="1"/>
    <col min="778" max="1025" width="9" style="229"/>
    <col min="1026" max="1026" width="37.75" style="229" customWidth="1"/>
    <col min="1027" max="1027" width="4.33203125" style="229" customWidth="1"/>
    <col min="1028" max="1028" width="17.58203125" style="229" customWidth="1"/>
    <col min="1029" max="1029" width="44.75" style="229" customWidth="1"/>
    <col min="1030" max="1030" width="4.83203125" style="229" customWidth="1"/>
    <col min="1031" max="1031" width="17.58203125" style="229" customWidth="1"/>
    <col min="1032" max="1032" width="21.25" style="229" customWidth="1"/>
    <col min="1033" max="1033" width="18.75" style="229" customWidth="1"/>
    <col min="1034" max="1281" width="9" style="229"/>
    <col min="1282" max="1282" width="37.75" style="229" customWidth="1"/>
    <col min="1283" max="1283" width="4.33203125" style="229" customWidth="1"/>
    <col min="1284" max="1284" width="17.58203125" style="229" customWidth="1"/>
    <col min="1285" max="1285" width="44.75" style="229" customWidth="1"/>
    <col min="1286" max="1286" width="4.83203125" style="229" customWidth="1"/>
    <col min="1287" max="1287" width="17.58203125" style="229" customWidth="1"/>
    <col min="1288" max="1288" width="21.25" style="229" customWidth="1"/>
    <col min="1289" max="1289" width="18.75" style="229" customWidth="1"/>
    <col min="1290" max="1537" width="9" style="229"/>
    <col min="1538" max="1538" width="37.75" style="229" customWidth="1"/>
    <col min="1539" max="1539" width="4.33203125" style="229" customWidth="1"/>
    <col min="1540" max="1540" width="17.58203125" style="229" customWidth="1"/>
    <col min="1541" max="1541" width="44.75" style="229" customWidth="1"/>
    <col min="1542" max="1542" width="4.83203125" style="229" customWidth="1"/>
    <col min="1543" max="1543" width="17.58203125" style="229" customWidth="1"/>
    <col min="1544" max="1544" width="21.25" style="229" customWidth="1"/>
    <col min="1545" max="1545" width="18.75" style="229" customWidth="1"/>
    <col min="1546" max="1793" width="9" style="229"/>
    <col min="1794" max="1794" width="37.75" style="229" customWidth="1"/>
    <col min="1795" max="1795" width="4.33203125" style="229" customWidth="1"/>
    <col min="1796" max="1796" width="17.58203125" style="229" customWidth="1"/>
    <col min="1797" max="1797" width="44.75" style="229" customWidth="1"/>
    <col min="1798" max="1798" width="4.83203125" style="229" customWidth="1"/>
    <col min="1799" max="1799" width="17.58203125" style="229" customWidth="1"/>
    <col min="1800" max="1800" width="21.25" style="229" customWidth="1"/>
    <col min="1801" max="1801" width="18.75" style="229" customWidth="1"/>
    <col min="1802" max="2049" width="9" style="229"/>
    <col min="2050" max="2050" width="37.75" style="229" customWidth="1"/>
    <col min="2051" max="2051" width="4.33203125" style="229" customWidth="1"/>
    <col min="2052" max="2052" width="17.58203125" style="229" customWidth="1"/>
    <col min="2053" max="2053" width="44.75" style="229" customWidth="1"/>
    <col min="2054" max="2054" width="4.83203125" style="229" customWidth="1"/>
    <col min="2055" max="2055" width="17.58203125" style="229" customWidth="1"/>
    <col min="2056" max="2056" width="21.25" style="229" customWidth="1"/>
    <col min="2057" max="2057" width="18.75" style="229" customWidth="1"/>
    <col min="2058" max="2305" width="9" style="229"/>
    <col min="2306" max="2306" width="37.75" style="229" customWidth="1"/>
    <col min="2307" max="2307" width="4.33203125" style="229" customWidth="1"/>
    <col min="2308" max="2308" width="17.58203125" style="229" customWidth="1"/>
    <col min="2309" max="2309" width="44.75" style="229" customWidth="1"/>
    <col min="2310" max="2310" width="4.83203125" style="229" customWidth="1"/>
    <col min="2311" max="2311" width="17.58203125" style="229" customWidth="1"/>
    <col min="2312" max="2312" width="21.25" style="229" customWidth="1"/>
    <col min="2313" max="2313" width="18.75" style="229" customWidth="1"/>
    <col min="2314" max="2561" width="9" style="229"/>
    <col min="2562" max="2562" width="37.75" style="229" customWidth="1"/>
    <col min="2563" max="2563" width="4.33203125" style="229" customWidth="1"/>
    <col min="2564" max="2564" width="17.58203125" style="229" customWidth="1"/>
    <col min="2565" max="2565" width="44.75" style="229" customWidth="1"/>
    <col min="2566" max="2566" width="4.83203125" style="229" customWidth="1"/>
    <col min="2567" max="2567" width="17.58203125" style="229" customWidth="1"/>
    <col min="2568" max="2568" width="21.25" style="229" customWidth="1"/>
    <col min="2569" max="2569" width="18.75" style="229" customWidth="1"/>
    <col min="2570" max="2817" width="9" style="229"/>
    <col min="2818" max="2818" width="37.75" style="229" customWidth="1"/>
    <col min="2819" max="2819" width="4.33203125" style="229" customWidth="1"/>
    <col min="2820" max="2820" width="17.58203125" style="229" customWidth="1"/>
    <col min="2821" max="2821" width="44.75" style="229" customWidth="1"/>
    <col min="2822" max="2822" width="4.83203125" style="229" customWidth="1"/>
    <col min="2823" max="2823" width="17.58203125" style="229" customWidth="1"/>
    <col min="2824" max="2824" width="21.25" style="229" customWidth="1"/>
    <col min="2825" max="2825" width="18.75" style="229" customWidth="1"/>
    <col min="2826" max="3073" width="9" style="229"/>
    <col min="3074" max="3074" width="37.75" style="229" customWidth="1"/>
    <col min="3075" max="3075" width="4.33203125" style="229" customWidth="1"/>
    <col min="3076" max="3076" width="17.58203125" style="229" customWidth="1"/>
    <col min="3077" max="3077" width="44.75" style="229" customWidth="1"/>
    <col min="3078" max="3078" width="4.83203125" style="229" customWidth="1"/>
    <col min="3079" max="3079" width="17.58203125" style="229" customWidth="1"/>
    <col min="3080" max="3080" width="21.25" style="229" customWidth="1"/>
    <col min="3081" max="3081" width="18.75" style="229" customWidth="1"/>
    <col min="3082" max="3329" width="9" style="229"/>
    <col min="3330" max="3330" width="37.75" style="229" customWidth="1"/>
    <col min="3331" max="3331" width="4.33203125" style="229" customWidth="1"/>
    <col min="3332" max="3332" width="17.58203125" style="229" customWidth="1"/>
    <col min="3333" max="3333" width="44.75" style="229" customWidth="1"/>
    <col min="3334" max="3334" width="4.83203125" style="229" customWidth="1"/>
    <col min="3335" max="3335" width="17.58203125" style="229" customWidth="1"/>
    <col min="3336" max="3336" width="21.25" style="229" customWidth="1"/>
    <col min="3337" max="3337" width="18.75" style="229" customWidth="1"/>
    <col min="3338" max="3585" width="9" style="229"/>
    <col min="3586" max="3586" width="37.75" style="229" customWidth="1"/>
    <col min="3587" max="3587" width="4.33203125" style="229" customWidth="1"/>
    <col min="3588" max="3588" width="17.58203125" style="229" customWidth="1"/>
    <col min="3589" max="3589" width="44.75" style="229" customWidth="1"/>
    <col min="3590" max="3590" width="4.83203125" style="229" customWidth="1"/>
    <col min="3591" max="3591" width="17.58203125" style="229" customWidth="1"/>
    <col min="3592" max="3592" width="21.25" style="229" customWidth="1"/>
    <col min="3593" max="3593" width="18.75" style="229" customWidth="1"/>
    <col min="3594" max="3841" width="9" style="229"/>
    <col min="3842" max="3842" width="37.75" style="229" customWidth="1"/>
    <col min="3843" max="3843" width="4.33203125" style="229" customWidth="1"/>
    <col min="3844" max="3844" width="17.58203125" style="229" customWidth="1"/>
    <col min="3845" max="3845" width="44.75" style="229" customWidth="1"/>
    <col min="3846" max="3846" width="4.83203125" style="229" customWidth="1"/>
    <col min="3847" max="3847" width="17.58203125" style="229" customWidth="1"/>
    <col min="3848" max="3848" width="21.25" style="229" customWidth="1"/>
    <col min="3849" max="3849" width="18.75" style="229" customWidth="1"/>
    <col min="3850" max="4097" width="9" style="229"/>
    <col min="4098" max="4098" width="37.75" style="229" customWidth="1"/>
    <col min="4099" max="4099" width="4.33203125" style="229" customWidth="1"/>
    <col min="4100" max="4100" width="17.58203125" style="229" customWidth="1"/>
    <col min="4101" max="4101" width="44.75" style="229" customWidth="1"/>
    <col min="4102" max="4102" width="4.83203125" style="229" customWidth="1"/>
    <col min="4103" max="4103" width="17.58203125" style="229" customWidth="1"/>
    <col min="4104" max="4104" width="21.25" style="229" customWidth="1"/>
    <col min="4105" max="4105" width="18.75" style="229" customWidth="1"/>
    <col min="4106" max="4353" width="9" style="229"/>
    <col min="4354" max="4354" width="37.75" style="229" customWidth="1"/>
    <col min="4355" max="4355" width="4.33203125" style="229" customWidth="1"/>
    <col min="4356" max="4356" width="17.58203125" style="229" customWidth="1"/>
    <col min="4357" max="4357" width="44.75" style="229" customWidth="1"/>
    <col min="4358" max="4358" width="4.83203125" style="229" customWidth="1"/>
    <col min="4359" max="4359" width="17.58203125" style="229" customWidth="1"/>
    <col min="4360" max="4360" width="21.25" style="229" customWidth="1"/>
    <col min="4361" max="4361" width="18.75" style="229" customWidth="1"/>
    <col min="4362" max="4609" width="9" style="229"/>
    <col min="4610" max="4610" width="37.75" style="229" customWidth="1"/>
    <col min="4611" max="4611" width="4.33203125" style="229" customWidth="1"/>
    <col min="4612" max="4612" width="17.58203125" style="229" customWidth="1"/>
    <col min="4613" max="4613" width="44.75" style="229" customWidth="1"/>
    <col min="4614" max="4614" width="4.83203125" style="229" customWidth="1"/>
    <col min="4615" max="4615" width="17.58203125" style="229" customWidth="1"/>
    <col min="4616" max="4616" width="21.25" style="229" customWidth="1"/>
    <col min="4617" max="4617" width="18.75" style="229" customWidth="1"/>
    <col min="4618" max="4865" width="9" style="229"/>
    <col min="4866" max="4866" width="37.75" style="229" customWidth="1"/>
    <col min="4867" max="4867" width="4.33203125" style="229" customWidth="1"/>
    <col min="4868" max="4868" width="17.58203125" style="229" customWidth="1"/>
    <col min="4869" max="4869" width="44.75" style="229" customWidth="1"/>
    <col min="4870" max="4870" width="4.83203125" style="229" customWidth="1"/>
    <col min="4871" max="4871" width="17.58203125" style="229" customWidth="1"/>
    <col min="4872" max="4872" width="21.25" style="229" customWidth="1"/>
    <col min="4873" max="4873" width="18.75" style="229" customWidth="1"/>
    <col min="4874" max="5121" width="9" style="229"/>
    <col min="5122" max="5122" width="37.75" style="229" customWidth="1"/>
    <col min="5123" max="5123" width="4.33203125" style="229" customWidth="1"/>
    <col min="5124" max="5124" width="17.58203125" style="229" customWidth="1"/>
    <col min="5125" max="5125" width="44.75" style="229" customWidth="1"/>
    <col min="5126" max="5126" width="4.83203125" style="229" customWidth="1"/>
    <col min="5127" max="5127" width="17.58203125" style="229" customWidth="1"/>
    <col min="5128" max="5128" width="21.25" style="229" customWidth="1"/>
    <col min="5129" max="5129" width="18.75" style="229" customWidth="1"/>
    <col min="5130" max="5377" width="9" style="229"/>
    <col min="5378" max="5378" width="37.75" style="229" customWidth="1"/>
    <col min="5379" max="5379" width="4.33203125" style="229" customWidth="1"/>
    <col min="5380" max="5380" width="17.58203125" style="229" customWidth="1"/>
    <col min="5381" max="5381" width="44.75" style="229" customWidth="1"/>
    <col min="5382" max="5382" width="4.83203125" style="229" customWidth="1"/>
    <col min="5383" max="5383" width="17.58203125" style="229" customWidth="1"/>
    <col min="5384" max="5384" width="21.25" style="229" customWidth="1"/>
    <col min="5385" max="5385" width="18.75" style="229" customWidth="1"/>
    <col min="5386" max="5633" width="9" style="229"/>
    <col min="5634" max="5634" width="37.75" style="229" customWidth="1"/>
    <col min="5635" max="5635" width="4.33203125" style="229" customWidth="1"/>
    <col min="5636" max="5636" width="17.58203125" style="229" customWidth="1"/>
    <col min="5637" max="5637" width="44.75" style="229" customWidth="1"/>
    <col min="5638" max="5638" width="4.83203125" style="229" customWidth="1"/>
    <col min="5639" max="5639" width="17.58203125" style="229" customWidth="1"/>
    <col min="5640" max="5640" width="21.25" style="229" customWidth="1"/>
    <col min="5641" max="5641" width="18.75" style="229" customWidth="1"/>
    <col min="5642" max="5889" width="9" style="229"/>
    <col min="5890" max="5890" width="37.75" style="229" customWidth="1"/>
    <col min="5891" max="5891" width="4.33203125" style="229" customWidth="1"/>
    <col min="5892" max="5892" width="17.58203125" style="229" customWidth="1"/>
    <col min="5893" max="5893" width="44.75" style="229" customWidth="1"/>
    <col min="5894" max="5894" width="4.83203125" style="229" customWidth="1"/>
    <col min="5895" max="5895" width="17.58203125" style="229" customWidth="1"/>
    <col min="5896" max="5896" width="21.25" style="229" customWidth="1"/>
    <col min="5897" max="5897" width="18.75" style="229" customWidth="1"/>
    <col min="5898" max="6145" width="9" style="229"/>
    <col min="6146" max="6146" width="37.75" style="229" customWidth="1"/>
    <col min="6147" max="6147" width="4.33203125" style="229" customWidth="1"/>
    <col min="6148" max="6148" width="17.58203125" style="229" customWidth="1"/>
    <col min="6149" max="6149" width="44.75" style="229" customWidth="1"/>
    <col min="6150" max="6150" width="4.83203125" style="229" customWidth="1"/>
    <col min="6151" max="6151" width="17.58203125" style="229" customWidth="1"/>
    <col min="6152" max="6152" width="21.25" style="229" customWidth="1"/>
    <col min="6153" max="6153" width="18.75" style="229" customWidth="1"/>
    <col min="6154" max="6401" width="9" style="229"/>
    <col min="6402" max="6402" width="37.75" style="229" customWidth="1"/>
    <col min="6403" max="6403" width="4.33203125" style="229" customWidth="1"/>
    <col min="6404" max="6404" width="17.58203125" style="229" customWidth="1"/>
    <col min="6405" max="6405" width="44.75" style="229" customWidth="1"/>
    <col min="6406" max="6406" width="4.83203125" style="229" customWidth="1"/>
    <col min="6407" max="6407" width="17.58203125" style="229" customWidth="1"/>
    <col min="6408" max="6408" width="21.25" style="229" customWidth="1"/>
    <col min="6409" max="6409" width="18.75" style="229" customWidth="1"/>
    <col min="6410" max="6657" width="9" style="229"/>
    <col min="6658" max="6658" width="37.75" style="229" customWidth="1"/>
    <col min="6659" max="6659" width="4.33203125" style="229" customWidth="1"/>
    <col min="6660" max="6660" width="17.58203125" style="229" customWidth="1"/>
    <col min="6661" max="6661" width="44.75" style="229" customWidth="1"/>
    <col min="6662" max="6662" width="4.83203125" style="229" customWidth="1"/>
    <col min="6663" max="6663" width="17.58203125" style="229" customWidth="1"/>
    <col min="6664" max="6664" width="21.25" style="229" customWidth="1"/>
    <col min="6665" max="6665" width="18.75" style="229" customWidth="1"/>
    <col min="6666" max="6913" width="9" style="229"/>
    <col min="6914" max="6914" width="37.75" style="229" customWidth="1"/>
    <col min="6915" max="6915" width="4.33203125" style="229" customWidth="1"/>
    <col min="6916" max="6916" width="17.58203125" style="229" customWidth="1"/>
    <col min="6917" max="6917" width="44.75" style="229" customWidth="1"/>
    <col min="6918" max="6918" width="4.83203125" style="229" customWidth="1"/>
    <col min="6919" max="6919" width="17.58203125" style="229" customWidth="1"/>
    <col min="6920" max="6920" width="21.25" style="229" customWidth="1"/>
    <col min="6921" max="6921" width="18.75" style="229" customWidth="1"/>
    <col min="6922" max="7169" width="9" style="229"/>
    <col min="7170" max="7170" width="37.75" style="229" customWidth="1"/>
    <col min="7171" max="7171" width="4.33203125" style="229" customWidth="1"/>
    <col min="7172" max="7172" width="17.58203125" style="229" customWidth="1"/>
    <col min="7173" max="7173" width="44.75" style="229" customWidth="1"/>
    <col min="7174" max="7174" width="4.83203125" style="229" customWidth="1"/>
    <col min="7175" max="7175" width="17.58203125" style="229" customWidth="1"/>
    <col min="7176" max="7176" width="21.25" style="229" customWidth="1"/>
    <col min="7177" max="7177" width="18.75" style="229" customWidth="1"/>
    <col min="7178" max="7425" width="9" style="229"/>
    <col min="7426" max="7426" width="37.75" style="229" customWidth="1"/>
    <col min="7427" max="7427" width="4.33203125" style="229" customWidth="1"/>
    <col min="7428" max="7428" width="17.58203125" style="229" customWidth="1"/>
    <col min="7429" max="7429" width="44.75" style="229" customWidth="1"/>
    <col min="7430" max="7430" width="4.83203125" style="229" customWidth="1"/>
    <col min="7431" max="7431" width="17.58203125" style="229" customWidth="1"/>
    <col min="7432" max="7432" width="21.25" style="229" customWidth="1"/>
    <col min="7433" max="7433" width="18.75" style="229" customWidth="1"/>
    <col min="7434" max="7681" width="9" style="229"/>
    <col min="7682" max="7682" width="37.75" style="229" customWidth="1"/>
    <col min="7683" max="7683" width="4.33203125" style="229" customWidth="1"/>
    <col min="7684" max="7684" width="17.58203125" style="229" customWidth="1"/>
    <col min="7685" max="7685" width="44.75" style="229" customWidth="1"/>
    <col min="7686" max="7686" width="4.83203125" style="229" customWidth="1"/>
    <col min="7687" max="7687" width="17.58203125" style="229" customWidth="1"/>
    <col min="7688" max="7688" width="21.25" style="229" customWidth="1"/>
    <col min="7689" max="7689" width="18.75" style="229" customWidth="1"/>
    <col min="7690" max="7937" width="9" style="229"/>
    <col min="7938" max="7938" width="37.75" style="229" customWidth="1"/>
    <col min="7939" max="7939" width="4.33203125" style="229" customWidth="1"/>
    <col min="7940" max="7940" width="17.58203125" style="229" customWidth="1"/>
    <col min="7941" max="7941" width="44.75" style="229" customWidth="1"/>
    <col min="7942" max="7942" width="4.83203125" style="229" customWidth="1"/>
    <col min="7943" max="7943" width="17.58203125" style="229" customWidth="1"/>
    <col min="7944" max="7944" width="21.25" style="229" customWidth="1"/>
    <col min="7945" max="7945" width="18.75" style="229" customWidth="1"/>
    <col min="7946" max="8193" width="9" style="229"/>
    <col min="8194" max="8194" width="37.75" style="229" customWidth="1"/>
    <col min="8195" max="8195" width="4.33203125" style="229" customWidth="1"/>
    <col min="8196" max="8196" width="17.58203125" style="229" customWidth="1"/>
    <col min="8197" max="8197" width="44.75" style="229" customWidth="1"/>
    <col min="8198" max="8198" width="4.83203125" style="229" customWidth="1"/>
    <col min="8199" max="8199" width="17.58203125" style="229" customWidth="1"/>
    <col min="8200" max="8200" width="21.25" style="229" customWidth="1"/>
    <col min="8201" max="8201" width="18.75" style="229" customWidth="1"/>
    <col min="8202" max="8449" width="9" style="229"/>
    <col min="8450" max="8450" width="37.75" style="229" customWidth="1"/>
    <col min="8451" max="8451" width="4.33203125" style="229" customWidth="1"/>
    <col min="8452" max="8452" width="17.58203125" style="229" customWidth="1"/>
    <col min="8453" max="8453" width="44.75" style="229" customWidth="1"/>
    <col min="8454" max="8454" width="4.83203125" style="229" customWidth="1"/>
    <col min="8455" max="8455" width="17.58203125" style="229" customWidth="1"/>
    <col min="8456" max="8456" width="21.25" style="229" customWidth="1"/>
    <col min="8457" max="8457" width="18.75" style="229" customWidth="1"/>
    <col min="8458" max="8705" width="9" style="229"/>
    <col min="8706" max="8706" width="37.75" style="229" customWidth="1"/>
    <col min="8707" max="8707" width="4.33203125" style="229" customWidth="1"/>
    <col min="8708" max="8708" width="17.58203125" style="229" customWidth="1"/>
    <col min="8709" max="8709" width="44.75" style="229" customWidth="1"/>
    <col min="8710" max="8710" width="4.83203125" style="229" customWidth="1"/>
    <col min="8711" max="8711" width="17.58203125" style="229" customWidth="1"/>
    <col min="8712" max="8712" width="21.25" style="229" customWidth="1"/>
    <col min="8713" max="8713" width="18.75" style="229" customWidth="1"/>
    <col min="8714" max="8961" width="9" style="229"/>
    <col min="8962" max="8962" width="37.75" style="229" customWidth="1"/>
    <col min="8963" max="8963" width="4.33203125" style="229" customWidth="1"/>
    <col min="8964" max="8964" width="17.58203125" style="229" customWidth="1"/>
    <col min="8965" max="8965" width="44.75" style="229" customWidth="1"/>
    <col min="8966" max="8966" width="4.83203125" style="229" customWidth="1"/>
    <col min="8967" max="8967" width="17.58203125" style="229" customWidth="1"/>
    <col min="8968" max="8968" width="21.25" style="229" customWidth="1"/>
    <col min="8969" max="8969" width="18.75" style="229" customWidth="1"/>
    <col min="8970" max="9217" width="9" style="229"/>
    <col min="9218" max="9218" width="37.75" style="229" customWidth="1"/>
    <col min="9219" max="9219" width="4.33203125" style="229" customWidth="1"/>
    <col min="9220" max="9220" width="17.58203125" style="229" customWidth="1"/>
    <col min="9221" max="9221" width="44.75" style="229" customWidth="1"/>
    <col min="9222" max="9222" width="4.83203125" style="229" customWidth="1"/>
    <col min="9223" max="9223" width="17.58203125" style="229" customWidth="1"/>
    <col min="9224" max="9224" width="21.25" style="229" customWidth="1"/>
    <col min="9225" max="9225" width="18.75" style="229" customWidth="1"/>
    <col min="9226" max="9473" width="9" style="229"/>
    <col min="9474" max="9474" width="37.75" style="229" customWidth="1"/>
    <col min="9475" max="9475" width="4.33203125" style="229" customWidth="1"/>
    <col min="9476" max="9476" width="17.58203125" style="229" customWidth="1"/>
    <col min="9477" max="9477" width="44.75" style="229" customWidth="1"/>
    <col min="9478" max="9478" width="4.83203125" style="229" customWidth="1"/>
    <col min="9479" max="9479" width="17.58203125" style="229" customWidth="1"/>
    <col min="9480" max="9480" width="21.25" style="229" customWidth="1"/>
    <col min="9481" max="9481" width="18.75" style="229" customWidth="1"/>
    <col min="9482" max="9729" width="9" style="229"/>
    <col min="9730" max="9730" width="37.75" style="229" customWidth="1"/>
    <col min="9731" max="9731" width="4.33203125" style="229" customWidth="1"/>
    <col min="9732" max="9732" width="17.58203125" style="229" customWidth="1"/>
    <col min="9733" max="9733" width="44.75" style="229" customWidth="1"/>
    <col min="9734" max="9734" width="4.83203125" style="229" customWidth="1"/>
    <col min="9735" max="9735" width="17.58203125" style="229" customWidth="1"/>
    <col min="9736" max="9736" width="21.25" style="229" customWidth="1"/>
    <col min="9737" max="9737" width="18.75" style="229" customWidth="1"/>
    <col min="9738" max="9985" width="9" style="229"/>
    <col min="9986" max="9986" width="37.75" style="229" customWidth="1"/>
    <col min="9987" max="9987" width="4.33203125" style="229" customWidth="1"/>
    <col min="9988" max="9988" width="17.58203125" style="229" customWidth="1"/>
    <col min="9989" max="9989" width="44.75" style="229" customWidth="1"/>
    <col min="9990" max="9990" width="4.83203125" style="229" customWidth="1"/>
    <col min="9991" max="9991" width="17.58203125" style="229" customWidth="1"/>
    <col min="9992" max="9992" width="21.25" style="229" customWidth="1"/>
    <col min="9993" max="9993" width="18.75" style="229" customWidth="1"/>
    <col min="9994" max="10241" width="9" style="229"/>
    <col min="10242" max="10242" width="37.75" style="229" customWidth="1"/>
    <col min="10243" max="10243" width="4.33203125" style="229" customWidth="1"/>
    <col min="10244" max="10244" width="17.58203125" style="229" customWidth="1"/>
    <col min="10245" max="10245" width="44.75" style="229" customWidth="1"/>
    <col min="10246" max="10246" width="4.83203125" style="229" customWidth="1"/>
    <col min="10247" max="10247" width="17.58203125" style="229" customWidth="1"/>
    <col min="10248" max="10248" width="21.25" style="229" customWidth="1"/>
    <col min="10249" max="10249" width="18.75" style="229" customWidth="1"/>
    <col min="10250" max="10497" width="9" style="229"/>
    <col min="10498" max="10498" width="37.75" style="229" customWidth="1"/>
    <col min="10499" max="10499" width="4.33203125" style="229" customWidth="1"/>
    <col min="10500" max="10500" width="17.58203125" style="229" customWidth="1"/>
    <col min="10501" max="10501" width="44.75" style="229" customWidth="1"/>
    <col min="10502" max="10502" width="4.83203125" style="229" customWidth="1"/>
    <col min="10503" max="10503" width="17.58203125" style="229" customWidth="1"/>
    <col min="10504" max="10504" width="21.25" style="229" customWidth="1"/>
    <col min="10505" max="10505" width="18.75" style="229" customWidth="1"/>
    <col min="10506" max="10753" width="9" style="229"/>
    <col min="10754" max="10754" width="37.75" style="229" customWidth="1"/>
    <col min="10755" max="10755" width="4.33203125" style="229" customWidth="1"/>
    <col min="10756" max="10756" width="17.58203125" style="229" customWidth="1"/>
    <col min="10757" max="10757" width="44.75" style="229" customWidth="1"/>
    <col min="10758" max="10758" width="4.83203125" style="229" customWidth="1"/>
    <col min="10759" max="10759" width="17.58203125" style="229" customWidth="1"/>
    <col min="10760" max="10760" width="21.25" style="229" customWidth="1"/>
    <col min="10761" max="10761" width="18.75" style="229" customWidth="1"/>
    <col min="10762" max="11009" width="9" style="229"/>
    <col min="11010" max="11010" width="37.75" style="229" customWidth="1"/>
    <col min="11011" max="11011" width="4.33203125" style="229" customWidth="1"/>
    <col min="11012" max="11012" width="17.58203125" style="229" customWidth="1"/>
    <col min="11013" max="11013" width="44.75" style="229" customWidth="1"/>
    <col min="11014" max="11014" width="4.83203125" style="229" customWidth="1"/>
    <col min="11015" max="11015" width="17.58203125" style="229" customWidth="1"/>
    <col min="11016" max="11016" width="21.25" style="229" customWidth="1"/>
    <col min="11017" max="11017" width="18.75" style="229" customWidth="1"/>
    <col min="11018" max="11265" width="9" style="229"/>
    <col min="11266" max="11266" width="37.75" style="229" customWidth="1"/>
    <col min="11267" max="11267" width="4.33203125" style="229" customWidth="1"/>
    <col min="11268" max="11268" width="17.58203125" style="229" customWidth="1"/>
    <col min="11269" max="11269" width="44.75" style="229" customWidth="1"/>
    <col min="11270" max="11270" width="4.83203125" style="229" customWidth="1"/>
    <col min="11271" max="11271" width="17.58203125" style="229" customWidth="1"/>
    <col min="11272" max="11272" width="21.25" style="229" customWidth="1"/>
    <col min="11273" max="11273" width="18.75" style="229" customWidth="1"/>
    <col min="11274" max="11521" width="9" style="229"/>
    <col min="11522" max="11522" width="37.75" style="229" customWidth="1"/>
    <col min="11523" max="11523" width="4.33203125" style="229" customWidth="1"/>
    <col min="11524" max="11524" width="17.58203125" style="229" customWidth="1"/>
    <col min="11525" max="11525" width="44.75" style="229" customWidth="1"/>
    <col min="11526" max="11526" width="4.83203125" style="229" customWidth="1"/>
    <col min="11527" max="11527" width="17.58203125" style="229" customWidth="1"/>
    <col min="11528" max="11528" width="21.25" style="229" customWidth="1"/>
    <col min="11529" max="11529" width="18.75" style="229" customWidth="1"/>
    <col min="11530" max="11777" width="9" style="229"/>
    <col min="11778" max="11778" width="37.75" style="229" customWidth="1"/>
    <col min="11779" max="11779" width="4.33203125" style="229" customWidth="1"/>
    <col min="11780" max="11780" width="17.58203125" style="229" customWidth="1"/>
    <col min="11781" max="11781" width="44.75" style="229" customWidth="1"/>
    <col min="11782" max="11782" width="4.83203125" style="229" customWidth="1"/>
    <col min="11783" max="11783" width="17.58203125" style="229" customWidth="1"/>
    <col min="11784" max="11784" width="21.25" style="229" customWidth="1"/>
    <col min="11785" max="11785" width="18.75" style="229" customWidth="1"/>
    <col min="11786" max="12033" width="9" style="229"/>
    <col min="12034" max="12034" width="37.75" style="229" customWidth="1"/>
    <col min="12035" max="12035" width="4.33203125" style="229" customWidth="1"/>
    <col min="12036" max="12036" width="17.58203125" style="229" customWidth="1"/>
    <col min="12037" max="12037" width="44.75" style="229" customWidth="1"/>
    <col min="12038" max="12038" width="4.83203125" style="229" customWidth="1"/>
    <col min="12039" max="12039" width="17.58203125" style="229" customWidth="1"/>
    <col min="12040" max="12040" width="21.25" style="229" customWidth="1"/>
    <col min="12041" max="12041" width="18.75" style="229" customWidth="1"/>
    <col min="12042" max="12289" width="9" style="229"/>
    <col min="12290" max="12290" width="37.75" style="229" customWidth="1"/>
    <col min="12291" max="12291" width="4.33203125" style="229" customWidth="1"/>
    <col min="12292" max="12292" width="17.58203125" style="229" customWidth="1"/>
    <col min="12293" max="12293" width="44.75" style="229" customWidth="1"/>
    <col min="12294" max="12294" width="4.83203125" style="229" customWidth="1"/>
    <col min="12295" max="12295" width="17.58203125" style="229" customWidth="1"/>
    <col min="12296" max="12296" width="21.25" style="229" customWidth="1"/>
    <col min="12297" max="12297" width="18.75" style="229" customWidth="1"/>
    <col min="12298" max="12545" width="9" style="229"/>
    <col min="12546" max="12546" width="37.75" style="229" customWidth="1"/>
    <col min="12547" max="12547" width="4.33203125" style="229" customWidth="1"/>
    <col min="12548" max="12548" width="17.58203125" style="229" customWidth="1"/>
    <col min="12549" max="12549" width="44.75" style="229" customWidth="1"/>
    <col min="12550" max="12550" width="4.83203125" style="229" customWidth="1"/>
    <col min="12551" max="12551" width="17.58203125" style="229" customWidth="1"/>
    <col min="12552" max="12552" width="21.25" style="229" customWidth="1"/>
    <col min="12553" max="12553" width="18.75" style="229" customWidth="1"/>
    <col min="12554" max="12801" width="9" style="229"/>
    <col min="12802" max="12802" width="37.75" style="229" customWidth="1"/>
    <col min="12803" max="12803" width="4.33203125" style="229" customWidth="1"/>
    <col min="12804" max="12804" width="17.58203125" style="229" customWidth="1"/>
    <col min="12805" max="12805" width="44.75" style="229" customWidth="1"/>
    <col min="12806" max="12806" width="4.83203125" style="229" customWidth="1"/>
    <col min="12807" max="12807" width="17.58203125" style="229" customWidth="1"/>
    <col min="12808" max="12808" width="21.25" style="229" customWidth="1"/>
    <col min="12809" max="12809" width="18.75" style="229" customWidth="1"/>
    <col min="12810" max="13057" width="9" style="229"/>
    <col min="13058" max="13058" width="37.75" style="229" customWidth="1"/>
    <col min="13059" max="13059" width="4.33203125" style="229" customWidth="1"/>
    <col min="13060" max="13060" width="17.58203125" style="229" customWidth="1"/>
    <col min="13061" max="13061" width="44.75" style="229" customWidth="1"/>
    <col min="13062" max="13062" width="4.83203125" style="229" customWidth="1"/>
    <col min="13063" max="13063" width="17.58203125" style="229" customWidth="1"/>
    <col min="13064" max="13064" width="21.25" style="229" customWidth="1"/>
    <col min="13065" max="13065" width="18.75" style="229" customWidth="1"/>
    <col min="13066" max="13313" width="9" style="229"/>
    <col min="13314" max="13314" width="37.75" style="229" customWidth="1"/>
    <col min="13315" max="13315" width="4.33203125" style="229" customWidth="1"/>
    <col min="13316" max="13316" width="17.58203125" style="229" customWidth="1"/>
    <col min="13317" max="13317" width="44.75" style="229" customWidth="1"/>
    <col min="13318" max="13318" width="4.83203125" style="229" customWidth="1"/>
    <col min="13319" max="13319" width="17.58203125" style="229" customWidth="1"/>
    <col min="13320" max="13320" width="21.25" style="229" customWidth="1"/>
    <col min="13321" max="13321" width="18.75" style="229" customWidth="1"/>
    <col min="13322" max="13569" width="9" style="229"/>
    <col min="13570" max="13570" width="37.75" style="229" customWidth="1"/>
    <col min="13571" max="13571" width="4.33203125" style="229" customWidth="1"/>
    <col min="13572" max="13572" width="17.58203125" style="229" customWidth="1"/>
    <col min="13573" max="13573" width="44.75" style="229" customWidth="1"/>
    <col min="13574" max="13574" width="4.83203125" style="229" customWidth="1"/>
    <col min="13575" max="13575" width="17.58203125" style="229" customWidth="1"/>
    <col min="13576" max="13576" width="21.25" style="229" customWidth="1"/>
    <col min="13577" max="13577" width="18.75" style="229" customWidth="1"/>
    <col min="13578" max="13825" width="9" style="229"/>
    <col min="13826" max="13826" width="37.75" style="229" customWidth="1"/>
    <col min="13827" max="13827" width="4.33203125" style="229" customWidth="1"/>
    <col min="13828" max="13828" width="17.58203125" style="229" customWidth="1"/>
    <col min="13829" max="13829" width="44.75" style="229" customWidth="1"/>
    <col min="13830" max="13830" width="4.83203125" style="229" customWidth="1"/>
    <col min="13831" max="13831" width="17.58203125" style="229" customWidth="1"/>
    <col min="13832" max="13832" width="21.25" style="229" customWidth="1"/>
    <col min="13833" max="13833" width="18.75" style="229" customWidth="1"/>
    <col min="13834" max="14081" width="9" style="229"/>
    <col min="14082" max="14082" width="37.75" style="229" customWidth="1"/>
    <col min="14083" max="14083" width="4.33203125" style="229" customWidth="1"/>
    <col min="14084" max="14084" width="17.58203125" style="229" customWidth="1"/>
    <col min="14085" max="14085" width="44.75" style="229" customWidth="1"/>
    <col min="14086" max="14086" width="4.83203125" style="229" customWidth="1"/>
    <col min="14087" max="14087" width="17.58203125" style="229" customWidth="1"/>
    <col min="14088" max="14088" width="21.25" style="229" customWidth="1"/>
    <col min="14089" max="14089" width="18.75" style="229" customWidth="1"/>
    <col min="14090" max="14337" width="9" style="229"/>
    <col min="14338" max="14338" width="37.75" style="229" customWidth="1"/>
    <col min="14339" max="14339" width="4.33203125" style="229" customWidth="1"/>
    <col min="14340" max="14340" width="17.58203125" style="229" customWidth="1"/>
    <col min="14341" max="14341" width="44.75" style="229" customWidth="1"/>
    <col min="14342" max="14342" width="4.83203125" style="229" customWidth="1"/>
    <col min="14343" max="14343" width="17.58203125" style="229" customWidth="1"/>
    <col min="14344" max="14344" width="21.25" style="229" customWidth="1"/>
    <col min="14345" max="14345" width="18.75" style="229" customWidth="1"/>
    <col min="14346" max="14593" width="9" style="229"/>
    <col min="14594" max="14594" width="37.75" style="229" customWidth="1"/>
    <col min="14595" max="14595" width="4.33203125" style="229" customWidth="1"/>
    <col min="14596" max="14596" width="17.58203125" style="229" customWidth="1"/>
    <col min="14597" max="14597" width="44.75" style="229" customWidth="1"/>
    <col min="14598" max="14598" width="4.83203125" style="229" customWidth="1"/>
    <col min="14599" max="14599" width="17.58203125" style="229" customWidth="1"/>
    <col min="14600" max="14600" width="21.25" style="229" customWidth="1"/>
    <col min="14601" max="14601" width="18.75" style="229" customWidth="1"/>
    <col min="14602" max="14849" width="9" style="229"/>
    <col min="14850" max="14850" width="37.75" style="229" customWidth="1"/>
    <col min="14851" max="14851" width="4.33203125" style="229" customWidth="1"/>
    <col min="14852" max="14852" width="17.58203125" style="229" customWidth="1"/>
    <col min="14853" max="14853" width="44.75" style="229" customWidth="1"/>
    <col min="14854" max="14854" width="4.83203125" style="229" customWidth="1"/>
    <col min="14855" max="14855" width="17.58203125" style="229" customWidth="1"/>
    <col min="14856" max="14856" width="21.25" style="229" customWidth="1"/>
    <col min="14857" max="14857" width="18.75" style="229" customWidth="1"/>
    <col min="14858" max="15105" width="9" style="229"/>
    <col min="15106" max="15106" width="37.75" style="229" customWidth="1"/>
    <col min="15107" max="15107" width="4.33203125" style="229" customWidth="1"/>
    <col min="15108" max="15108" width="17.58203125" style="229" customWidth="1"/>
    <col min="15109" max="15109" width="44.75" style="229" customWidth="1"/>
    <col min="15110" max="15110" width="4.83203125" style="229" customWidth="1"/>
    <col min="15111" max="15111" width="17.58203125" style="229" customWidth="1"/>
    <col min="15112" max="15112" width="21.25" style="229" customWidth="1"/>
    <col min="15113" max="15113" width="18.75" style="229" customWidth="1"/>
    <col min="15114" max="15361" width="9" style="229"/>
    <col min="15362" max="15362" width="37.75" style="229" customWidth="1"/>
    <col min="15363" max="15363" width="4.33203125" style="229" customWidth="1"/>
    <col min="15364" max="15364" width="17.58203125" style="229" customWidth="1"/>
    <col min="15365" max="15365" width="44.75" style="229" customWidth="1"/>
    <col min="15366" max="15366" width="4.83203125" style="229" customWidth="1"/>
    <col min="15367" max="15367" width="17.58203125" style="229" customWidth="1"/>
    <col min="15368" max="15368" width="21.25" style="229" customWidth="1"/>
    <col min="15369" max="15369" width="18.75" style="229" customWidth="1"/>
    <col min="15370" max="15617" width="9" style="229"/>
    <col min="15618" max="15618" width="37.75" style="229" customWidth="1"/>
    <col min="15619" max="15619" width="4.33203125" style="229" customWidth="1"/>
    <col min="15620" max="15620" width="17.58203125" style="229" customWidth="1"/>
    <col min="15621" max="15621" width="44.75" style="229" customWidth="1"/>
    <col min="15622" max="15622" width="4.83203125" style="229" customWidth="1"/>
    <col min="15623" max="15623" width="17.58203125" style="229" customWidth="1"/>
    <col min="15624" max="15624" width="21.25" style="229" customWidth="1"/>
    <col min="15625" max="15625" width="18.75" style="229" customWidth="1"/>
    <col min="15626" max="15873" width="9" style="229"/>
    <col min="15874" max="15874" width="37.75" style="229" customWidth="1"/>
    <col min="15875" max="15875" width="4.33203125" style="229" customWidth="1"/>
    <col min="15876" max="15876" width="17.58203125" style="229" customWidth="1"/>
    <col min="15877" max="15877" width="44.75" style="229" customWidth="1"/>
    <col min="15878" max="15878" width="4.83203125" style="229" customWidth="1"/>
    <col min="15879" max="15879" width="17.58203125" style="229" customWidth="1"/>
    <col min="15880" max="15880" width="21.25" style="229" customWidth="1"/>
    <col min="15881" max="15881" width="18.75" style="229" customWidth="1"/>
    <col min="15882" max="16129" width="9" style="229"/>
    <col min="16130" max="16130" width="37.75" style="229" customWidth="1"/>
    <col min="16131" max="16131" width="4.33203125" style="229" customWidth="1"/>
    <col min="16132" max="16132" width="17.58203125" style="229" customWidth="1"/>
    <col min="16133" max="16133" width="44.75" style="229" customWidth="1"/>
    <col min="16134" max="16134" width="4.83203125" style="229" customWidth="1"/>
    <col min="16135" max="16135" width="17.58203125" style="229" customWidth="1"/>
    <col min="16136" max="16136" width="21.25" style="229" customWidth="1"/>
    <col min="16137" max="16137" width="18.75" style="229" customWidth="1"/>
    <col min="16138" max="16384" width="9" style="229"/>
  </cols>
  <sheetData>
    <row r="1" spans="1:14" ht="24.75" customHeight="1">
      <c r="A1" s="356" t="s">
        <v>250</v>
      </c>
      <c r="B1" s="356"/>
      <c r="C1" s="356"/>
      <c r="D1" s="356"/>
      <c r="E1" s="356"/>
      <c r="F1" s="356"/>
    </row>
    <row r="2" spans="1:14" ht="12" customHeight="1">
      <c r="A2" s="231"/>
      <c r="B2" s="231"/>
      <c r="C2" s="232"/>
      <c r="D2" s="231"/>
      <c r="E2" s="231"/>
      <c r="F2" s="233"/>
    </row>
    <row r="3" spans="1:14" ht="17.25" customHeight="1">
      <c r="B3" s="235"/>
      <c r="C3" s="357" t="str">
        <f>YEAR(基本情况表!B4)&amp;"年"</f>
        <v>2022年</v>
      </c>
      <c r="D3" s="357"/>
      <c r="F3" s="237" t="s">
        <v>265</v>
      </c>
      <c r="L3" s="229" t="s">
        <v>516</v>
      </c>
      <c r="M3" s="229" t="s">
        <v>517</v>
      </c>
    </row>
    <row r="4" spans="1:14" ht="13.5" customHeight="1">
      <c r="A4" s="238" t="s">
        <v>107</v>
      </c>
      <c r="B4" s="239" t="s">
        <v>266</v>
      </c>
      <c r="C4" s="240" t="s">
        <v>267</v>
      </c>
      <c r="D4" s="238" t="s">
        <v>107</v>
      </c>
      <c r="E4" s="239" t="s">
        <v>266</v>
      </c>
      <c r="F4" s="238" t="s">
        <v>268</v>
      </c>
      <c r="H4" s="229" t="s">
        <v>269</v>
      </c>
      <c r="I4" s="230">
        <f>利润表3!C4</f>
        <v>124091746.73</v>
      </c>
      <c r="K4" s="229" t="s">
        <v>515</v>
      </c>
      <c r="L4" s="230"/>
      <c r="M4" s="230"/>
    </row>
    <row r="5" spans="1:14" ht="13.5" customHeight="1">
      <c r="A5" s="241" t="s">
        <v>270</v>
      </c>
      <c r="B5" s="242">
        <v>1</v>
      </c>
      <c r="C5" s="243"/>
      <c r="D5" s="241" t="s">
        <v>271</v>
      </c>
      <c r="E5" s="1"/>
      <c r="F5" s="243"/>
      <c r="H5" s="229" t="s">
        <v>272</v>
      </c>
      <c r="K5" s="229" t="s">
        <v>514</v>
      </c>
      <c r="L5" s="230"/>
      <c r="M5" s="230"/>
    </row>
    <row r="6" spans="1:14" ht="13.5" customHeight="1">
      <c r="A6" s="241" t="s">
        <v>273</v>
      </c>
      <c r="B6" s="242">
        <v>2</v>
      </c>
      <c r="C6" s="244">
        <f>利润表3!C4+资产负债表1!D9-资产负债表1!C9+'资产负债表（续）2'!C10-'资产负债表（续）2'!D10+C43</f>
        <v>205945999.35999995</v>
      </c>
      <c r="D6" s="258" t="s">
        <v>274</v>
      </c>
      <c r="E6" s="245"/>
      <c r="F6" s="245">
        <f>利润表3!C24</f>
        <v>-2818097.1499999813</v>
      </c>
      <c r="H6" s="229" t="s">
        <v>275</v>
      </c>
      <c r="I6" s="230">
        <f>'资产负债表（续）2'!C10-'资产负债表（续）2'!D10</f>
        <v>-0.11</v>
      </c>
      <c r="L6" s="230">
        <f>C9+C21+C31</f>
        <v>207575288.22999996</v>
      </c>
      <c r="M6" s="230">
        <f>C14+C25+C35</f>
        <v>207038868.40999997</v>
      </c>
      <c r="N6" s="234">
        <f>L6-M6</f>
        <v>536419.81999999285</v>
      </c>
    </row>
    <row r="7" spans="1:14" ht="13.5" customHeight="1">
      <c r="A7" s="241" t="s">
        <v>276</v>
      </c>
      <c r="B7" s="242">
        <v>3</v>
      </c>
      <c r="C7" s="244"/>
      <c r="D7" s="258" t="s">
        <v>277</v>
      </c>
      <c r="E7" s="259"/>
      <c r="F7" s="259">
        <v>0</v>
      </c>
      <c r="H7" s="229" t="s">
        <v>278</v>
      </c>
      <c r="I7" s="230">
        <f>资产负债表1!C9-资产负债表1!D9</f>
        <v>-65413388.509999998</v>
      </c>
    </row>
    <row r="8" spans="1:14" ht="13.5" customHeight="1">
      <c r="A8" s="241" t="s">
        <v>279</v>
      </c>
      <c r="B8" s="242">
        <v>4</v>
      </c>
      <c r="C8" s="244">
        <f>C44+C45+C46-C47</f>
        <v>1629288.87</v>
      </c>
      <c r="D8" s="258" t="s">
        <v>280</v>
      </c>
      <c r="E8" s="259"/>
      <c r="F8" s="245">
        <v>479232.35</v>
      </c>
      <c r="I8" s="230">
        <f>I4+I5+I6-I7</f>
        <v>189505135.13</v>
      </c>
    </row>
    <row r="9" spans="1:14" ht="13.5" customHeight="1">
      <c r="A9" s="238" t="s">
        <v>281</v>
      </c>
      <c r="B9" s="242">
        <v>5</v>
      </c>
      <c r="C9" s="244">
        <f>SUM(C6:C8)</f>
        <v>207575288.22999996</v>
      </c>
      <c r="D9" s="258" t="s">
        <v>282</v>
      </c>
      <c r="E9" s="259"/>
      <c r="F9" s="245"/>
    </row>
    <row r="10" spans="1:14" ht="13.5" customHeight="1">
      <c r="A10" s="241" t="s">
        <v>283</v>
      </c>
      <c r="B10" s="242">
        <v>6</v>
      </c>
      <c r="C10" s="244">
        <f>利润表3!C5+资产负债表1!C14-资产负债表1!D14+资产负债表1!C10-资产负债表1!D10+'资产负债表（续）2'!D9-'资产负债表（续）2'!C9+C48</f>
        <v>199777824.31999999</v>
      </c>
      <c r="D10" s="258" t="s">
        <v>284</v>
      </c>
      <c r="E10" s="259"/>
      <c r="F10" s="245">
        <v>119815.91</v>
      </c>
      <c r="H10" s="229" t="s">
        <v>285</v>
      </c>
      <c r="I10" s="230">
        <f>利润表3!C5</f>
        <v>123942579.88</v>
      </c>
    </row>
    <row r="11" spans="1:14" ht="13.5" customHeight="1">
      <c r="A11" s="241" t="s">
        <v>286</v>
      </c>
      <c r="B11" s="242">
        <v>7</v>
      </c>
      <c r="C11" s="244">
        <f>C49</f>
        <v>2496723.5</v>
      </c>
      <c r="D11" s="258" t="s">
        <v>287</v>
      </c>
      <c r="E11" s="259"/>
      <c r="F11" s="245">
        <v>0</v>
      </c>
      <c r="H11" s="229" t="s">
        <v>288</v>
      </c>
    </row>
    <row r="12" spans="1:14" ht="13.5" customHeight="1">
      <c r="A12" s="241" t="s">
        <v>289</v>
      </c>
      <c r="B12" s="242">
        <v>8</v>
      </c>
      <c r="C12" s="244">
        <f>C50</f>
        <v>122673.95999999999</v>
      </c>
      <c r="D12" s="258" t="s">
        <v>290</v>
      </c>
      <c r="E12" s="259"/>
      <c r="F12" s="245"/>
      <c r="H12" s="229" t="s">
        <v>291</v>
      </c>
      <c r="I12" s="230">
        <f>资产负债表1!C14-资产负债表1!D14</f>
        <v>1342678.4599999997</v>
      </c>
    </row>
    <row r="13" spans="1:14" ht="13.5" customHeight="1">
      <c r="A13" s="241" t="s">
        <v>292</v>
      </c>
      <c r="B13" s="242">
        <v>9</v>
      </c>
      <c r="C13" s="244">
        <f>964244.569999958</f>
        <v>964244.56999995804</v>
      </c>
      <c r="D13" s="258" t="s">
        <v>293</v>
      </c>
      <c r="E13" s="259"/>
      <c r="F13" s="245"/>
      <c r="H13" s="229" t="s">
        <v>521</v>
      </c>
    </row>
    <row r="14" spans="1:14" ht="13.5" customHeight="1">
      <c r="A14" s="238" t="s">
        <v>295</v>
      </c>
      <c r="B14" s="242">
        <v>10</v>
      </c>
      <c r="C14" s="244">
        <f>SUM(C10:C13)</f>
        <v>203361466.34999996</v>
      </c>
      <c r="D14" s="241" t="s">
        <v>120</v>
      </c>
      <c r="E14" s="246"/>
      <c r="F14" s="245"/>
      <c r="G14" s="234"/>
      <c r="H14" s="229" t="s">
        <v>511</v>
      </c>
      <c r="I14" s="230" t="e">
        <f>SUM(#REF!)</f>
        <v>#REF!</v>
      </c>
    </row>
    <row r="15" spans="1:14" ht="13.5" customHeight="1">
      <c r="A15" s="241" t="s">
        <v>297</v>
      </c>
      <c r="B15" s="242">
        <v>11</v>
      </c>
      <c r="C15" s="244">
        <f>C9-C14</f>
        <v>4213821.8799999952</v>
      </c>
      <c r="D15" s="241" t="s">
        <v>298</v>
      </c>
      <c r="E15" s="246"/>
      <c r="F15" s="245"/>
      <c r="H15" s="229" t="s">
        <v>294</v>
      </c>
      <c r="I15" s="230">
        <f>资产负债表1!C10-资产负债表1!D10</f>
        <v>-293690.99</v>
      </c>
    </row>
    <row r="16" spans="1:14" ht="13.5" customHeight="1">
      <c r="A16" s="241" t="s">
        <v>299</v>
      </c>
      <c r="B16" s="242">
        <v>12</v>
      </c>
      <c r="C16" s="247"/>
      <c r="D16" s="241" t="s">
        <v>300</v>
      </c>
      <c r="E16" s="246"/>
      <c r="F16" s="245"/>
      <c r="H16" s="229" t="s">
        <v>296</v>
      </c>
      <c r="I16" s="230">
        <f>'资产负债表（续）2'!C9-'资产负债表（续）2'!D9</f>
        <v>-58492614.88000001</v>
      </c>
    </row>
    <row r="17" spans="1:9" ht="13.5" customHeight="1">
      <c r="A17" s="241" t="s">
        <v>301</v>
      </c>
      <c r="B17" s="242">
        <v>13</v>
      </c>
      <c r="C17" s="244"/>
      <c r="D17" s="241" t="s">
        <v>302</v>
      </c>
      <c r="E17" s="246"/>
      <c r="F17" s="245"/>
      <c r="H17" s="229" t="s">
        <v>512</v>
      </c>
    </row>
    <row r="18" spans="1:9" ht="13.5" customHeight="1">
      <c r="A18" s="241" t="s">
        <v>303</v>
      </c>
      <c r="B18" s="242">
        <v>14</v>
      </c>
      <c r="C18" s="244"/>
      <c r="D18" s="241" t="s">
        <v>304</v>
      </c>
      <c r="E18" s="245"/>
      <c r="F18" s="257">
        <f>资产负债表1!D14-资产负债表1!C14</f>
        <v>-1342678.4599999997</v>
      </c>
      <c r="H18" s="229" t="s">
        <v>513</v>
      </c>
    </row>
    <row r="19" spans="1:9" ht="13.5" customHeight="1">
      <c r="A19" s="241" t="s">
        <v>305</v>
      </c>
      <c r="B19" s="242">
        <v>15</v>
      </c>
      <c r="C19" s="244">
        <v>0</v>
      </c>
      <c r="D19" s="241" t="s">
        <v>522</v>
      </c>
      <c r="E19" s="245"/>
      <c r="F19" s="257">
        <f>资产负债表1!D8-资产负债表1!C8+资产负债表1!D9-资产负债表1!C9+资产负债表1!D11-资产负债表1!C11+资产负债表1!D10-资产负债表1!C10+资产负债表1!D17-资产负债表1!C17</f>
        <v>65819050.419999987</v>
      </c>
      <c r="I19" s="230" t="e">
        <f>I10+I11+I12-I13-I14+I15-I16-I17+I18</f>
        <v>#REF!</v>
      </c>
    </row>
    <row r="20" spans="1:9" ht="13.5" customHeight="1">
      <c r="A20" s="241" t="s">
        <v>306</v>
      </c>
      <c r="B20" s="242">
        <v>16</v>
      </c>
      <c r="C20" s="244">
        <v>0</v>
      </c>
      <c r="D20" s="241" t="s">
        <v>307</v>
      </c>
      <c r="E20" s="245"/>
      <c r="F20" s="257">
        <f>'资产负债表（续）2'!C9-'资产负债表（续）2'!D9+'资产负债表（续）2'!C10-'资产负债表（续）2'!D10+'资产负债表（续）2'!C11-'资产负债表（续）2'!D11+'资产负债表（续）2'!C12-'资产负债表（续）2'!D12+'资产负债表（续）2'!C13-'资产负债表（续）2'!D13+'资产负债表（续）2'!C28-'资产负债表（续）2'!D28+'资产负债表（续）2'!C29-'资产负债表（续）2'!D29</f>
        <v>-58043501.189999998</v>
      </c>
    </row>
    <row r="21" spans="1:9" ht="13.5" customHeight="1">
      <c r="A21" s="238" t="s">
        <v>281</v>
      </c>
      <c r="B21" s="242">
        <v>17</v>
      </c>
      <c r="C21" s="244">
        <f>SUM(C17:C20)</f>
        <v>0</v>
      </c>
      <c r="D21" s="241" t="s">
        <v>308</v>
      </c>
      <c r="E21" s="245"/>
      <c r="F21" s="257"/>
    </row>
    <row r="22" spans="1:9" ht="13.5" customHeight="1">
      <c r="A22" s="241" t="s">
        <v>309</v>
      </c>
      <c r="B22" s="242">
        <v>18</v>
      </c>
      <c r="C22" s="244">
        <f>177402.06+3500000</f>
        <v>3677402.06</v>
      </c>
      <c r="D22" s="241" t="s">
        <v>310</v>
      </c>
      <c r="E22" s="245"/>
      <c r="F22" s="245">
        <f>SUM(F6:F21)</f>
        <v>4213821.8800000101</v>
      </c>
      <c r="G22" s="234"/>
    </row>
    <row r="23" spans="1:9" ht="13.5" customHeight="1">
      <c r="A23" s="241" t="s">
        <v>311</v>
      </c>
      <c r="B23" s="242">
        <v>19</v>
      </c>
      <c r="C23" s="251"/>
      <c r="D23" s="241"/>
      <c r="E23" s="246"/>
      <c r="F23" s="246"/>
      <c r="G23" s="234">
        <f>C15-F22</f>
        <v>-1.4901161193847656E-8</v>
      </c>
    </row>
    <row r="24" spans="1:9" ht="13.5" customHeight="1">
      <c r="A24" s="241" t="s">
        <v>312</v>
      </c>
      <c r="B24" s="242">
        <v>20</v>
      </c>
      <c r="C24" s="244">
        <v>0</v>
      </c>
      <c r="D24" s="241"/>
      <c r="E24" s="246"/>
      <c r="F24" s="246"/>
    </row>
    <row r="25" spans="1:9" ht="13.5" customHeight="1">
      <c r="A25" s="238" t="s">
        <v>295</v>
      </c>
      <c r="B25" s="242">
        <v>21</v>
      </c>
      <c r="C25" s="244">
        <f>SUM(C22:C24)</f>
        <v>3677402.06</v>
      </c>
      <c r="D25" s="241"/>
      <c r="E25" s="246"/>
      <c r="F25" s="246"/>
    </row>
    <row r="26" spans="1:9" ht="13.5" customHeight="1">
      <c r="A26" s="241" t="s">
        <v>313</v>
      </c>
      <c r="B26" s="242">
        <v>22</v>
      </c>
      <c r="C26" s="244">
        <f>C21-C25</f>
        <v>-3677402.06</v>
      </c>
      <c r="D26" s="241" t="s">
        <v>314</v>
      </c>
      <c r="E26" s="1"/>
      <c r="F26" s="1"/>
    </row>
    <row r="27" spans="1:9" ht="13.5" customHeight="1">
      <c r="A27" s="241" t="s">
        <v>315</v>
      </c>
      <c r="B27" s="242">
        <v>23</v>
      </c>
      <c r="C27" s="251"/>
      <c r="D27" s="241" t="s">
        <v>316</v>
      </c>
      <c r="E27" s="246"/>
      <c r="F27" s="246"/>
    </row>
    <row r="28" spans="1:9" ht="13.5" customHeight="1">
      <c r="A28" s="241" t="s">
        <v>317</v>
      </c>
      <c r="B28" s="242">
        <v>24</v>
      </c>
      <c r="C28" s="251"/>
      <c r="D28" s="241" t="s">
        <v>318</v>
      </c>
      <c r="E28" s="246"/>
      <c r="F28" s="246"/>
    </row>
    <row r="29" spans="1:9" ht="13.5" customHeight="1">
      <c r="A29" s="241" t="s">
        <v>319</v>
      </c>
      <c r="B29" s="242">
        <v>25</v>
      </c>
      <c r="C29" s="244"/>
      <c r="D29" s="241" t="s">
        <v>320</v>
      </c>
      <c r="E29" s="246"/>
      <c r="F29" s="246"/>
    </row>
    <row r="30" spans="1:9" ht="13.5" customHeight="1">
      <c r="A30" s="241" t="s">
        <v>321</v>
      </c>
      <c r="B30" s="242">
        <v>26</v>
      </c>
      <c r="C30" s="251">
        <v>0</v>
      </c>
      <c r="D30" s="241"/>
      <c r="E30" s="246"/>
      <c r="F30" s="246"/>
    </row>
    <row r="31" spans="1:9" ht="13.5" customHeight="1">
      <c r="A31" s="238" t="s">
        <v>281</v>
      </c>
      <c r="B31" s="242">
        <v>27</v>
      </c>
      <c r="C31" s="244">
        <f>SUM(C28:C30)</f>
        <v>0</v>
      </c>
      <c r="D31" s="241"/>
      <c r="E31" s="246"/>
      <c r="F31" s="246"/>
    </row>
    <row r="32" spans="1:9" ht="13.5" customHeight="1">
      <c r="A32" s="241" t="s">
        <v>322</v>
      </c>
      <c r="B32" s="242">
        <v>28</v>
      </c>
      <c r="C32" s="244"/>
      <c r="D32" s="241"/>
      <c r="E32" s="246"/>
      <c r="F32" s="246"/>
    </row>
    <row r="33" spans="1:6" ht="13.5" customHeight="1">
      <c r="A33" s="241" t="s">
        <v>323</v>
      </c>
      <c r="B33" s="242">
        <v>29</v>
      </c>
      <c r="C33" s="244"/>
      <c r="D33" s="241" t="s">
        <v>324</v>
      </c>
      <c r="E33" s="1"/>
      <c r="F33" s="1"/>
    </row>
    <row r="34" spans="1:6" ht="13.5" customHeight="1">
      <c r="A34" s="241" t="s">
        <v>325</v>
      </c>
      <c r="B34" s="242">
        <v>30</v>
      </c>
      <c r="C34" s="244">
        <v>0</v>
      </c>
      <c r="D34" s="241" t="s">
        <v>326</v>
      </c>
      <c r="E34" s="246"/>
      <c r="F34" s="246">
        <f>资产负债表1!C5</f>
        <v>690554.36</v>
      </c>
    </row>
    <row r="35" spans="1:6" ht="13.5" customHeight="1">
      <c r="A35" s="238" t="s">
        <v>295</v>
      </c>
      <c r="B35" s="242">
        <v>31</v>
      </c>
      <c r="C35" s="244">
        <f>SUM(C32:C34)</f>
        <v>0</v>
      </c>
      <c r="D35" s="241" t="s">
        <v>327</v>
      </c>
      <c r="E35" s="246"/>
      <c r="F35" s="246">
        <f>资产负债表1!D5</f>
        <v>154134.54</v>
      </c>
    </row>
    <row r="36" spans="1:6" ht="13.5" customHeight="1">
      <c r="A36" s="241" t="s">
        <v>328</v>
      </c>
      <c r="B36" s="242">
        <v>32</v>
      </c>
      <c r="C36" s="244">
        <f>C31-C35</f>
        <v>0</v>
      </c>
      <c r="D36" s="241" t="s">
        <v>329</v>
      </c>
      <c r="E36" s="246"/>
      <c r="F36" s="246"/>
    </row>
    <row r="37" spans="1:6" ht="13.5" customHeight="1">
      <c r="A37" s="248" t="s">
        <v>330</v>
      </c>
      <c r="B37" s="242">
        <v>33</v>
      </c>
      <c r="C37" s="244"/>
      <c r="D37" s="241" t="s">
        <v>331</v>
      </c>
      <c r="E37" s="246"/>
      <c r="F37" s="246"/>
    </row>
    <row r="38" spans="1:6" ht="13.5" customHeight="1">
      <c r="A38" s="241" t="s">
        <v>213</v>
      </c>
      <c r="B38" s="242">
        <v>34</v>
      </c>
      <c r="C38" s="244">
        <f>C15+C26+C36</f>
        <v>536419.81999999518</v>
      </c>
      <c r="D38" s="241" t="s">
        <v>510</v>
      </c>
      <c r="E38" s="245"/>
      <c r="F38" s="245">
        <f>F34-F35</f>
        <v>536419.81999999995</v>
      </c>
    </row>
    <row r="39" spans="1:6">
      <c r="C39" s="250"/>
    </row>
    <row r="41" spans="1:6">
      <c r="C41" s="230">
        <f>C26+C36</f>
        <v>-3677402.06</v>
      </c>
      <c r="D41" s="234">
        <f>F38-C41</f>
        <v>4213821.88</v>
      </c>
    </row>
    <row r="42" spans="1:6">
      <c r="A42" s="297" t="s">
        <v>550</v>
      </c>
      <c r="B42" s="298"/>
      <c r="C42" s="299"/>
      <c r="D42" s="234">
        <f>C15-D41</f>
        <v>0</v>
      </c>
    </row>
    <row r="43" spans="1:6">
      <c r="A43" s="241" t="s">
        <v>551</v>
      </c>
      <c r="B43" s="239"/>
      <c r="C43" s="295">
        <v>16440864.23</v>
      </c>
    </row>
    <row r="44" spans="1:6">
      <c r="A44" s="241" t="s">
        <v>552</v>
      </c>
      <c r="B44" s="239"/>
      <c r="C44" s="295">
        <v>304331.74</v>
      </c>
    </row>
    <row r="45" spans="1:6">
      <c r="A45" s="241" t="s">
        <v>553</v>
      </c>
      <c r="B45" s="239"/>
      <c r="C45" s="295">
        <v>1178164.3700000001</v>
      </c>
    </row>
    <row r="46" spans="1:6">
      <c r="A46" s="241" t="s">
        <v>554</v>
      </c>
      <c r="B46" s="239"/>
      <c r="C46" s="295">
        <v>150107.47</v>
      </c>
    </row>
    <row r="47" spans="1:6">
      <c r="A47" s="241" t="s">
        <v>555</v>
      </c>
      <c r="B47" s="239"/>
      <c r="C47" s="295">
        <v>3314.71</v>
      </c>
    </row>
    <row r="48" spans="1:6">
      <c r="A48" s="241" t="s">
        <v>556</v>
      </c>
      <c r="B48" s="239"/>
      <c r="C48" s="295">
        <v>16293642.09</v>
      </c>
    </row>
    <row r="49" spans="1:3">
      <c r="A49" s="241" t="s">
        <v>557</v>
      </c>
      <c r="B49" s="239"/>
      <c r="C49" s="295">
        <v>2496723.5</v>
      </c>
    </row>
    <row r="50" spans="1:3">
      <c r="A50" s="241" t="s">
        <v>558</v>
      </c>
      <c r="B50" s="239"/>
      <c r="C50" s="295">
        <v>122673.95999999999</v>
      </c>
    </row>
    <row r="51" spans="1:3">
      <c r="A51" s="241"/>
      <c r="B51" s="239"/>
      <c r="C51" s="295"/>
    </row>
    <row r="52" spans="1:3">
      <c r="A52" s="241"/>
      <c r="B52" s="239"/>
      <c r="C52" s="295"/>
    </row>
    <row r="53" spans="1:3">
      <c r="A53" s="241"/>
      <c r="B53" s="239"/>
      <c r="C53" s="295"/>
    </row>
    <row r="54" spans="1:3">
      <c r="A54" s="241"/>
      <c r="B54" s="239"/>
      <c r="C54" s="295"/>
    </row>
    <row r="55" spans="1:3">
      <c r="A55" s="241"/>
      <c r="B55" s="239"/>
      <c r="C55" s="295"/>
    </row>
    <row r="56" spans="1:3">
      <c r="A56" s="241"/>
      <c r="B56" s="239"/>
      <c r="C56" s="295"/>
    </row>
    <row r="57" spans="1:3">
      <c r="A57" s="241"/>
      <c r="B57" s="239"/>
      <c r="C57" s="295"/>
    </row>
    <row r="58" spans="1:3">
      <c r="A58" s="241"/>
      <c r="B58" s="239"/>
      <c r="C58" s="295"/>
    </row>
    <row r="59" spans="1:3">
      <c r="A59" s="241"/>
      <c r="B59" s="239"/>
      <c r="C59" s="295"/>
    </row>
  </sheetData>
  <mergeCells count="2">
    <mergeCell ref="A1:F1"/>
    <mergeCell ref="C3:D3"/>
  </mergeCells>
  <phoneticPr fontId="12" type="noConversion"/>
  <printOptions horizontalCentered="1" verticalCentered="1"/>
  <pageMargins left="0.35433070866141736" right="0.35433070866141736" top="0.59055118110236227" bottom="0" header="0.11811023622047245" footer="0.19685039370078741"/>
  <pageSetup paperSize="9" orientation="landscape" blackAndWhite="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indexed="17"/>
  </sheetPr>
  <dimension ref="A1:Y38"/>
  <sheetViews>
    <sheetView showGridLines="0" showZeros="0" view="pageBreakPreview" zoomScaleNormal="100" zoomScaleSheetLayoutView="100" workbookViewId="0">
      <selection activeCell="I18" sqref="I18"/>
    </sheetView>
  </sheetViews>
  <sheetFormatPr defaultColWidth="9" defaultRowHeight="18" customHeight="1"/>
  <cols>
    <col min="1" max="1" width="39.58203125" style="7" customWidth="1"/>
    <col min="2" max="2" width="9.08203125" style="8" customWidth="1"/>
    <col min="3" max="3" width="8.58203125" style="8" customWidth="1"/>
    <col min="4" max="4" width="8.33203125" style="8" customWidth="1"/>
    <col min="5" max="5" width="5.5" style="8" customWidth="1"/>
    <col min="6" max="6" width="8" style="8" customWidth="1"/>
    <col min="7" max="7" width="9.5" style="8" customWidth="1"/>
    <col min="8" max="8" width="10.58203125" style="8" customWidth="1"/>
    <col min="9" max="9" width="8" style="8" customWidth="1"/>
    <col min="10" max="10" width="8.83203125" style="8" customWidth="1"/>
    <col min="11" max="11" width="9.33203125" style="8" customWidth="1"/>
    <col min="12" max="12" width="8" style="8" customWidth="1"/>
    <col min="13" max="13" width="12" style="7" customWidth="1"/>
    <col min="14" max="14" width="10.33203125" style="7" customWidth="1"/>
    <col min="15" max="16384" width="9" style="7"/>
  </cols>
  <sheetData>
    <row r="1" spans="1:14" s="2" customFormat="1" ht="25" customHeight="1">
      <c r="A1" s="358" t="s">
        <v>259</v>
      </c>
      <c r="B1" s="358"/>
      <c r="C1" s="358"/>
      <c r="D1" s="358"/>
      <c r="E1" s="358"/>
      <c r="F1" s="358"/>
      <c r="G1" s="358"/>
      <c r="H1" s="358"/>
      <c r="I1" s="358"/>
      <c r="J1" s="358"/>
      <c r="K1" s="358"/>
      <c r="L1" s="358"/>
      <c r="M1" s="358"/>
      <c r="N1" s="358"/>
    </row>
    <row r="2" spans="1:14" ht="25" customHeight="1">
      <c r="A2" s="34" t="str">
        <f>"编制单位："&amp;基本情况表!$B$3</f>
        <v>编制单位：长春光华荣昌汽车部件有限公司</v>
      </c>
      <c r="B2" s="35"/>
      <c r="C2" s="35"/>
      <c r="D2" s="35"/>
      <c r="E2" s="35"/>
      <c r="F2" s="35"/>
      <c r="G2" s="35" t="str">
        <f>IFERROR(IF(AND(MONTH(基本情况表!$B$4)=12,DAY(基本情况表!$B$4)=31),YEAR(基本情况表!$B$4)&amp;"年度",YEAR(基本情况表!$B$4)&amp;"年1-"&amp;MONTH(基本情况表!$B$4)&amp;"月"),"201X年度")</f>
        <v>2022年度</v>
      </c>
      <c r="H2" s="35"/>
      <c r="I2" s="35"/>
      <c r="J2" s="35"/>
      <c r="K2" s="35"/>
      <c r="L2" s="35"/>
      <c r="M2" s="36"/>
      <c r="N2" s="37" t="s">
        <v>106</v>
      </c>
    </row>
    <row r="3" spans="1:14" ht="15.75" customHeight="1">
      <c r="A3" s="363" t="s">
        <v>217</v>
      </c>
      <c r="B3" s="359" t="s">
        <v>218</v>
      </c>
      <c r="C3" s="359"/>
      <c r="D3" s="359"/>
      <c r="E3" s="359"/>
      <c r="F3" s="359"/>
      <c r="G3" s="359"/>
      <c r="H3" s="359"/>
      <c r="I3" s="359"/>
      <c r="J3" s="359"/>
      <c r="K3" s="359"/>
      <c r="L3" s="359"/>
      <c r="M3" s="359"/>
      <c r="N3" s="360"/>
    </row>
    <row r="4" spans="1:14" s="3" customFormat="1" ht="15.75" customHeight="1">
      <c r="A4" s="364"/>
      <c r="B4" s="361" t="s">
        <v>260</v>
      </c>
      <c r="C4" s="361"/>
      <c r="D4" s="361"/>
      <c r="E4" s="361"/>
      <c r="F4" s="361"/>
      <c r="G4" s="361"/>
      <c r="H4" s="361"/>
      <c r="I4" s="361"/>
      <c r="J4" s="361"/>
      <c r="K4" s="361"/>
      <c r="L4" s="361"/>
      <c r="M4" s="329" t="s">
        <v>99</v>
      </c>
      <c r="N4" s="331" t="s">
        <v>261</v>
      </c>
    </row>
    <row r="5" spans="1:14" s="4" customFormat="1" ht="15.75" customHeight="1">
      <c r="A5" s="364"/>
      <c r="B5" s="366" t="s">
        <v>90</v>
      </c>
      <c r="C5" s="323" t="s">
        <v>91</v>
      </c>
      <c r="D5" s="324"/>
      <c r="E5" s="325"/>
      <c r="F5" s="366" t="s">
        <v>92</v>
      </c>
      <c r="G5" s="366" t="s">
        <v>93</v>
      </c>
      <c r="H5" s="366" t="s">
        <v>94</v>
      </c>
      <c r="I5" s="366" t="s">
        <v>95</v>
      </c>
      <c r="J5" s="366" t="s">
        <v>96</v>
      </c>
      <c r="K5" s="366" t="s">
        <v>97</v>
      </c>
      <c r="L5" s="366" t="s">
        <v>262</v>
      </c>
      <c r="M5" s="368"/>
      <c r="N5" s="369"/>
    </row>
    <row r="6" spans="1:14" s="4" customFormat="1" ht="15.75" customHeight="1">
      <c r="A6" s="365"/>
      <c r="B6" s="367"/>
      <c r="C6" s="11" t="s">
        <v>219</v>
      </c>
      <c r="D6" s="11" t="s">
        <v>220</v>
      </c>
      <c r="E6" s="11" t="s">
        <v>221</v>
      </c>
      <c r="F6" s="367"/>
      <c r="G6" s="367"/>
      <c r="H6" s="367"/>
      <c r="I6" s="367"/>
      <c r="J6" s="367"/>
      <c r="K6" s="367"/>
      <c r="L6" s="367"/>
      <c r="M6" s="330"/>
      <c r="N6" s="332"/>
    </row>
    <row r="7" spans="1:14" s="4" customFormat="1" ht="18" customHeight="1">
      <c r="A7" s="12" t="s">
        <v>222</v>
      </c>
      <c r="B7" s="13"/>
      <c r="C7" s="13"/>
      <c r="D7" s="13"/>
      <c r="E7" s="13"/>
      <c r="F7" s="13"/>
      <c r="G7" s="13"/>
      <c r="H7" s="13"/>
      <c r="I7" s="13"/>
      <c r="J7" s="13"/>
      <c r="K7" s="13"/>
      <c r="L7" s="16">
        <f>SUM(B7:K7,-G7*2)</f>
        <v>0</v>
      </c>
      <c r="M7" s="13"/>
      <c r="N7" s="29">
        <f>L7+M7</f>
        <v>0</v>
      </c>
    </row>
    <row r="8" spans="1:14" s="4" customFormat="1" ht="18" customHeight="1">
      <c r="A8" s="14" t="s">
        <v>223</v>
      </c>
      <c r="B8" s="13"/>
      <c r="C8" s="13"/>
      <c r="D8" s="13"/>
      <c r="E8" s="13"/>
      <c r="F8" s="13"/>
      <c r="G8" s="13"/>
      <c r="H8" s="13"/>
      <c r="I8" s="13"/>
      <c r="J8" s="13"/>
      <c r="K8" s="13"/>
      <c r="L8" s="16">
        <f t="shared" ref="L8:L34" si="0">SUM(B8:K8,-G8*2)</f>
        <v>0</v>
      </c>
      <c r="M8" s="13"/>
      <c r="N8" s="29">
        <f t="shared" ref="N8:N34" si="1">L8+M8</f>
        <v>0</v>
      </c>
    </row>
    <row r="9" spans="1:14" s="4" customFormat="1" ht="18" customHeight="1">
      <c r="A9" s="15" t="s">
        <v>224</v>
      </c>
      <c r="B9" s="13"/>
      <c r="C9" s="13"/>
      <c r="D9" s="13"/>
      <c r="E9" s="13"/>
      <c r="F9" s="13"/>
      <c r="G9" s="13"/>
      <c r="H9" s="13"/>
      <c r="I9" s="13"/>
      <c r="J9" s="13"/>
      <c r="K9" s="13"/>
      <c r="L9" s="16">
        <f t="shared" si="0"/>
        <v>0</v>
      </c>
      <c r="M9" s="13"/>
      <c r="N9" s="29">
        <f t="shared" si="1"/>
        <v>0</v>
      </c>
    </row>
    <row r="10" spans="1:14" s="4" customFormat="1" ht="18" customHeight="1">
      <c r="A10" s="15" t="s">
        <v>263</v>
      </c>
      <c r="B10" s="13"/>
      <c r="C10" s="13"/>
      <c r="D10" s="13"/>
      <c r="E10" s="13"/>
      <c r="F10" s="13"/>
      <c r="G10" s="13"/>
      <c r="H10" s="13"/>
      <c r="I10" s="13"/>
      <c r="J10" s="13"/>
      <c r="K10" s="13"/>
      <c r="L10" s="16">
        <f t="shared" si="0"/>
        <v>0</v>
      </c>
      <c r="M10" s="13"/>
      <c r="N10" s="29"/>
    </row>
    <row r="11" spans="1:14" s="4" customFormat="1" ht="18" customHeight="1">
      <c r="A11" s="15" t="s">
        <v>221</v>
      </c>
      <c r="B11" s="13"/>
      <c r="C11" s="13"/>
      <c r="D11" s="13"/>
      <c r="E11" s="13"/>
      <c r="F11" s="13"/>
      <c r="G11" s="13"/>
      <c r="H11" s="13"/>
      <c r="I11" s="13"/>
      <c r="J11" s="13"/>
      <c r="K11" s="13"/>
      <c r="L11" s="16">
        <f t="shared" si="0"/>
        <v>0</v>
      </c>
      <c r="M11" s="13"/>
      <c r="N11" s="29">
        <f t="shared" si="1"/>
        <v>0</v>
      </c>
    </row>
    <row r="12" spans="1:14" s="4" customFormat="1" ht="18" customHeight="1">
      <c r="A12" s="12" t="s">
        <v>225</v>
      </c>
      <c r="B12" s="16">
        <f t="shared" ref="B12:K12" si="2">SUM(B7:B11)</f>
        <v>0</v>
      </c>
      <c r="C12" s="16">
        <f t="shared" si="2"/>
        <v>0</v>
      </c>
      <c r="D12" s="16">
        <f t="shared" si="2"/>
        <v>0</v>
      </c>
      <c r="E12" s="16">
        <f t="shared" si="2"/>
        <v>0</v>
      </c>
      <c r="F12" s="16">
        <f t="shared" si="2"/>
        <v>0</v>
      </c>
      <c r="G12" s="16">
        <f t="shared" si="2"/>
        <v>0</v>
      </c>
      <c r="H12" s="16">
        <f t="shared" si="2"/>
        <v>0</v>
      </c>
      <c r="I12" s="16">
        <f t="shared" si="2"/>
        <v>0</v>
      </c>
      <c r="J12" s="16">
        <f t="shared" si="2"/>
        <v>0</v>
      </c>
      <c r="K12" s="16">
        <f t="shared" si="2"/>
        <v>0</v>
      </c>
      <c r="L12" s="16">
        <f t="shared" si="0"/>
        <v>0</v>
      </c>
      <c r="M12" s="16">
        <f>SUM(M7:M11)</f>
        <v>0</v>
      </c>
      <c r="N12" s="29">
        <f t="shared" si="1"/>
        <v>0</v>
      </c>
    </row>
    <row r="13" spans="1:14" s="4" customFormat="1" ht="18" customHeight="1">
      <c r="A13" s="12" t="s">
        <v>226</v>
      </c>
      <c r="B13" s="16">
        <f t="shared" ref="B13:K13" si="3">B14+B15+B20+B24+B30+B33</f>
        <v>0</v>
      </c>
      <c r="C13" s="16">
        <f t="shared" si="3"/>
        <v>0</v>
      </c>
      <c r="D13" s="16">
        <f t="shared" si="3"/>
        <v>0</v>
      </c>
      <c r="E13" s="16">
        <f t="shared" si="3"/>
        <v>0</v>
      </c>
      <c r="F13" s="16">
        <f t="shared" si="3"/>
        <v>0</v>
      </c>
      <c r="G13" s="16">
        <f t="shared" si="3"/>
        <v>0</v>
      </c>
      <c r="H13" s="16">
        <f t="shared" si="3"/>
        <v>0</v>
      </c>
      <c r="I13" s="16">
        <f t="shared" si="3"/>
        <v>0</v>
      </c>
      <c r="J13" s="16">
        <f t="shared" si="3"/>
        <v>0</v>
      </c>
      <c r="K13" s="16">
        <f t="shared" si="3"/>
        <v>0</v>
      </c>
      <c r="L13" s="16">
        <f t="shared" si="0"/>
        <v>0</v>
      </c>
      <c r="M13" s="16">
        <f>M14+M15+M20+M24+M30+M33</f>
        <v>0</v>
      </c>
      <c r="N13" s="29">
        <f t="shared" si="1"/>
        <v>0</v>
      </c>
    </row>
    <row r="14" spans="1:14" s="4" customFormat="1" ht="18" customHeight="1">
      <c r="A14" s="14" t="s">
        <v>227</v>
      </c>
      <c r="B14" s="13"/>
      <c r="C14" s="13"/>
      <c r="D14" s="13"/>
      <c r="E14" s="13"/>
      <c r="F14" s="13"/>
      <c r="G14" s="13"/>
      <c r="H14" s="13"/>
      <c r="I14" s="13"/>
      <c r="J14" s="13"/>
      <c r="K14" s="13"/>
      <c r="L14" s="16">
        <f t="shared" si="0"/>
        <v>0</v>
      </c>
      <c r="M14" s="13"/>
      <c r="N14" s="29">
        <f t="shared" si="1"/>
        <v>0</v>
      </c>
    </row>
    <row r="15" spans="1:14" s="4" customFormat="1" ht="18" customHeight="1">
      <c r="A15" s="18" t="s">
        <v>228</v>
      </c>
      <c r="B15" s="16">
        <f>SUM(B16:B19)</f>
        <v>0</v>
      </c>
      <c r="C15" s="16">
        <f t="shared" ref="C15:K15" si="4">SUM(C16:C19)</f>
        <v>0</v>
      </c>
      <c r="D15" s="16">
        <f t="shared" si="4"/>
        <v>0</v>
      </c>
      <c r="E15" s="16">
        <f t="shared" si="4"/>
        <v>0</v>
      </c>
      <c r="F15" s="16">
        <f t="shared" si="4"/>
        <v>0</v>
      </c>
      <c r="G15" s="16">
        <f t="shared" si="4"/>
        <v>0</v>
      </c>
      <c r="H15" s="16">
        <f t="shared" si="4"/>
        <v>0</v>
      </c>
      <c r="I15" s="16">
        <f t="shared" si="4"/>
        <v>0</v>
      </c>
      <c r="J15" s="16">
        <f t="shared" si="4"/>
        <v>0</v>
      </c>
      <c r="K15" s="16">
        <f t="shared" si="4"/>
        <v>0</v>
      </c>
      <c r="L15" s="16">
        <f t="shared" si="0"/>
        <v>0</v>
      </c>
      <c r="M15" s="16">
        <f>SUM(M16:M19)</f>
        <v>0</v>
      </c>
      <c r="N15" s="29">
        <f t="shared" si="1"/>
        <v>0</v>
      </c>
    </row>
    <row r="16" spans="1:14" s="4" customFormat="1" ht="18" customHeight="1">
      <c r="A16" s="18" t="s">
        <v>229</v>
      </c>
      <c r="B16" s="13"/>
      <c r="C16" s="13"/>
      <c r="D16" s="13"/>
      <c r="E16" s="13"/>
      <c r="F16" s="13"/>
      <c r="G16" s="13"/>
      <c r="H16" s="13"/>
      <c r="I16" s="13"/>
      <c r="J16" s="13"/>
      <c r="K16" s="13"/>
      <c r="L16" s="16">
        <f t="shared" si="0"/>
        <v>0</v>
      </c>
      <c r="M16" s="13"/>
      <c r="N16" s="29">
        <f t="shared" si="1"/>
        <v>0</v>
      </c>
    </row>
    <row r="17" spans="1:14" s="4" customFormat="1" ht="18" customHeight="1">
      <c r="A17" s="18" t="s">
        <v>230</v>
      </c>
      <c r="B17" s="13"/>
      <c r="C17" s="13"/>
      <c r="D17" s="13"/>
      <c r="E17" s="13"/>
      <c r="F17" s="13"/>
      <c r="G17" s="13"/>
      <c r="H17" s="13"/>
      <c r="I17" s="13"/>
      <c r="J17" s="13"/>
      <c r="K17" s="13"/>
      <c r="L17" s="16">
        <f t="shared" si="0"/>
        <v>0</v>
      </c>
      <c r="M17" s="13"/>
      <c r="N17" s="29">
        <f t="shared" si="1"/>
        <v>0</v>
      </c>
    </row>
    <row r="18" spans="1:14" s="4" customFormat="1" ht="18" customHeight="1">
      <c r="A18" s="18" t="s">
        <v>231</v>
      </c>
      <c r="B18" s="13"/>
      <c r="C18" s="13"/>
      <c r="D18" s="13"/>
      <c r="E18" s="13"/>
      <c r="F18" s="13"/>
      <c r="G18" s="13"/>
      <c r="H18" s="13"/>
      <c r="I18" s="13"/>
      <c r="J18" s="13"/>
      <c r="K18" s="13"/>
      <c r="L18" s="16">
        <f t="shared" si="0"/>
        <v>0</v>
      </c>
      <c r="M18" s="13"/>
      <c r="N18" s="29">
        <f t="shared" si="1"/>
        <v>0</v>
      </c>
    </row>
    <row r="19" spans="1:14" s="4" customFormat="1" ht="18" customHeight="1">
      <c r="A19" s="18" t="s">
        <v>232</v>
      </c>
      <c r="B19" s="13"/>
      <c r="C19" s="13"/>
      <c r="D19" s="13"/>
      <c r="E19" s="13"/>
      <c r="F19" s="13"/>
      <c r="G19" s="13"/>
      <c r="H19" s="13"/>
      <c r="I19" s="13"/>
      <c r="J19" s="13"/>
      <c r="K19" s="13"/>
      <c r="L19" s="16">
        <f t="shared" si="0"/>
        <v>0</v>
      </c>
      <c r="M19" s="13"/>
      <c r="N19" s="29">
        <f t="shared" si="1"/>
        <v>0</v>
      </c>
    </row>
    <row r="20" spans="1:14" s="4" customFormat="1" ht="18" customHeight="1">
      <c r="A20" s="18" t="s">
        <v>233</v>
      </c>
      <c r="B20" s="16">
        <f>SUM(B21:B23)</f>
        <v>0</v>
      </c>
      <c r="C20" s="16">
        <f t="shared" ref="C20:K20" si="5">SUM(C21:C23)</f>
        <v>0</v>
      </c>
      <c r="D20" s="16">
        <f t="shared" si="5"/>
        <v>0</v>
      </c>
      <c r="E20" s="16">
        <f t="shared" si="5"/>
        <v>0</v>
      </c>
      <c r="F20" s="16">
        <f t="shared" si="5"/>
        <v>0</v>
      </c>
      <c r="G20" s="16">
        <f t="shared" si="5"/>
        <v>0</v>
      </c>
      <c r="H20" s="16">
        <f t="shared" si="5"/>
        <v>0</v>
      </c>
      <c r="I20" s="16">
        <f t="shared" si="5"/>
        <v>0</v>
      </c>
      <c r="J20" s="16">
        <f t="shared" si="5"/>
        <v>0</v>
      </c>
      <c r="K20" s="16">
        <f t="shared" si="5"/>
        <v>0</v>
      </c>
      <c r="L20" s="16">
        <f t="shared" si="0"/>
        <v>0</v>
      </c>
      <c r="M20" s="16">
        <f>SUM(M21:M23)</f>
        <v>0</v>
      </c>
      <c r="N20" s="29">
        <f t="shared" si="1"/>
        <v>0</v>
      </c>
    </row>
    <row r="21" spans="1:14" s="4" customFormat="1" ht="18" customHeight="1">
      <c r="A21" s="18" t="s">
        <v>234</v>
      </c>
      <c r="B21" s="13"/>
      <c r="C21" s="13"/>
      <c r="D21" s="13"/>
      <c r="E21" s="13"/>
      <c r="F21" s="13"/>
      <c r="G21" s="13"/>
      <c r="H21" s="13"/>
      <c r="I21" s="13"/>
      <c r="J21" s="13"/>
      <c r="K21" s="13"/>
      <c r="L21" s="16">
        <f t="shared" si="0"/>
        <v>0</v>
      </c>
      <c r="M21" s="13"/>
      <c r="N21" s="29">
        <f t="shared" si="1"/>
        <v>0</v>
      </c>
    </row>
    <row r="22" spans="1:14" s="4" customFormat="1" ht="18" customHeight="1">
      <c r="A22" s="18" t="s">
        <v>235</v>
      </c>
      <c r="B22" s="13"/>
      <c r="C22" s="13"/>
      <c r="D22" s="13"/>
      <c r="E22" s="13"/>
      <c r="F22" s="13"/>
      <c r="G22" s="13"/>
      <c r="H22" s="13"/>
      <c r="I22" s="13"/>
      <c r="J22" s="13"/>
      <c r="K22" s="13"/>
      <c r="L22" s="16">
        <f t="shared" si="0"/>
        <v>0</v>
      </c>
      <c r="M22" s="13"/>
      <c r="N22" s="29">
        <f t="shared" si="1"/>
        <v>0</v>
      </c>
    </row>
    <row r="23" spans="1:14" s="4" customFormat="1" ht="18" customHeight="1">
      <c r="A23" s="18" t="s">
        <v>236</v>
      </c>
      <c r="B23" s="13"/>
      <c r="C23" s="13"/>
      <c r="D23" s="13"/>
      <c r="E23" s="13"/>
      <c r="F23" s="13"/>
      <c r="G23" s="13"/>
      <c r="H23" s="13"/>
      <c r="I23" s="13"/>
      <c r="J23" s="13"/>
      <c r="K23" s="13"/>
      <c r="L23" s="16">
        <f t="shared" si="0"/>
        <v>0</v>
      </c>
      <c r="M23" s="13"/>
      <c r="N23" s="29">
        <f t="shared" si="1"/>
        <v>0</v>
      </c>
    </row>
    <row r="24" spans="1:14" s="4" customFormat="1" ht="18" customHeight="1">
      <c r="A24" s="18" t="s">
        <v>237</v>
      </c>
      <c r="B24" s="16">
        <f>SUM(B25:B29)</f>
        <v>0</v>
      </c>
      <c r="C24" s="16">
        <f>SUM(C25:C29)</f>
        <v>0</v>
      </c>
      <c r="D24" s="16">
        <f>SUM(D25:D29)</f>
        <v>0</v>
      </c>
      <c r="E24" s="16">
        <f t="shared" ref="E24:K24" si="6">SUM(E25:E29)</f>
        <v>0</v>
      </c>
      <c r="F24" s="16">
        <f t="shared" si="6"/>
        <v>0</v>
      </c>
      <c r="G24" s="16">
        <f t="shared" si="6"/>
        <v>0</v>
      </c>
      <c r="H24" s="16">
        <f t="shared" si="6"/>
        <v>0</v>
      </c>
      <c r="I24" s="16">
        <f t="shared" si="6"/>
        <v>0</v>
      </c>
      <c r="J24" s="16">
        <f t="shared" si="6"/>
        <v>0</v>
      </c>
      <c r="K24" s="16">
        <f t="shared" si="6"/>
        <v>0</v>
      </c>
      <c r="L24" s="16">
        <f t="shared" si="0"/>
        <v>0</v>
      </c>
      <c r="M24" s="16">
        <f>SUM(M25:M29)</f>
        <v>0</v>
      </c>
      <c r="N24" s="29">
        <f t="shared" si="1"/>
        <v>0</v>
      </c>
    </row>
    <row r="25" spans="1:14" s="4" customFormat="1" ht="18" customHeight="1">
      <c r="A25" s="18" t="s">
        <v>238</v>
      </c>
      <c r="B25" s="13"/>
      <c r="C25" s="13"/>
      <c r="D25" s="13"/>
      <c r="E25" s="13"/>
      <c r="F25" s="13"/>
      <c r="G25" s="13"/>
      <c r="H25" s="13"/>
      <c r="I25" s="13"/>
      <c r="J25" s="13"/>
      <c r="K25" s="13"/>
      <c r="L25" s="16">
        <f t="shared" si="0"/>
        <v>0</v>
      </c>
      <c r="M25" s="13"/>
      <c r="N25" s="29">
        <f t="shared" si="1"/>
        <v>0</v>
      </c>
    </row>
    <row r="26" spans="1:14" s="4" customFormat="1" ht="18" customHeight="1">
      <c r="A26" s="18" t="s">
        <v>239</v>
      </c>
      <c r="B26" s="13"/>
      <c r="C26" s="13"/>
      <c r="D26" s="13"/>
      <c r="E26" s="13"/>
      <c r="F26" s="13"/>
      <c r="G26" s="13"/>
      <c r="H26" s="13"/>
      <c r="I26" s="13"/>
      <c r="J26" s="13"/>
      <c r="K26" s="13"/>
      <c r="L26" s="16">
        <f t="shared" si="0"/>
        <v>0</v>
      </c>
      <c r="M26" s="13"/>
      <c r="N26" s="29">
        <f t="shared" si="1"/>
        <v>0</v>
      </c>
    </row>
    <row r="27" spans="1:14" s="4" customFormat="1" ht="18" customHeight="1">
      <c r="A27" s="18" t="s">
        <v>240</v>
      </c>
      <c r="B27" s="13"/>
      <c r="C27" s="13"/>
      <c r="D27" s="13"/>
      <c r="E27" s="13"/>
      <c r="F27" s="13"/>
      <c r="G27" s="13"/>
      <c r="H27" s="13"/>
      <c r="I27" s="13"/>
      <c r="J27" s="13"/>
      <c r="K27" s="13"/>
      <c r="L27" s="16">
        <f t="shared" si="0"/>
        <v>0</v>
      </c>
      <c r="M27" s="13"/>
      <c r="N27" s="29">
        <f t="shared" si="1"/>
        <v>0</v>
      </c>
    </row>
    <row r="28" spans="1:14" s="4" customFormat="1" ht="18" customHeight="1">
      <c r="A28" s="18" t="s">
        <v>241</v>
      </c>
      <c r="B28" s="13"/>
      <c r="C28" s="13"/>
      <c r="D28" s="13"/>
      <c r="E28" s="13"/>
      <c r="F28" s="13"/>
      <c r="G28" s="13"/>
      <c r="H28" s="13"/>
      <c r="I28" s="13"/>
      <c r="J28" s="13"/>
      <c r="K28" s="13"/>
      <c r="L28" s="16">
        <f t="shared" si="0"/>
        <v>0</v>
      </c>
      <c r="M28" s="13"/>
      <c r="N28" s="29">
        <f t="shared" si="1"/>
        <v>0</v>
      </c>
    </row>
    <row r="29" spans="1:14" s="4" customFormat="1" ht="18" customHeight="1">
      <c r="A29" s="18" t="s">
        <v>242</v>
      </c>
      <c r="B29" s="13"/>
      <c r="C29" s="13"/>
      <c r="D29" s="13"/>
      <c r="E29" s="13"/>
      <c r="F29" s="13"/>
      <c r="G29" s="13"/>
      <c r="H29" s="13"/>
      <c r="I29" s="13"/>
      <c r="J29" s="13"/>
      <c r="K29" s="13"/>
      <c r="L29" s="16">
        <f t="shared" si="0"/>
        <v>0</v>
      </c>
      <c r="M29" s="13"/>
      <c r="N29" s="29">
        <f t="shared" si="1"/>
        <v>0</v>
      </c>
    </row>
    <row r="30" spans="1:14" s="5" customFormat="1" ht="18" customHeight="1">
      <c r="A30" s="18" t="s">
        <v>243</v>
      </c>
      <c r="B30" s="20">
        <f>SUM(B31:B32)</f>
        <v>0</v>
      </c>
      <c r="C30" s="20">
        <f t="shared" ref="C30:K30" si="7">SUM(C31:C32)</f>
        <v>0</v>
      </c>
      <c r="D30" s="20">
        <f t="shared" si="7"/>
        <v>0</v>
      </c>
      <c r="E30" s="20">
        <f t="shared" si="7"/>
        <v>0</v>
      </c>
      <c r="F30" s="20">
        <f t="shared" si="7"/>
        <v>0</v>
      </c>
      <c r="G30" s="20">
        <f t="shared" si="7"/>
        <v>0</v>
      </c>
      <c r="H30" s="20">
        <f t="shared" si="7"/>
        <v>0</v>
      </c>
      <c r="I30" s="20">
        <f t="shared" si="7"/>
        <v>0</v>
      </c>
      <c r="J30" s="20">
        <f t="shared" si="7"/>
        <v>0</v>
      </c>
      <c r="K30" s="20">
        <f t="shared" si="7"/>
        <v>0</v>
      </c>
      <c r="L30" s="30">
        <f t="shared" si="0"/>
        <v>0</v>
      </c>
      <c r="M30" s="20">
        <f>SUM(M31:M32)</f>
        <v>0</v>
      </c>
      <c r="N30" s="31">
        <f t="shared" si="1"/>
        <v>0</v>
      </c>
    </row>
    <row r="31" spans="1:14" s="5" customFormat="1" ht="18" customHeight="1">
      <c r="A31" s="18" t="s">
        <v>244</v>
      </c>
      <c r="B31" s="21"/>
      <c r="C31" s="21"/>
      <c r="D31" s="21"/>
      <c r="E31" s="21"/>
      <c r="F31" s="21"/>
      <c r="G31" s="21"/>
      <c r="H31" s="21"/>
      <c r="I31" s="21"/>
      <c r="J31" s="21"/>
      <c r="K31" s="21"/>
      <c r="L31" s="30">
        <f t="shared" si="0"/>
        <v>0</v>
      </c>
      <c r="M31" s="21"/>
      <c r="N31" s="31">
        <f t="shared" si="1"/>
        <v>0</v>
      </c>
    </row>
    <row r="32" spans="1:14" s="5" customFormat="1" ht="18" customHeight="1">
      <c r="A32" s="18" t="s">
        <v>245</v>
      </c>
      <c r="B32" s="21"/>
      <c r="C32" s="21"/>
      <c r="D32" s="21"/>
      <c r="E32" s="21"/>
      <c r="F32" s="21"/>
      <c r="G32" s="21"/>
      <c r="H32" s="21"/>
      <c r="I32" s="21"/>
      <c r="J32" s="21"/>
      <c r="K32" s="21"/>
      <c r="L32" s="30">
        <f t="shared" si="0"/>
        <v>0</v>
      </c>
      <c r="M32" s="21"/>
      <c r="N32" s="31">
        <f t="shared" si="1"/>
        <v>0</v>
      </c>
    </row>
    <row r="33" spans="1:25" s="5" customFormat="1" ht="18" customHeight="1">
      <c r="A33" s="22" t="s">
        <v>246</v>
      </c>
      <c r="B33" s="21"/>
      <c r="C33" s="21"/>
      <c r="D33" s="21"/>
      <c r="E33" s="21"/>
      <c r="F33" s="21"/>
      <c r="G33" s="21"/>
      <c r="H33" s="21"/>
      <c r="I33" s="21"/>
      <c r="J33" s="21"/>
      <c r="K33" s="21"/>
      <c r="L33" s="30">
        <f t="shared" si="0"/>
        <v>0</v>
      </c>
      <c r="M33" s="21"/>
      <c r="N33" s="32">
        <f t="shared" si="1"/>
        <v>0</v>
      </c>
    </row>
    <row r="34" spans="1:25" s="4" customFormat="1" ht="18" customHeight="1">
      <c r="A34" s="23" t="s">
        <v>247</v>
      </c>
      <c r="B34" s="24">
        <f t="shared" ref="B34:M34" si="8">B12+B13</f>
        <v>0</v>
      </c>
      <c r="C34" s="24">
        <f t="shared" si="8"/>
        <v>0</v>
      </c>
      <c r="D34" s="24">
        <f t="shared" si="8"/>
        <v>0</v>
      </c>
      <c r="E34" s="24">
        <f t="shared" si="8"/>
        <v>0</v>
      </c>
      <c r="F34" s="24">
        <f t="shared" si="8"/>
        <v>0</v>
      </c>
      <c r="G34" s="24">
        <f t="shared" si="8"/>
        <v>0</v>
      </c>
      <c r="H34" s="24">
        <f t="shared" si="8"/>
        <v>0</v>
      </c>
      <c r="I34" s="24">
        <f t="shared" si="8"/>
        <v>0</v>
      </c>
      <c r="J34" s="24">
        <f t="shared" si="8"/>
        <v>0</v>
      </c>
      <c r="K34" s="24">
        <f t="shared" si="8"/>
        <v>0</v>
      </c>
      <c r="L34" s="24">
        <f t="shared" si="0"/>
        <v>0</v>
      </c>
      <c r="M34" s="24">
        <f t="shared" si="8"/>
        <v>0</v>
      </c>
      <c r="N34" s="33">
        <f t="shared" si="1"/>
        <v>0</v>
      </c>
    </row>
    <row r="35" spans="1:25" ht="30" customHeight="1">
      <c r="A35" s="25" t="str">
        <f>"法定代表人："&amp;基本情况表!$B$5&amp;"                                                           主管会计工作负责人: "&amp;基本情况表!$B$6&amp;"                                                      会计机构负责人:"&amp;基本情况表!$B$7</f>
        <v>法定代表人：                                                           主管会计工作负责人:                                                       会计机构负责人:</v>
      </c>
      <c r="B35" s="25"/>
      <c r="C35" s="25"/>
      <c r="D35" s="25"/>
      <c r="E35" s="25"/>
      <c r="F35" s="25"/>
      <c r="G35" s="25"/>
      <c r="H35" s="25"/>
      <c r="I35" s="25"/>
      <c r="J35" s="25"/>
      <c r="K35" s="25"/>
      <c r="L35" s="25"/>
      <c r="M35" s="25"/>
      <c r="N35" s="25"/>
      <c r="O35" s="25"/>
      <c r="P35" s="25"/>
      <c r="Q35" s="25"/>
      <c r="R35" s="25"/>
      <c r="S35" s="25"/>
      <c r="T35" s="25"/>
      <c r="U35" s="25"/>
      <c r="V35" s="25"/>
      <c r="W35" s="25"/>
      <c r="X35" s="25"/>
      <c r="Y35" s="25"/>
    </row>
    <row r="36" spans="1:25" s="6" customFormat="1" ht="18" customHeight="1">
      <c r="A36" s="26" t="s">
        <v>248</v>
      </c>
      <c r="B36" s="27">
        <f>'合并资产负债表（续）'!C34-B34</f>
        <v>0</v>
      </c>
      <c r="C36" s="27">
        <f>'合并资产负债表（续）'!C36-C34</f>
        <v>0</v>
      </c>
      <c r="D36" s="27">
        <f>'合并资产负债表（续）'!C37-D34</f>
        <v>0</v>
      </c>
      <c r="E36" s="27">
        <f>'合并资产负债表（续）'!C35-'合并资产负债表（续）'!C36-'合并资产负债表（续）'!C37-E34</f>
        <v>0</v>
      </c>
      <c r="F36" s="27">
        <f>'合并资产负债表（续）'!C38-F34</f>
        <v>0</v>
      </c>
      <c r="G36" s="27">
        <f>'合并资产负债表（续）'!C39-G34</f>
        <v>0</v>
      </c>
      <c r="H36" s="27">
        <f>'合并资产负债表（续）'!C40-H34</f>
        <v>0</v>
      </c>
      <c r="I36" s="27">
        <f>'合并资产负债表（续）'!C41-I34</f>
        <v>0</v>
      </c>
      <c r="J36" s="27">
        <f>'合并资产负债表（续）'!C42-J34</f>
        <v>0</v>
      </c>
      <c r="K36" s="27">
        <f>'合并资产负债表（续）'!C43-K34</f>
        <v>0</v>
      </c>
      <c r="L36" s="27">
        <f>'合并资产负债表（续）'!C44-L34</f>
        <v>0</v>
      </c>
      <c r="M36" s="27">
        <f>'合并资产负债表（续）'!C45-M34</f>
        <v>0</v>
      </c>
      <c r="N36" s="27">
        <f>'合并资产负债表（续）'!C46-'本期权益变动表（合并）'!N34</f>
        <v>0</v>
      </c>
    </row>
    <row r="38" spans="1:25" ht="18" customHeight="1">
      <c r="A38" s="362" t="s">
        <v>264</v>
      </c>
      <c r="B38" s="362"/>
      <c r="C38" s="362"/>
      <c r="D38" s="362"/>
      <c r="E38" s="362"/>
      <c r="F38" s="362"/>
      <c r="G38" s="362"/>
      <c r="H38" s="362"/>
      <c r="I38" s="362"/>
      <c r="J38" s="362"/>
      <c r="K38" s="362"/>
      <c r="L38" s="362"/>
      <c r="M38" s="362"/>
      <c r="N38" s="362"/>
    </row>
  </sheetData>
  <mergeCells count="16">
    <mergeCell ref="A1:N1"/>
    <mergeCell ref="B3:N3"/>
    <mergeCell ref="B4:L4"/>
    <mergeCell ref="C5:E5"/>
    <mergeCell ref="A38:N38"/>
    <mergeCell ref="A3:A6"/>
    <mergeCell ref="B5:B6"/>
    <mergeCell ref="F5:F6"/>
    <mergeCell ref="G5:G6"/>
    <mergeCell ref="H5:H6"/>
    <mergeCell ref="I5:I6"/>
    <mergeCell ref="J5:J6"/>
    <mergeCell ref="K5:K6"/>
    <mergeCell ref="L5:L6"/>
    <mergeCell ref="M4:M6"/>
    <mergeCell ref="N4:N6"/>
  </mergeCells>
  <phoneticPr fontId="12" type="noConversion"/>
  <printOptions horizontalCentered="1"/>
  <pageMargins left="0.39370078740157499" right="0.39370078740157499" top="0.78740157480314998" bottom="0.39370078740157499" header="0.39370078740157499" footer="0.59055118110236204"/>
  <pageSetup paperSize="9" scale="70" orientation="landscape" blackAndWhite="1" r:id="rId1"/>
  <headerFooter alignWithMargins="0">
    <oddFooter>&amp;C&amp;10-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indexed="17"/>
  </sheetPr>
  <dimension ref="A1:Y36"/>
  <sheetViews>
    <sheetView showGridLines="0" showZeros="0" view="pageBreakPreview" zoomScaleNormal="100" zoomScaleSheetLayoutView="100" workbookViewId="0">
      <selection activeCell="B4" sqref="B4:L4"/>
    </sheetView>
  </sheetViews>
  <sheetFormatPr defaultColWidth="9" defaultRowHeight="18" customHeight="1"/>
  <cols>
    <col min="1" max="1" width="40.08203125" style="7" customWidth="1"/>
    <col min="2" max="2" width="9" style="8" customWidth="1"/>
    <col min="3" max="3" width="7.58203125" style="8" customWidth="1"/>
    <col min="4" max="4" width="6.83203125" style="8" customWidth="1"/>
    <col min="5" max="5" width="7.25" style="8" customWidth="1"/>
    <col min="6" max="6" width="7.58203125" style="8" customWidth="1"/>
    <col min="7" max="7" width="9.08203125" style="8" customWidth="1"/>
    <col min="8" max="8" width="10.58203125" style="8" customWidth="1"/>
    <col min="9" max="9" width="8.75" style="8" customWidth="1"/>
    <col min="10" max="10" width="8" style="8" customWidth="1"/>
    <col min="11" max="11" width="9.08203125" style="8" customWidth="1"/>
    <col min="12" max="12" width="7.75" style="8" customWidth="1"/>
    <col min="13" max="13" width="11" style="7" customWidth="1"/>
    <col min="14" max="14" width="11.83203125" style="7" customWidth="1"/>
    <col min="15" max="16384" width="9" style="7"/>
  </cols>
  <sheetData>
    <row r="1" spans="1:14" s="2" customFormat="1" ht="25" customHeight="1">
      <c r="A1" s="358" t="s">
        <v>259</v>
      </c>
      <c r="B1" s="358"/>
      <c r="C1" s="358"/>
      <c r="D1" s="358"/>
      <c r="E1" s="358"/>
      <c r="F1" s="358"/>
      <c r="G1" s="358"/>
      <c r="H1" s="358"/>
      <c r="I1" s="358"/>
      <c r="J1" s="358"/>
      <c r="K1" s="358"/>
      <c r="L1" s="358"/>
      <c r="M1" s="358"/>
      <c r="N1" s="358"/>
    </row>
    <row r="2" spans="1:14" ht="25" customHeight="1">
      <c r="A2" s="9" t="str">
        <f>"编制单位："&amp;基本情况表!$B$3</f>
        <v>编制单位：长春光华荣昌汽车部件有限公司</v>
      </c>
      <c r="B2" s="10"/>
      <c r="C2" s="10"/>
      <c r="D2" s="10"/>
      <c r="E2" s="10"/>
      <c r="F2" s="10"/>
      <c r="G2" s="10" t="str">
        <f>IFERROR(IF(AND(MONTH(基本情况表!$B$4)=12,DAY(基本情况表!$B$4)=31),YEAR(基本情况表!$B$4)&amp;"年度",YEAR(基本情况表!$B$4)&amp;"年1-"&amp;MONTH(基本情况表!$B$4)&amp;"月"),"201X年度")</f>
        <v>2022年度</v>
      </c>
      <c r="H2" s="10"/>
      <c r="I2" s="10"/>
      <c r="J2" s="10"/>
      <c r="K2" s="10"/>
      <c r="L2" s="10"/>
      <c r="N2" s="28" t="s">
        <v>106</v>
      </c>
    </row>
    <row r="3" spans="1:14" ht="18" customHeight="1">
      <c r="A3" s="326" t="s">
        <v>217</v>
      </c>
      <c r="B3" s="333" t="s">
        <v>249</v>
      </c>
      <c r="C3" s="333"/>
      <c r="D3" s="333"/>
      <c r="E3" s="333"/>
      <c r="F3" s="333"/>
      <c r="G3" s="333"/>
      <c r="H3" s="333"/>
      <c r="I3" s="333"/>
      <c r="J3" s="333"/>
      <c r="K3" s="333"/>
      <c r="L3" s="333"/>
      <c r="M3" s="333"/>
      <c r="N3" s="334"/>
    </row>
    <row r="4" spans="1:14" s="3" customFormat="1" ht="18" customHeight="1">
      <c r="A4" s="327"/>
      <c r="B4" s="361" t="s">
        <v>260</v>
      </c>
      <c r="C4" s="361"/>
      <c r="D4" s="361"/>
      <c r="E4" s="361"/>
      <c r="F4" s="361"/>
      <c r="G4" s="361"/>
      <c r="H4" s="361"/>
      <c r="I4" s="361"/>
      <c r="J4" s="361"/>
      <c r="K4" s="361"/>
      <c r="L4" s="361"/>
      <c r="M4" s="371" t="s">
        <v>99</v>
      </c>
      <c r="N4" s="331" t="s">
        <v>261</v>
      </c>
    </row>
    <row r="5" spans="1:14" s="4" customFormat="1" ht="18" customHeight="1">
      <c r="A5" s="327"/>
      <c r="B5" s="366" t="s">
        <v>90</v>
      </c>
      <c r="C5" s="370" t="s">
        <v>91</v>
      </c>
      <c r="D5" s="370"/>
      <c r="E5" s="370"/>
      <c r="F5" s="366" t="s">
        <v>92</v>
      </c>
      <c r="G5" s="366" t="s">
        <v>93</v>
      </c>
      <c r="H5" s="366" t="s">
        <v>94</v>
      </c>
      <c r="I5" s="366" t="s">
        <v>95</v>
      </c>
      <c r="J5" s="366" t="s">
        <v>96</v>
      </c>
      <c r="K5" s="366" t="s">
        <v>97</v>
      </c>
      <c r="L5" s="366" t="s">
        <v>262</v>
      </c>
      <c r="M5" s="372"/>
      <c r="N5" s="369"/>
    </row>
    <row r="6" spans="1:14" s="4" customFormat="1" ht="18" customHeight="1">
      <c r="A6" s="328"/>
      <c r="B6" s="367"/>
      <c r="C6" s="11" t="s">
        <v>219</v>
      </c>
      <c r="D6" s="11" t="s">
        <v>220</v>
      </c>
      <c r="E6" s="11" t="s">
        <v>221</v>
      </c>
      <c r="F6" s="367"/>
      <c r="G6" s="367"/>
      <c r="H6" s="367"/>
      <c r="I6" s="367"/>
      <c r="J6" s="367"/>
      <c r="K6" s="367"/>
      <c r="L6" s="367"/>
      <c r="M6" s="373"/>
      <c r="N6" s="332"/>
    </row>
    <row r="7" spans="1:14" s="4" customFormat="1" ht="18" customHeight="1">
      <c r="A7" s="12" t="s">
        <v>222</v>
      </c>
      <c r="B7" s="13"/>
      <c r="C7" s="13"/>
      <c r="D7" s="13"/>
      <c r="E7" s="13"/>
      <c r="F7" s="13"/>
      <c r="G7" s="13"/>
      <c r="H7" s="13"/>
      <c r="I7" s="13"/>
      <c r="J7" s="13"/>
      <c r="K7" s="13"/>
      <c r="L7" s="16">
        <f>SUM(B7:K7,-G7*2)</f>
        <v>0</v>
      </c>
      <c r="M7" s="13"/>
      <c r="N7" s="29">
        <f t="shared" ref="N7:N34" si="0">L7+M7</f>
        <v>0</v>
      </c>
    </row>
    <row r="8" spans="1:14" s="4" customFormat="1" ht="18" customHeight="1">
      <c r="A8" s="14" t="s">
        <v>223</v>
      </c>
      <c r="B8" s="13"/>
      <c r="C8" s="13"/>
      <c r="D8" s="13"/>
      <c r="E8" s="13"/>
      <c r="F8" s="13"/>
      <c r="G8" s="13"/>
      <c r="H8" s="13"/>
      <c r="I8" s="13"/>
      <c r="J8" s="13"/>
      <c r="K8" s="13"/>
      <c r="L8" s="16">
        <f t="shared" ref="L8:L34" si="1">SUM(B8:K8,-G8*2)</f>
        <v>0</v>
      </c>
      <c r="M8" s="13"/>
      <c r="N8" s="29">
        <f t="shared" si="0"/>
        <v>0</v>
      </c>
    </row>
    <row r="9" spans="1:14" s="4" customFormat="1" ht="18" customHeight="1">
      <c r="A9" s="15" t="s">
        <v>224</v>
      </c>
      <c r="B9" s="13"/>
      <c r="C9" s="13"/>
      <c r="D9" s="13"/>
      <c r="E9" s="13"/>
      <c r="F9" s="13"/>
      <c r="G9" s="13"/>
      <c r="H9" s="13"/>
      <c r="I9" s="13"/>
      <c r="J9" s="13"/>
      <c r="K9" s="13"/>
      <c r="L9" s="16">
        <f t="shared" si="1"/>
        <v>0</v>
      </c>
      <c r="M9" s="13"/>
      <c r="N9" s="29">
        <f t="shared" si="0"/>
        <v>0</v>
      </c>
    </row>
    <row r="10" spans="1:14" s="4" customFormat="1" ht="18" customHeight="1">
      <c r="A10" s="15" t="s">
        <v>263</v>
      </c>
      <c r="B10" s="13"/>
      <c r="C10" s="13"/>
      <c r="D10" s="13"/>
      <c r="E10" s="13"/>
      <c r="F10" s="13"/>
      <c r="G10" s="13"/>
      <c r="H10" s="13"/>
      <c r="I10" s="13"/>
      <c r="J10" s="13"/>
      <c r="K10" s="13"/>
      <c r="L10" s="16">
        <f t="shared" si="1"/>
        <v>0</v>
      </c>
      <c r="M10" s="13"/>
      <c r="N10" s="29"/>
    </row>
    <row r="11" spans="1:14" s="4" customFormat="1" ht="18" customHeight="1">
      <c r="A11" s="15" t="s">
        <v>221</v>
      </c>
      <c r="B11" s="13"/>
      <c r="C11" s="13"/>
      <c r="D11" s="13"/>
      <c r="E11" s="13"/>
      <c r="F11" s="13"/>
      <c r="G11" s="13"/>
      <c r="H11" s="13"/>
      <c r="I11" s="13"/>
      <c r="J11" s="13"/>
      <c r="K11" s="13"/>
      <c r="L11" s="16">
        <f t="shared" si="1"/>
        <v>0</v>
      </c>
      <c r="M11" s="13"/>
      <c r="N11" s="29">
        <f t="shared" si="0"/>
        <v>0</v>
      </c>
    </row>
    <row r="12" spans="1:14" s="4" customFormat="1" ht="18" customHeight="1">
      <c r="A12" s="12" t="s">
        <v>225</v>
      </c>
      <c r="B12" s="16">
        <f t="shared" ref="B12:K12" si="2">SUM(B7:B11)</f>
        <v>0</v>
      </c>
      <c r="C12" s="16">
        <f t="shared" si="2"/>
        <v>0</v>
      </c>
      <c r="D12" s="16">
        <f t="shared" si="2"/>
        <v>0</v>
      </c>
      <c r="E12" s="16">
        <f t="shared" si="2"/>
        <v>0</v>
      </c>
      <c r="F12" s="16">
        <f t="shared" si="2"/>
        <v>0</v>
      </c>
      <c r="G12" s="16">
        <f t="shared" si="2"/>
        <v>0</v>
      </c>
      <c r="H12" s="16">
        <f t="shared" si="2"/>
        <v>0</v>
      </c>
      <c r="I12" s="16">
        <f t="shared" si="2"/>
        <v>0</v>
      </c>
      <c r="J12" s="16">
        <f t="shared" si="2"/>
        <v>0</v>
      </c>
      <c r="K12" s="16">
        <f t="shared" si="2"/>
        <v>0</v>
      </c>
      <c r="L12" s="16">
        <f t="shared" si="1"/>
        <v>0</v>
      </c>
      <c r="M12" s="16">
        <f>SUM(M7:M11)</f>
        <v>0</v>
      </c>
      <c r="N12" s="29">
        <f t="shared" si="0"/>
        <v>0</v>
      </c>
    </row>
    <row r="13" spans="1:14" s="4" customFormat="1" ht="18" customHeight="1">
      <c r="A13" s="17" t="s">
        <v>226</v>
      </c>
      <c r="B13" s="16">
        <f t="shared" ref="B13:K13" si="3">B14+B15+B20+B24+B30+B33</f>
        <v>0</v>
      </c>
      <c r="C13" s="16">
        <f t="shared" si="3"/>
        <v>0</v>
      </c>
      <c r="D13" s="16">
        <f t="shared" si="3"/>
        <v>0</v>
      </c>
      <c r="E13" s="16">
        <f t="shared" si="3"/>
        <v>0</v>
      </c>
      <c r="F13" s="16">
        <f t="shared" si="3"/>
        <v>0</v>
      </c>
      <c r="G13" s="16">
        <f t="shared" si="3"/>
        <v>0</v>
      </c>
      <c r="H13" s="16">
        <f t="shared" si="3"/>
        <v>0</v>
      </c>
      <c r="I13" s="16">
        <f t="shared" si="3"/>
        <v>0</v>
      </c>
      <c r="J13" s="16">
        <f t="shared" si="3"/>
        <v>0</v>
      </c>
      <c r="K13" s="16">
        <f t="shared" si="3"/>
        <v>0</v>
      </c>
      <c r="L13" s="16">
        <f t="shared" si="1"/>
        <v>0</v>
      </c>
      <c r="M13" s="16">
        <f>M14+M15+M20+M24+M30+M33</f>
        <v>0</v>
      </c>
      <c r="N13" s="29">
        <f t="shared" si="0"/>
        <v>0</v>
      </c>
    </row>
    <row r="14" spans="1:14" s="4" customFormat="1" ht="18" customHeight="1">
      <c r="A14" s="18" t="s">
        <v>227</v>
      </c>
      <c r="B14" s="19"/>
      <c r="C14" s="19"/>
      <c r="D14" s="19"/>
      <c r="E14" s="19"/>
      <c r="F14" s="19"/>
      <c r="G14" s="19"/>
      <c r="H14" s="19"/>
      <c r="I14" s="19"/>
      <c r="J14" s="19"/>
      <c r="K14" s="19"/>
      <c r="L14" s="16">
        <f t="shared" si="1"/>
        <v>0</v>
      </c>
      <c r="M14" s="19"/>
      <c r="N14" s="29">
        <f t="shared" si="0"/>
        <v>0</v>
      </c>
    </row>
    <row r="15" spans="1:14" s="4" customFormat="1" ht="18" customHeight="1">
      <c r="A15" s="18" t="s">
        <v>228</v>
      </c>
      <c r="B15" s="16">
        <f>SUM(B16:B19)</f>
        <v>0</v>
      </c>
      <c r="C15" s="16">
        <f t="shared" ref="C15:K15" si="4">SUM(C16:C19)</f>
        <v>0</v>
      </c>
      <c r="D15" s="16">
        <f t="shared" si="4"/>
        <v>0</v>
      </c>
      <c r="E15" s="16">
        <f t="shared" si="4"/>
        <v>0</v>
      </c>
      <c r="F15" s="16">
        <f t="shared" si="4"/>
        <v>0</v>
      </c>
      <c r="G15" s="16">
        <f t="shared" si="4"/>
        <v>0</v>
      </c>
      <c r="H15" s="16">
        <f t="shared" si="4"/>
        <v>0</v>
      </c>
      <c r="I15" s="16">
        <f t="shared" si="4"/>
        <v>0</v>
      </c>
      <c r="J15" s="16">
        <f t="shared" si="4"/>
        <v>0</v>
      </c>
      <c r="K15" s="16">
        <f t="shared" si="4"/>
        <v>0</v>
      </c>
      <c r="L15" s="16">
        <f t="shared" si="1"/>
        <v>0</v>
      </c>
      <c r="M15" s="16">
        <f>SUM(M16:M19)</f>
        <v>0</v>
      </c>
      <c r="N15" s="29">
        <f t="shared" si="0"/>
        <v>0</v>
      </c>
    </row>
    <row r="16" spans="1:14" s="4" customFormat="1" ht="18" customHeight="1">
      <c r="A16" s="18" t="s">
        <v>229</v>
      </c>
      <c r="B16" s="13"/>
      <c r="C16" s="13"/>
      <c r="D16" s="13"/>
      <c r="E16" s="13"/>
      <c r="F16" s="13"/>
      <c r="G16" s="13"/>
      <c r="H16" s="13"/>
      <c r="I16" s="13"/>
      <c r="J16" s="13"/>
      <c r="K16" s="13"/>
      <c r="L16" s="16">
        <f t="shared" si="1"/>
        <v>0</v>
      </c>
      <c r="M16" s="13"/>
      <c r="N16" s="29">
        <f t="shared" si="0"/>
        <v>0</v>
      </c>
    </row>
    <row r="17" spans="1:14" s="4" customFormat="1" ht="18" customHeight="1">
      <c r="A17" s="18" t="s">
        <v>230</v>
      </c>
      <c r="B17" s="13"/>
      <c r="C17" s="13"/>
      <c r="D17" s="13"/>
      <c r="E17" s="13"/>
      <c r="F17" s="13"/>
      <c r="G17" s="13"/>
      <c r="H17" s="13"/>
      <c r="I17" s="13"/>
      <c r="J17" s="13"/>
      <c r="K17" s="13"/>
      <c r="L17" s="16">
        <f t="shared" si="1"/>
        <v>0</v>
      </c>
      <c r="M17" s="13"/>
      <c r="N17" s="29">
        <f t="shared" si="0"/>
        <v>0</v>
      </c>
    </row>
    <row r="18" spans="1:14" s="4" customFormat="1" ht="18" customHeight="1">
      <c r="A18" s="18" t="s">
        <v>231</v>
      </c>
      <c r="B18" s="13"/>
      <c r="C18" s="13"/>
      <c r="D18" s="13"/>
      <c r="E18" s="13"/>
      <c r="F18" s="13"/>
      <c r="G18" s="13"/>
      <c r="H18" s="13"/>
      <c r="I18" s="13"/>
      <c r="J18" s="13"/>
      <c r="K18" s="13"/>
      <c r="L18" s="16">
        <f t="shared" si="1"/>
        <v>0</v>
      </c>
      <c r="M18" s="13"/>
      <c r="N18" s="29">
        <f t="shared" si="0"/>
        <v>0</v>
      </c>
    </row>
    <row r="19" spans="1:14" s="4" customFormat="1" ht="18" customHeight="1">
      <c r="A19" s="18" t="s">
        <v>232</v>
      </c>
      <c r="B19" s="13"/>
      <c r="C19" s="13"/>
      <c r="D19" s="13"/>
      <c r="E19" s="13"/>
      <c r="F19" s="13"/>
      <c r="G19" s="13"/>
      <c r="H19" s="13"/>
      <c r="I19" s="13"/>
      <c r="J19" s="13"/>
      <c r="K19" s="13"/>
      <c r="L19" s="16">
        <f t="shared" si="1"/>
        <v>0</v>
      </c>
      <c r="M19" s="13"/>
      <c r="N19" s="29">
        <f t="shared" si="0"/>
        <v>0</v>
      </c>
    </row>
    <row r="20" spans="1:14" s="4" customFormat="1" ht="18" customHeight="1">
      <c r="A20" s="18" t="s">
        <v>233</v>
      </c>
      <c r="B20" s="16">
        <f t="shared" ref="B20:K20" si="5">SUM(B21:B23)</f>
        <v>0</v>
      </c>
      <c r="C20" s="16">
        <f t="shared" si="5"/>
        <v>0</v>
      </c>
      <c r="D20" s="16">
        <f t="shared" si="5"/>
        <v>0</v>
      </c>
      <c r="E20" s="16">
        <f t="shared" si="5"/>
        <v>0</v>
      </c>
      <c r="F20" s="16">
        <f t="shared" si="5"/>
        <v>0</v>
      </c>
      <c r="G20" s="16">
        <f t="shared" si="5"/>
        <v>0</v>
      </c>
      <c r="H20" s="16">
        <f t="shared" si="5"/>
        <v>0</v>
      </c>
      <c r="I20" s="16">
        <f t="shared" si="5"/>
        <v>0</v>
      </c>
      <c r="J20" s="16">
        <f t="shared" si="5"/>
        <v>0</v>
      </c>
      <c r="K20" s="16">
        <f t="shared" si="5"/>
        <v>0</v>
      </c>
      <c r="L20" s="16">
        <f t="shared" si="1"/>
        <v>0</v>
      </c>
      <c r="M20" s="16">
        <f>SUM(M21:M23)</f>
        <v>0</v>
      </c>
      <c r="N20" s="29">
        <f t="shared" si="0"/>
        <v>0</v>
      </c>
    </row>
    <row r="21" spans="1:14" s="4" customFormat="1" ht="18" customHeight="1">
      <c r="A21" s="18" t="s">
        <v>234</v>
      </c>
      <c r="B21" s="13"/>
      <c r="C21" s="13"/>
      <c r="D21" s="13"/>
      <c r="E21" s="13"/>
      <c r="F21" s="13"/>
      <c r="G21" s="13"/>
      <c r="H21" s="13"/>
      <c r="I21" s="13"/>
      <c r="J21" s="13"/>
      <c r="K21" s="13"/>
      <c r="L21" s="16">
        <f t="shared" si="1"/>
        <v>0</v>
      </c>
      <c r="M21" s="13"/>
      <c r="N21" s="29">
        <f t="shared" si="0"/>
        <v>0</v>
      </c>
    </row>
    <row r="22" spans="1:14" s="4" customFormat="1" ht="18" customHeight="1">
      <c r="A22" s="18" t="s">
        <v>235</v>
      </c>
      <c r="B22" s="13"/>
      <c r="C22" s="13"/>
      <c r="D22" s="13"/>
      <c r="E22" s="13"/>
      <c r="F22" s="13"/>
      <c r="G22" s="13"/>
      <c r="H22" s="13"/>
      <c r="I22" s="13"/>
      <c r="J22" s="13"/>
      <c r="K22" s="13"/>
      <c r="L22" s="16">
        <f t="shared" si="1"/>
        <v>0</v>
      </c>
      <c r="M22" s="13"/>
      <c r="N22" s="29">
        <f t="shared" si="0"/>
        <v>0</v>
      </c>
    </row>
    <row r="23" spans="1:14" s="4" customFormat="1" ht="18" customHeight="1">
      <c r="A23" s="18" t="s">
        <v>236</v>
      </c>
      <c r="B23" s="13"/>
      <c r="C23" s="13"/>
      <c r="D23" s="13"/>
      <c r="E23" s="13"/>
      <c r="F23" s="13"/>
      <c r="G23" s="13"/>
      <c r="H23" s="13"/>
      <c r="I23" s="13"/>
      <c r="J23" s="13"/>
      <c r="K23" s="13"/>
      <c r="L23" s="16">
        <f t="shared" si="1"/>
        <v>0</v>
      </c>
      <c r="M23" s="13"/>
      <c r="N23" s="29">
        <f t="shared" si="0"/>
        <v>0</v>
      </c>
    </row>
    <row r="24" spans="1:14" s="4" customFormat="1" ht="18" customHeight="1">
      <c r="A24" s="18" t="s">
        <v>237</v>
      </c>
      <c r="B24" s="16">
        <f t="shared" ref="B24:K24" si="6">SUM(B25:B29)</f>
        <v>0</v>
      </c>
      <c r="C24" s="16">
        <f t="shared" si="6"/>
        <v>0</v>
      </c>
      <c r="D24" s="16">
        <f t="shared" si="6"/>
        <v>0</v>
      </c>
      <c r="E24" s="16">
        <f t="shared" si="6"/>
        <v>0</v>
      </c>
      <c r="F24" s="16">
        <f t="shared" si="6"/>
        <v>0</v>
      </c>
      <c r="G24" s="16">
        <f t="shared" si="6"/>
        <v>0</v>
      </c>
      <c r="H24" s="16">
        <f t="shared" si="6"/>
        <v>0</v>
      </c>
      <c r="I24" s="16">
        <f t="shared" si="6"/>
        <v>0</v>
      </c>
      <c r="J24" s="16">
        <f t="shared" si="6"/>
        <v>0</v>
      </c>
      <c r="K24" s="16">
        <f t="shared" si="6"/>
        <v>0</v>
      </c>
      <c r="L24" s="16">
        <f t="shared" si="1"/>
        <v>0</v>
      </c>
      <c r="M24" s="16">
        <f>SUM(M25:M29)</f>
        <v>0</v>
      </c>
      <c r="N24" s="29">
        <f t="shared" si="0"/>
        <v>0</v>
      </c>
    </row>
    <row r="25" spans="1:14" s="4" customFormat="1" ht="18" customHeight="1">
      <c r="A25" s="18" t="s">
        <v>238</v>
      </c>
      <c r="B25" s="13"/>
      <c r="C25" s="13"/>
      <c r="D25" s="13"/>
      <c r="E25" s="13"/>
      <c r="F25" s="13"/>
      <c r="G25" s="13"/>
      <c r="H25" s="13"/>
      <c r="I25" s="13"/>
      <c r="J25" s="13"/>
      <c r="K25" s="13"/>
      <c r="L25" s="16">
        <f t="shared" si="1"/>
        <v>0</v>
      </c>
      <c r="M25" s="13"/>
      <c r="N25" s="29">
        <f t="shared" si="0"/>
        <v>0</v>
      </c>
    </row>
    <row r="26" spans="1:14" s="4" customFormat="1" ht="18" customHeight="1">
      <c r="A26" s="18" t="s">
        <v>239</v>
      </c>
      <c r="B26" s="13"/>
      <c r="C26" s="13"/>
      <c r="D26" s="13"/>
      <c r="E26" s="13"/>
      <c r="F26" s="13"/>
      <c r="G26" s="13"/>
      <c r="H26" s="13"/>
      <c r="I26" s="13"/>
      <c r="J26" s="13"/>
      <c r="K26" s="13"/>
      <c r="L26" s="16">
        <f t="shared" si="1"/>
        <v>0</v>
      </c>
      <c r="M26" s="13"/>
      <c r="N26" s="29">
        <f t="shared" si="0"/>
        <v>0</v>
      </c>
    </row>
    <row r="27" spans="1:14" s="4" customFormat="1" ht="18" customHeight="1">
      <c r="A27" s="18" t="s">
        <v>240</v>
      </c>
      <c r="B27" s="13"/>
      <c r="C27" s="13"/>
      <c r="D27" s="13"/>
      <c r="E27" s="13"/>
      <c r="F27" s="13"/>
      <c r="G27" s="13"/>
      <c r="H27" s="13"/>
      <c r="I27" s="13"/>
      <c r="J27" s="13"/>
      <c r="K27" s="13"/>
      <c r="L27" s="16">
        <f t="shared" si="1"/>
        <v>0</v>
      </c>
      <c r="M27" s="13"/>
      <c r="N27" s="29">
        <f t="shared" si="0"/>
        <v>0</v>
      </c>
    </row>
    <row r="28" spans="1:14" s="4" customFormat="1" ht="18" customHeight="1">
      <c r="A28" s="18" t="s">
        <v>241</v>
      </c>
      <c r="B28" s="13"/>
      <c r="C28" s="13"/>
      <c r="D28" s="13"/>
      <c r="E28" s="13"/>
      <c r="F28" s="13"/>
      <c r="G28" s="13"/>
      <c r="H28" s="13"/>
      <c r="I28" s="13"/>
      <c r="J28" s="13"/>
      <c r="K28" s="13"/>
      <c r="L28" s="16">
        <f t="shared" si="1"/>
        <v>0</v>
      </c>
      <c r="M28" s="13"/>
      <c r="N28" s="29">
        <f t="shared" si="0"/>
        <v>0</v>
      </c>
    </row>
    <row r="29" spans="1:14" s="4" customFormat="1" ht="18" customHeight="1">
      <c r="A29" s="18" t="s">
        <v>242</v>
      </c>
      <c r="B29" s="13"/>
      <c r="C29" s="13"/>
      <c r="D29" s="13"/>
      <c r="E29" s="13"/>
      <c r="F29" s="13"/>
      <c r="G29" s="13"/>
      <c r="H29" s="13"/>
      <c r="I29" s="13"/>
      <c r="J29" s="13"/>
      <c r="K29" s="13"/>
      <c r="L29" s="16">
        <f t="shared" si="1"/>
        <v>0</v>
      </c>
      <c r="M29" s="13"/>
      <c r="N29" s="29">
        <f t="shared" si="0"/>
        <v>0</v>
      </c>
    </row>
    <row r="30" spans="1:14" s="5" customFormat="1" ht="18" customHeight="1">
      <c r="A30" s="18" t="s">
        <v>243</v>
      </c>
      <c r="B30" s="20">
        <f t="shared" ref="B30:K30" si="7">SUM(B31:B32)</f>
        <v>0</v>
      </c>
      <c r="C30" s="20">
        <f t="shared" si="7"/>
        <v>0</v>
      </c>
      <c r="D30" s="20">
        <f t="shared" si="7"/>
        <v>0</v>
      </c>
      <c r="E30" s="20">
        <f t="shared" si="7"/>
        <v>0</v>
      </c>
      <c r="F30" s="20">
        <f t="shared" si="7"/>
        <v>0</v>
      </c>
      <c r="G30" s="20">
        <f t="shared" si="7"/>
        <v>0</v>
      </c>
      <c r="H30" s="20">
        <f t="shared" si="7"/>
        <v>0</v>
      </c>
      <c r="I30" s="20">
        <f t="shared" si="7"/>
        <v>0</v>
      </c>
      <c r="J30" s="20">
        <f t="shared" si="7"/>
        <v>0</v>
      </c>
      <c r="K30" s="20">
        <f t="shared" si="7"/>
        <v>0</v>
      </c>
      <c r="L30" s="30">
        <f t="shared" si="1"/>
        <v>0</v>
      </c>
      <c r="M30" s="20">
        <f>SUM(M31:M32)</f>
        <v>0</v>
      </c>
      <c r="N30" s="31">
        <f t="shared" si="0"/>
        <v>0</v>
      </c>
    </row>
    <row r="31" spans="1:14" s="5" customFormat="1" ht="18" customHeight="1">
      <c r="A31" s="18" t="s">
        <v>244</v>
      </c>
      <c r="B31" s="21"/>
      <c r="C31" s="21"/>
      <c r="D31" s="21"/>
      <c r="E31" s="21"/>
      <c r="F31" s="21"/>
      <c r="G31" s="21"/>
      <c r="H31" s="21"/>
      <c r="I31" s="21"/>
      <c r="J31" s="21"/>
      <c r="K31" s="21"/>
      <c r="L31" s="30">
        <f t="shared" si="1"/>
        <v>0</v>
      </c>
      <c r="M31" s="21"/>
      <c r="N31" s="31">
        <f t="shared" si="0"/>
        <v>0</v>
      </c>
    </row>
    <row r="32" spans="1:14" s="5" customFormat="1" ht="18" customHeight="1">
      <c r="A32" s="18" t="s">
        <v>245</v>
      </c>
      <c r="B32" s="21"/>
      <c r="C32" s="21"/>
      <c r="D32" s="21"/>
      <c r="E32" s="21"/>
      <c r="F32" s="21"/>
      <c r="G32" s="21"/>
      <c r="H32" s="21"/>
      <c r="I32" s="21"/>
      <c r="J32" s="21"/>
      <c r="K32" s="21"/>
      <c r="L32" s="30">
        <f t="shared" si="1"/>
        <v>0</v>
      </c>
      <c r="M32" s="21"/>
      <c r="N32" s="31">
        <f t="shared" si="0"/>
        <v>0</v>
      </c>
    </row>
    <row r="33" spans="1:25" s="5" customFormat="1" ht="18" customHeight="1">
      <c r="A33" s="22" t="s">
        <v>246</v>
      </c>
      <c r="B33" s="21"/>
      <c r="C33" s="21"/>
      <c r="D33" s="21"/>
      <c r="E33" s="21"/>
      <c r="F33" s="21"/>
      <c r="G33" s="21"/>
      <c r="H33" s="21"/>
      <c r="I33" s="21"/>
      <c r="J33" s="21"/>
      <c r="K33" s="21"/>
      <c r="L33" s="30">
        <f t="shared" si="1"/>
        <v>0</v>
      </c>
      <c r="M33" s="21"/>
      <c r="N33" s="32">
        <f t="shared" si="0"/>
        <v>0</v>
      </c>
    </row>
    <row r="34" spans="1:25" s="4" customFormat="1" ht="18" customHeight="1">
      <c r="A34" s="23" t="s">
        <v>247</v>
      </c>
      <c r="B34" s="24">
        <f>B12+B13</f>
        <v>0</v>
      </c>
      <c r="C34" s="24">
        <f t="shared" ref="C34:K34" si="8">C12+C13</f>
        <v>0</v>
      </c>
      <c r="D34" s="24">
        <f t="shared" si="8"/>
        <v>0</v>
      </c>
      <c r="E34" s="24">
        <f t="shared" si="8"/>
        <v>0</v>
      </c>
      <c r="F34" s="24">
        <f t="shared" si="8"/>
        <v>0</v>
      </c>
      <c r="G34" s="24">
        <f t="shared" si="8"/>
        <v>0</v>
      </c>
      <c r="H34" s="24">
        <f t="shared" si="8"/>
        <v>0</v>
      </c>
      <c r="I34" s="24">
        <f t="shared" si="8"/>
        <v>0</v>
      </c>
      <c r="J34" s="24">
        <f t="shared" si="8"/>
        <v>0</v>
      </c>
      <c r="K34" s="24">
        <f t="shared" si="8"/>
        <v>0</v>
      </c>
      <c r="L34" s="24">
        <f t="shared" si="1"/>
        <v>0</v>
      </c>
      <c r="M34" s="24">
        <f t="shared" ref="M34" si="9">M12+M13</f>
        <v>0</v>
      </c>
      <c r="N34" s="33">
        <f t="shared" si="0"/>
        <v>0</v>
      </c>
    </row>
    <row r="35" spans="1:25" ht="30" customHeight="1">
      <c r="A35" s="25" t="str">
        <f>"法定代表人："&amp;基本情况表!$B$5&amp;"                                                         主管会计工作负责人: "&amp;基本情况表!$B$6&amp;"                                                     会计机构负责人:"&amp;基本情况表!$B$7</f>
        <v>法定代表人：                                                         主管会计工作负责人:                                                      会计机构负责人:</v>
      </c>
      <c r="B35" s="25"/>
      <c r="C35" s="25"/>
      <c r="D35" s="25"/>
      <c r="E35" s="25"/>
      <c r="F35" s="25"/>
      <c r="G35" s="25"/>
      <c r="H35" s="25"/>
      <c r="I35" s="25"/>
      <c r="J35" s="25"/>
      <c r="K35" s="25"/>
      <c r="L35" s="25"/>
      <c r="M35" s="25"/>
      <c r="N35" s="25"/>
      <c r="O35" s="25"/>
      <c r="P35" s="25"/>
      <c r="Q35" s="25"/>
      <c r="R35" s="25"/>
      <c r="S35" s="25"/>
      <c r="T35" s="25"/>
      <c r="U35" s="25"/>
      <c r="V35" s="25"/>
      <c r="W35" s="25"/>
      <c r="X35" s="25"/>
      <c r="Y35" s="25"/>
    </row>
    <row r="36" spans="1:25" s="6" customFormat="1" ht="18" customHeight="1">
      <c r="A36" s="26" t="s">
        <v>248</v>
      </c>
      <c r="B36" s="27">
        <f>'合并资产负债表（续）'!D34-'上期权益变动表（合并）'!B34</f>
        <v>0</v>
      </c>
      <c r="C36" s="27">
        <f>'合并资产负债表（续）'!D36-'上期权益变动表（合并）'!C34</f>
        <v>0</v>
      </c>
      <c r="D36" s="27">
        <f>'合并资产负债表（续）'!D37-'上期权益变动表（合并）'!D34</f>
        <v>0</v>
      </c>
      <c r="E36" s="27">
        <f>'合并资产负债表（续）'!D35-'合并资产负债表（续）'!D36-'合并资产负债表（续）'!D37-'上期权益变动表（合并）'!E34</f>
        <v>0</v>
      </c>
      <c r="F36" s="27">
        <f>'合并资产负债表（续）'!D38-'上期权益变动表（合并）'!F34</f>
        <v>0</v>
      </c>
      <c r="G36" s="27">
        <f>'合并资产负债表（续）'!D39-'上期权益变动表（合并）'!G34</f>
        <v>0</v>
      </c>
      <c r="H36" s="27">
        <f>'合并资产负债表（续）'!D40-'上期权益变动表（合并）'!H34</f>
        <v>0</v>
      </c>
      <c r="I36" s="27">
        <f>'合并资产负债表（续）'!D41-'上期权益变动表（合并）'!I34</f>
        <v>0</v>
      </c>
      <c r="J36" s="27">
        <f>'合并资产负债表（续）'!D42-'上期权益变动表（合并）'!J34</f>
        <v>0</v>
      </c>
      <c r="K36" s="27">
        <f>'合并资产负债表（续）'!D43-'上期权益变动表（合并）'!K34</f>
        <v>0</v>
      </c>
      <c r="L36" s="27">
        <f>'合并资产负债表（续）'!D44-'上期权益变动表（合并）'!L34</f>
        <v>0</v>
      </c>
      <c r="M36" s="27">
        <f>'合并资产负债表（续）'!D45-'上期权益变动表（合并）'!M34</f>
        <v>0</v>
      </c>
      <c r="N36" s="27">
        <f>'合并资产负债表（续）'!D46-'上期权益变动表（合并）'!N34</f>
        <v>0</v>
      </c>
    </row>
  </sheetData>
  <mergeCells count="15">
    <mergeCell ref="A1:N1"/>
    <mergeCell ref="B3:N3"/>
    <mergeCell ref="B4:L4"/>
    <mergeCell ref="C5:E5"/>
    <mergeCell ref="A3:A6"/>
    <mergeCell ref="B5:B6"/>
    <mergeCell ref="F5:F6"/>
    <mergeCell ref="G5:G6"/>
    <mergeCell ref="H5:H6"/>
    <mergeCell ref="I5:I6"/>
    <mergeCell ref="J5:J6"/>
    <mergeCell ref="K5:K6"/>
    <mergeCell ref="L5:L6"/>
    <mergeCell ref="M4:M6"/>
    <mergeCell ref="N4:N6"/>
  </mergeCells>
  <phoneticPr fontId="12" type="noConversion"/>
  <printOptions horizontalCentered="1"/>
  <pageMargins left="0.39370078740157499" right="0.39370078740157499" top="0.78740157480314998" bottom="0.39370078740157499" header="0.39370078740157499" footer="0.59055118110236204"/>
  <pageSetup paperSize="9" scale="70" orientation="landscape" blackAndWhite="1" r:id="rId1"/>
  <headerFooter alignWithMargins="0">
    <oddFooter>&amp;C&amp;10-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7"/>
  </sheetPr>
  <dimension ref="A1:D52"/>
  <sheetViews>
    <sheetView showGridLines="0" showZeros="0" view="pageBreakPreview" zoomScaleNormal="100" zoomScaleSheetLayoutView="100" workbookViewId="0">
      <pane xSplit="1" ySplit="4" topLeftCell="B20" activePane="bottomRight" state="frozen"/>
      <selection pane="topRight"/>
      <selection pane="bottomLeft"/>
      <selection pane="bottomRight" activeCell="A4" sqref="A4"/>
    </sheetView>
  </sheetViews>
  <sheetFormatPr defaultColWidth="9" defaultRowHeight="13.5" customHeight="1"/>
  <cols>
    <col min="1" max="1" width="41.75" style="134" customWidth="1"/>
    <col min="2" max="2" width="7.58203125" style="134" customWidth="1"/>
    <col min="3" max="4" width="18.58203125" style="134" customWidth="1"/>
    <col min="5" max="16384" width="9" style="134"/>
  </cols>
  <sheetData>
    <row r="1" spans="1:4" ht="25" customHeight="1">
      <c r="A1" s="304" t="s">
        <v>11</v>
      </c>
      <c r="B1" s="304"/>
      <c r="C1" s="304"/>
      <c r="D1" s="304"/>
    </row>
    <row r="2" spans="1:4" ht="25" customHeight="1">
      <c r="A2" s="135" t="str">
        <f>"编制单位："&amp;基本情况表!$B$3</f>
        <v>编制单位：长春光华荣昌汽车部件有限公司</v>
      </c>
      <c r="B2" s="305">
        <f>基本情况表!$B$4</f>
        <v>44926</v>
      </c>
      <c r="C2" s="305"/>
      <c r="D2" s="136" t="s">
        <v>22</v>
      </c>
    </row>
    <row r="3" spans="1:4" ht="25" customHeight="1">
      <c r="A3" s="137" t="s">
        <v>23</v>
      </c>
      <c r="B3" s="138" t="s">
        <v>24</v>
      </c>
      <c r="C3" s="139" t="s">
        <v>25</v>
      </c>
      <c r="D3" s="140" t="s">
        <v>26</v>
      </c>
    </row>
    <row r="4" spans="1:4" ht="15" customHeight="1">
      <c r="A4" s="141" t="s">
        <v>60</v>
      </c>
      <c r="B4" s="142"/>
      <c r="C4" s="143"/>
      <c r="D4" s="144"/>
    </row>
    <row r="5" spans="1:4" ht="15" customHeight="1">
      <c r="A5" s="75" t="s">
        <v>61</v>
      </c>
      <c r="B5" s="145"/>
      <c r="C5" s="146"/>
      <c r="D5" s="147"/>
    </row>
    <row r="6" spans="1:4" ht="15" customHeight="1">
      <c r="A6" s="75" t="s">
        <v>62</v>
      </c>
      <c r="B6" s="145"/>
      <c r="C6" s="146"/>
      <c r="D6" s="147"/>
    </row>
    <row r="7" spans="1:4" ht="15" customHeight="1">
      <c r="A7" s="75" t="s">
        <v>63</v>
      </c>
      <c r="B7" s="145"/>
      <c r="C7" s="146"/>
      <c r="D7" s="147"/>
    </row>
    <row r="8" spans="1:4" ht="15" customHeight="1">
      <c r="A8" s="75" t="s">
        <v>64</v>
      </c>
      <c r="B8" s="145"/>
      <c r="C8" s="146"/>
      <c r="D8" s="147"/>
    </row>
    <row r="9" spans="1:4" ht="15" customHeight="1">
      <c r="A9" s="75" t="s">
        <v>65</v>
      </c>
      <c r="B9" s="145"/>
      <c r="C9" s="146"/>
      <c r="D9" s="147"/>
    </row>
    <row r="10" spans="1:4" ht="15" customHeight="1">
      <c r="A10" s="75" t="s">
        <v>66</v>
      </c>
      <c r="B10" s="145"/>
      <c r="C10" s="146"/>
      <c r="D10" s="147"/>
    </row>
    <row r="11" spans="1:4" ht="15" customHeight="1">
      <c r="A11" s="75" t="s">
        <v>67</v>
      </c>
      <c r="B11" s="145"/>
      <c r="C11" s="146"/>
      <c r="D11" s="147"/>
    </row>
    <row r="12" spans="1:4" ht="15" customHeight="1">
      <c r="A12" s="75" t="s">
        <v>68</v>
      </c>
      <c r="B12" s="145"/>
      <c r="C12" s="146"/>
      <c r="D12" s="147"/>
    </row>
    <row r="13" spans="1:4" ht="15" customHeight="1">
      <c r="A13" s="75" t="s">
        <v>69</v>
      </c>
      <c r="B13" s="145"/>
      <c r="C13" s="146"/>
      <c r="D13" s="147"/>
    </row>
    <row r="14" spans="1:4" ht="15" customHeight="1">
      <c r="A14" s="75" t="s">
        <v>70</v>
      </c>
      <c r="B14" s="145"/>
      <c r="C14" s="146"/>
      <c r="D14" s="147"/>
    </row>
    <row r="15" spans="1:4" ht="15" customHeight="1">
      <c r="A15" s="75" t="s">
        <v>71</v>
      </c>
      <c r="B15" s="145"/>
      <c r="C15" s="146"/>
      <c r="D15" s="147"/>
    </row>
    <row r="16" spans="1:4" ht="15" customHeight="1">
      <c r="A16" s="75" t="s">
        <v>72</v>
      </c>
      <c r="B16" s="145"/>
      <c r="C16" s="146"/>
      <c r="D16" s="147"/>
    </row>
    <row r="17" spans="1:4" ht="15" customHeight="1">
      <c r="A17" s="75" t="s">
        <v>73</v>
      </c>
      <c r="B17" s="145"/>
      <c r="C17" s="146"/>
      <c r="D17" s="147"/>
    </row>
    <row r="18" spans="1:4" ht="15" customHeight="1">
      <c r="A18" s="75" t="s">
        <v>74</v>
      </c>
      <c r="B18" s="145"/>
      <c r="C18" s="146"/>
      <c r="D18" s="147"/>
    </row>
    <row r="19" spans="1:4" ht="15" customHeight="1">
      <c r="A19" s="148" t="s">
        <v>75</v>
      </c>
      <c r="B19" s="142"/>
      <c r="C19" s="143">
        <f>SUM(C5:C13)+C16+C17+C18</f>
        <v>0</v>
      </c>
      <c r="D19" s="144">
        <f>SUM(D5:D13)+D16+D17+D18</f>
        <v>0</v>
      </c>
    </row>
    <row r="20" spans="1:4" ht="15" customHeight="1">
      <c r="A20" s="149" t="s">
        <v>76</v>
      </c>
      <c r="B20" s="142"/>
      <c r="C20" s="143"/>
      <c r="D20" s="144"/>
    </row>
    <row r="21" spans="1:4" ht="15" customHeight="1">
      <c r="A21" s="75" t="s">
        <v>77</v>
      </c>
      <c r="B21" s="145"/>
      <c r="C21" s="146"/>
      <c r="D21" s="147"/>
    </row>
    <row r="22" spans="1:4" ht="15" customHeight="1">
      <c r="A22" s="75" t="s">
        <v>78</v>
      </c>
      <c r="B22" s="145"/>
      <c r="C22" s="146"/>
      <c r="D22" s="147"/>
    </row>
    <row r="23" spans="1:4" ht="15" customHeight="1">
      <c r="A23" s="75" t="s">
        <v>79</v>
      </c>
      <c r="B23" s="145"/>
      <c r="C23" s="146"/>
      <c r="D23" s="147"/>
    </row>
    <row r="24" spans="1:4" ht="15" customHeight="1">
      <c r="A24" s="75" t="s">
        <v>80</v>
      </c>
      <c r="B24" s="145"/>
      <c r="C24" s="146"/>
      <c r="D24" s="147"/>
    </row>
    <row r="25" spans="1:4" ht="15" customHeight="1">
      <c r="A25" s="75" t="s">
        <v>81</v>
      </c>
      <c r="B25" s="145"/>
      <c r="C25" s="146"/>
      <c r="D25" s="147"/>
    </row>
    <row r="26" spans="1:4" ht="15" customHeight="1">
      <c r="A26" s="75" t="s">
        <v>82</v>
      </c>
      <c r="B26" s="145"/>
      <c r="C26" s="146"/>
      <c r="D26" s="147"/>
    </row>
    <row r="27" spans="1:4" ht="15" customHeight="1">
      <c r="A27" s="75" t="s">
        <v>83</v>
      </c>
      <c r="B27" s="145"/>
      <c r="C27" s="146"/>
      <c r="D27" s="147"/>
    </row>
    <row r="28" spans="1:4" ht="15" customHeight="1">
      <c r="A28" s="75" t="s">
        <v>84</v>
      </c>
      <c r="B28" s="145"/>
      <c r="C28" s="146"/>
      <c r="D28" s="147"/>
    </row>
    <row r="29" spans="1:4" ht="15" customHeight="1">
      <c r="A29" s="75" t="s">
        <v>85</v>
      </c>
      <c r="B29" s="145"/>
      <c r="C29" s="146"/>
      <c r="D29" s="147"/>
    </row>
    <row r="30" spans="1:4" ht="15" customHeight="1">
      <c r="A30" s="75" t="s">
        <v>86</v>
      </c>
      <c r="B30" s="145"/>
      <c r="C30" s="146"/>
      <c r="D30" s="147"/>
    </row>
    <row r="31" spans="1:4" ht="15" customHeight="1">
      <c r="A31" s="148" t="s">
        <v>87</v>
      </c>
      <c r="B31" s="142"/>
      <c r="C31" s="143">
        <f>SUM(C21:C22)+SUM(C25:C30)</f>
        <v>0</v>
      </c>
      <c r="D31" s="144">
        <f>SUM(D21:D22)+SUM(D25:D30)</f>
        <v>0</v>
      </c>
    </row>
    <row r="32" spans="1:4" ht="15" customHeight="1">
      <c r="A32" s="148" t="s">
        <v>88</v>
      </c>
      <c r="B32" s="142"/>
      <c r="C32" s="143">
        <f>C19+C31</f>
        <v>0</v>
      </c>
      <c r="D32" s="144">
        <f>D19+D31</f>
        <v>0</v>
      </c>
    </row>
    <row r="33" spans="1:4" ht="15" customHeight="1">
      <c r="A33" s="149" t="s">
        <v>89</v>
      </c>
      <c r="B33" s="142"/>
      <c r="C33" s="143"/>
      <c r="D33" s="144"/>
    </row>
    <row r="34" spans="1:4" ht="15" customHeight="1">
      <c r="A34" s="126" t="s">
        <v>90</v>
      </c>
      <c r="B34" s="145"/>
      <c r="C34" s="51"/>
      <c r="D34" s="53"/>
    </row>
    <row r="35" spans="1:4" ht="15" customHeight="1">
      <c r="A35" s="126" t="s">
        <v>91</v>
      </c>
      <c r="B35" s="145"/>
      <c r="C35" s="51"/>
      <c r="D35" s="53"/>
    </row>
    <row r="36" spans="1:4" ht="15" customHeight="1">
      <c r="A36" s="75" t="s">
        <v>79</v>
      </c>
      <c r="B36" s="145"/>
      <c r="C36" s="51"/>
      <c r="D36" s="53"/>
    </row>
    <row r="37" spans="1:4" ht="15" customHeight="1">
      <c r="A37" s="75" t="s">
        <v>80</v>
      </c>
      <c r="B37" s="145"/>
      <c r="C37" s="51"/>
      <c r="D37" s="53"/>
    </row>
    <row r="38" spans="1:4" ht="15" customHeight="1">
      <c r="A38" s="75" t="s">
        <v>92</v>
      </c>
      <c r="B38" s="145"/>
      <c r="C38" s="51"/>
      <c r="D38" s="53"/>
    </row>
    <row r="39" spans="1:4" ht="15" customHeight="1">
      <c r="A39" s="75" t="s">
        <v>93</v>
      </c>
      <c r="B39" s="145"/>
      <c r="C39" s="51"/>
      <c r="D39" s="53"/>
    </row>
    <row r="40" spans="1:4" ht="15" customHeight="1">
      <c r="A40" s="75" t="s">
        <v>94</v>
      </c>
      <c r="B40" s="145"/>
      <c r="C40" s="51"/>
      <c r="D40" s="53"/>
    </row>
    <row r="41" spans="1:4" ht="15" customHeight="1">
      <c r="A41" s="75" t="s">
        <v>95</v>
      </c>
      <c r="B41" s="145"/>
      <c r="C41" s="51"/>
      <c r="D41" s="53"/>
    </row>
    <row r="42" spans="1:4" ht="15" customHeight="1">
      <c r="A42" s="75" t="s">
        <v>96</v>
      </c>
      <c r="B42" s="145"/>
      <c r="C42" s="51"/>
      <c r="D42" s="53"/>
    </row>
    <row r="43" spans="1:4" ht="15" customHeight="1">
      <c r="A43" s="75" t="s">
        <v>97</v>
      </c>
      <c r="B43" s="145"/>
      <c r="C43" s="51"/>
      <c r="D43" s="53"/>
    </row>
    <row r="44" spans="1:4" ht="15" customHeight="1">
      <c r="A44" s="150" t="s">
        <v>98</v>
      </c>
      <c r="B44" s="151"/>
      <c r="C44" s="152">
        <f>SUM(C34:C35)+C38-C39+SUM(C40:C43)</f>
        <v>0</v>
      </c>
      <c r="D44" s="144">
        <f>SUM(D34:D35)+D38-D39+SUM(D40:D43)</f>
        <v>0</v>
      </c>
    </row>
    <row r="45" spans="1:4" ht="15" customHeight="1">
      <c r="A45" s="75" t="s">
        <v>99</v>
      </c>
      <c r="B45" s="153"/>
      <c r="C45" s="51"/>
      <c r="D45" s="53"/>
    </row>
    <row r="46" spans="1:4" ht="15" customHeight="1">
      <c r="A46" s="150" t="s">
        <v>100</v>
      </c>
      <c r="B46" s="151"/>
      <c r="C46" s="154">
        <f>SUM(C44:C45)</f>
        <v>0</v>
      </c>
      <c r="D46" s="144">
        <f>SUM(D44:D45)</f>
        <v>0</v>
      </c>
    </row>
    <row r="47" spans="1:4" ht="15" customHeight="1">
      <c r="A47" s="155" t="s">
        <v>101</v>
      </c>
      <c r="B47" s="156"/>
      <c r="C47" s="157">
        <f>C32+C46</f>
        <v>0</v>
      </c>
      <c r="D47" s="158">
        <f>D32+D46</f>
        <v>0</v>
      </c>
    </row>
    <row r="48" spans="1:4" ht="25" customHeight="1">
      <c r="A48" s="307" t="str">
        <f>"法定代表人："&amp;基本情况表!$B$5&amp;"           主管会计工作负责人: "&amp;基本情况表!$B$6&amp;"          会计机构负责人:"&amp;基本情况表!$B$7</f>
        <v>法定代表人：           主管会计工作负责人:           会计机构负责人:</v>
      </c>
      <c r="B48" s="307"/>
      <c r="C48" s="307"/>
      <c r="D48" s="307"/>
    </row>
    <row r="49" spans="1:4" ht="13.5" customHeight="1">
      <c r="A49" s="159" t="s">
        <v>102</v>
      </c>
      <c r="B49" s="159"/>
      <c r="C49" s="160">
        <f>C47-合并资产负债表!C36</f>
        <v>0</v>
      </c>
      <c r="D49" s="160">
        <f>D47-合并资产负债表!D36</f>
        <v>0</v>
      </c>
    </row>
    <row r="51" spans="1:4" ht="27" customHeight="1">
      <c r="A51" s="308" t="s">
        <v>103</v>
      </c>
      <c r="B51" s="308"/>
      <c r="C51" s="308"/>
      <c r="D51" s="308"/>
    </row>
    <row r="52" spans="1:4" ht="33.75" customHeight="1">
      <c r="A52" s="308" t="s">
        <v>104</v>
      </c>
      <c r="B52" s="308"/>
      <c r="C52" s="308"/>
      <c r="D52" s="308"/>
    </row>
  </sheetData>
  <mergeCells count="5">
    <mergeCell ref="A1:D1"/>
    <mergeCell ref="B2:C2"/>
    <mergeCell ref="A48:D48"/>
    <mergeCell ref="A51:D51"/>
    <mergeCell ref="A52:D52"/>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7"/>
  </sheetPr>
  <dimension ref="A1:H43"/>
  <sheetViews>
    <sheetView showGridLines="0" showZeros="0" tabSelected="1" view="pageBreakPreview" zoomScaleNormal="100" zoomScaleSheetLayoutView="100" workbookViewId="0">
      <pane xSplit="1" ySplit="3" topLeftCell="B4" activePane="bottomRight" state="frozen"/>
      <selection activeCell="J15" sqref="J15"/>
      <selection pane="topRight" activeCell="J15" sqref="J15"/>
      <selection pane="bottomLeft" activeCell="J15" sqref="J15"/>
      <selection pane="bottomRight" activeCell="B32" sqref="B32"/>
    </sheetView>
  </sheetViews>
  <sheetFormatPr defaultColWidth="9" defaultRowHeight="18" customHeight="1"/>
  <cols>
    <col min="1" max="1" width="41.5" style="70" customWidth="1"/>
    <col min="2" max="2" width="7.58203125" style="71" customWidth="1"/>
    <col min="3" max="4" width="18.58203125" style="41" customWidth="1"/>
    <col min="5" max="5" width="9" style="70"/>
    <col min="6" max="6" width="13.5" style="70" customWidth="1"/>
    <col min="7" max="7" width="9" style="70"/>
    <col min="8" max="8" width="16.83203125" style="70" customWidth="1"/>
    <col min="9" max="16384" width="9" style="70"/>
  </cols>
  <sheetData>
    <row r="1" spans="1:8" s="39" customFormat="1" ht="25" customHeight="1">
      <c r="A1" s="309" t="s">
        <v>105</v>
      </c>
      <c r="B1" s="309"/>
      <c r="C1" s="309"/>
      <c r="D1" s="309"/>
    </row>
    <row r="2" spans="1:8" s="38" customFormat="1" ht="25" customHeight="1" thickBot="1">
      <c r="A2" s="42" t="str">
        <f>"编制单位："&amp;基本情况表!$B$3</f>
        <v>编制单位：长春光华荣昌汽车部件有限公司</v>
      </c>
      <c r="B2" s="310">
        <f>基本情况表!$B$4</f>
        <v>44926</v>
      </c>
      <c r="C2" s="310"/>
      <c r="D2" s="43" t="s">
        <v>106</v>
      </c>
    </row>
    <row r="3" spans="1:8" s="38" customFormat="1" ht="25" customHeight="1">
      <c r="A3" s="44" t="s">
        <v>107</v>
      </c>
      <c r="B3" s="45" t="s">
        <v>24</v>
      </c>
      <c r="C3" s="46" t="s">
        <v>25</v>
      </c>
      <c r="D3" s="48" t="s">
        <v>26</v>
      </c>
    </row>
    <row r="4" spans="1:8" s="38" customFormat="1" ht="19.5" customHeight="1">
      <c r="A4" s="49" t="s">
        <v>27</v>
      </c>
      <c r="B4" s="56"/>
      <c r="C4" s="57"/>
      <c r="D4" s="84"/>
    </row>
    <row r="5" spans="1:8" s="38" customFormat="1" ht="19.5" customHeight="1">
      <c r="A5" s="61" t="s">
        <v>28</v>
      </c>
      <c r="B5" s="50" t="s">
        <v>561</v>
      </c>
      <c r="C5" s="275">
        <f>资产负债表试算平衡表!F5</f>
        <v>690554.36</v>
      </c>
      <c r="D5" s="276">
        <f>资产负债表试算平衡表!J5</f>
        <v>154134.54</v>
      </c>
      <c r="H5" s="132">
        <f>C5-D5</f>
        <v>536419.81999999995</v>
      </c>
    </row>
    <row r="6" spans="1:8" s="38" customFormat="1" ht="19.5" customHeight="1">
      <c r="A6" s="61" t="s">
        <v>29</v>
      </c>
      <c r="B6" s="50"/>
      <c r="C6" s="275">
        <f>资产负债表试算平衡表!F6</f>
        <v>0</v>
      </c>
      <c r="D6" s="276">
        <f>资产负债表试算平衡表!J6</f>
        <v>0</v>
      </c>
    </row>
    <row r="7" spans="1:8" s="38" customFormat="1" ht="19.5" customHeight="1">
      <c r="A7" s="61" t="s">
        <v>30</v>
      </c>
      <c r="B7" s="50"/>
      <c r="C7" s="275">
        <f>资产负债表试算平衡表!F7</f>
        <v>0</v>
      </c>
      <c r="D7" s="276">
        <f>资产负债表试算平衡表!J7</f>
        <v>0</v>
      </c>
      <c r="H7" s="132">
        <f t="shared" ref="H7:H17" si="0">C7-D7</f>
        <v>0</v>
      </c>
    </row>
    <row r="8" spans="1:8" s="38" customFormat="1" ht="19.5" customHeight="1">
      <c r="A8" s="75" t="s">
        <v>31</v>
      </c>
      <c r="B8" s="50"/>
      <c r="C8" s="275">
        <f>资产负债表试算平衡表!F8</f>
        <v>0</v>
      </c>
      <c r="D8" s="276">
        <f>资产负债表试算平衡表!J8</f>
        <v>0</v>
      </c>
      <c r="H8" s="132">
        <f t="shared" si="0"/>
        <v>0</v>
      </c>
    </row>
    <row r="9" spans="1:8" s="38" customFormat="1" ht="19.5" customHeight="1">
      <c r="A9" s="75" t="s">
        <v>32</v>
      </c>
      <c r="B9" s="50" t="s">
        <v>562</v>
      </c>
      <c r="C9" s="275">
        <f>资产负债表试算平衡表!F9</f>
        <v>1555412.02</v>
      </c>
      <c r="D9" s="276">
        <f>资产负债表试算平衡表!J9</f>
        <v>66968800.530000001</v>
      </c>
      <c r="F9" s="132">
        <f>D9-C9+D10-C10+D11-C11+D17-C17</f>
        <v>65819050.419999987</v>
      </c>
      <c r="H9" s="132">
        <f t="shared" si="0"/>
        <v>-65413388.509999998</v>
      </c>
    </row>
    <row r="10" spans="1:8" s="38" customFormat="1" ht="19.5" customHeight="1">
      <c r="A10" s="61" t="s">
        <v>33</v>
      </c>
      <c r="B10" s="50" t="s">
        <v>563</v>
      </c>
      <c r="C10" s="275">
        <f>资产负债表试算平衡表!F10</f>
        <v>13889.13</v>
      </c>
      <c r="D10" s="276">
        <f>资产负债表试算平衡表!J10</f>
        <v>307580.12</v>
      </c>
      <c r="H10" s="132">
        <f t="shared" si="0"/>
        <v>-293690.99</v>
      </c>
    </row>
    <row r="11" spans="1:8" s="38" customFormat="1" ht="19.5" customHeight="1">
      <c r="A11" s="61" t="s">
        <v>34</v>
      </c>
      <c r="B11" s="50" t="s">
        <v>564</v>
      </c>
      <c r="C11" s="275">
        <f>资产负债表试算平衡表!F11</f>
        <v>120770.74</v>
      </c>
      <c r="D11" s="276">
        <f>资产负债表试算平衡表!J11</f>
        <v>100000</v>
      </c>
      <c r="H11" s="132">
        <f t="shared" si="0"/>
        <v>20770.740000000005</v>
      </c>
    </row>
    <row r="12" spans="1:8" s="38" customFormat="1" ht="19.5" customHeight="1">
      <c r="A12" s="75" t="s">
        <v>35</v>
      </c>
      <c r="B12" s="50"/>
      <c r="C12" s="275">
        <f>资产负债表试算平衡表!F12</f>
        <v>0</v>
      </c>
      <c r="D12" s="276">
        <f>资产负债表试算平衡表!J12</f>
        <v>0</v>
      </c>
      <c r="H12" s="132">
        <f t="shared" si="0"/>
        <v>0</v>
      </c>
    </row>
    <row r="13" spans="1:8" s="38" customFormat="1" ht="19.5" customHeight="1">
      <c r="A13" s="75" t="s">
        <v>36</v>
      </c>
      <c r="B13" s="50"/>
      <c r="C13" s="275">
        <f>资产负债表试算平衡表!F13</f>
        <v>0</v>
      </c>
      <c r="D13" s="276">
        <f>资产负债表试算平衡表!J13</f>
        <v>0</v>
      </c>
      <c r="H13" s="132">
        <f t="shared" si="0"/>
        <v>0</v>
      </c>
    </row>
    <row r="14" spans="1:8" s="38" customFormat="1" ht="19.5" customHeight="1">
      <c r="A14" s="61" t="s">
        <v>37</v>
      </c>
      <c r="B14" s="50" t="s">
        <v>565</v>
      </c>
      <c r="C14" s="275">
        <f>资产负债表试算平衡表!F14</f>
        <v>2458445.5299999998</v>
      </c>
      <c r="D14" s="276">
        <f>资产负债表试算平衡表!J14</f>
        <v>1115767.07</v>
      </c>
      <c r="H14" s="132">
        <f t="shared" si="0"/>
        <v>1342678.4599999997</v>
      </c>
    </row>
    <row r="15" spans="1:8" s="38" customFormat="1" ht="19.5" customHeight="1">
      <c r="A15" s="61" t="s">
        <v>38</v>
      </c>
      <c r="B15" s="50"/>
      <c r="C15" s="275">
        <f>资产负债表试算平衡表!F15</f>
        <v>0</v>
      </c>
      <c r="D15" s="276">
        <f>资产负债表试算平衡表!J15</f>
        <v>0</v>
      </c>
      <c r="H15" s="132">
        <f t="shared" si="0"/>
        <v>0</v>
      </c>
    </row>
    <row r="16" spans="1:8" s="38" customFormat="1" ht="19.5" customHeight="1">
      <c r="A16" s="61" t="s">
        <v>39</v>
      </c>
      <c r="B16" s="50"/>
      <c r="C16" s="275">
        <f>资产负债表试算平衡表!F16</f>
        <v>0</v>
      </c>
      <c r="D16" s="276">
        <f>资产负债表试算平衡表!J16</f>
        <v>0</v>
      </c>
      <c r="H16" s="132">
        <f t="shared" si="0"/>
        <v>0</v>
      </c>
    </row>
    <row r="17" spans="1:8" s="38" customFormat="1" ht="19.5" customHeight="1">
      <c r="A17" s="61" t="s">
        <v>40</v>
      </c>
      <c r="B17" s="50" t="s">
        <v>566</v>
      </c>
      <c r="C17" s="275">
        <f>资产负债表试算平衡表!F17</f>
        <v>187982.88000000268</v>
      </c>
      <c r="D17" s="276">
        <f>资产负债表试算平衡表!J17</f>
        <v>320724.53999999998</v>
      </c>
      <c r="H17" s="132">
        <f t="shared" si="0"/>
        <v>-132741.6599999973</v>
      </c>
    </row>
    <row r="18" spans="1:8" s="38" customFormat="1" ht="19.5" customHeight="1">
      <c r="A18" s="76" t="s">
        <v>41</v>
      </c>
      <c r="B18" s="56"/>
      <c r="C18" s="277">
        <f>SUM(C5:C11)+SUM(C14:C17)</f>
        <v>5027054.660000002</v>
      </c>
      <c r="D18" s="278">
        <f>SUM(D5:D11)+SUM(D14:D17)</f>
        <v>68967006.800000012</v>
      </c>
    </row>
    <row r="19" spans="1:8" s="38" customFormat="1" ht="19.5" customHeight="1">
      <c r="A19" s="49" t="s">
        <v>42</v>
      </c>
      <c r="B19" s="56"/>
      <c r="C19" s="277"/>
      <c r="D19" s="278"/>
    </row>
    <row r="20" spans="1:8" s="38" customFormat="1" ht="19.5" customHeight="1">
      <c r="A20" s="61" t="s">
        <v>43</v>
      </c>
      <c r="B20" s="50"/>
      <c r="C20" s="275">
        <f>资产负债表试算平衡表!F20</f>
        <v>0</v>
      </c>
      <c r="D20" s="276">
        <f>资产负债表试算平衡表!J20</f>
        <v>0</v>
      </c>
    </row>
    <row r="21" spans="1:8" s="38" customFormat="1" ht="19.5" customHeight="1">
      <c r="A21" s="61" t="s">
        <v>44</v>
      </c>
      <c r="B21" s="50"/>
      <c r="C21" s="275">
        <f>资产负债表试算平衡表!F21</f>
        <v>0</v>
      </c>
      <c r="D21" s="276">
        <f>资产负债表试算平衡表!J21</f>
        <v>0</v>
      </c>
    </row>
    <row r="22" spans="1:8" s="38" customFormat="1" ht="19.5" customHeight="1">
      <c r="A22" s="61" t="s">
        <v>45</v>
      </c>
      <c r="B22" s="50"/>
      <c r="C22" s="275">
        <f>资产负债表试算平衡表!F22</f>
        <v>0</v>
      </c>
      <c r="D22" s="276">
        <f>资产负债表试算平衡表!J22</f>
        <v>0</v>
      </c>
      <c r="H22" s="132">
        <f t="shared" ref="H22:H33" si="1">C22-D22</f>
        <v>0</v>
      </c>
    </row>
    <row r="23" spans="1:8" s="38" customFormat="1" ht="19.5" customHeight="1">
      <c r="A23" s="61" t="s">
        <v>46</v>
      </c>
      <c r="B23" s="50"/>
      <c r="C23" s="275">
        <f>资产负债表试算平衡表!F23</f>
        <v>0</v>
      </c>
      <c r="D23" s="276">
        <f>资产负债表试算平衡表!J23</f>
        <v>0</v>
      </c>
      <c r="H23" s="132">
        <f t="shared" si="1"/>
        <v>0</v>
      </c>
    </row>
    <row r="24" spans="1:8" s="38" customFormat="1" ht="19.5" customHeight="1">
      <c r="A24" s="61" t="s">
        <v>47</v>
      </c>
      <c r="B24" s="50"/>
      <c r="C24" s="275">
        <f>资产负债表试算平衡表!F24</f>
        <v>0</v>
      </c>
      <c r="D24" s="276">
        <f>资产负债表试算平衡表!J24</f>
        <v>0</v>
      </c>
      <c r="H24" s="132">
        <f t="shared" si="1"/>
        <v>0</v>
      </c>
    </row>
    <row r="25" spans="1:8" s="38" customFormat="1" ht="19.5" customHeight="1">
      <c r="A25" s="61" t="s">
        <v>48</v>
      </c>
      <c r="B25" s="50" t="s">
        <v>567</v>
      </c>
      <c r="C25" s="275">
        <f>资产负债表试算平衡表!F25</f>
        <v>2154812.9</v>
      </c>
      <c r="D25" s="276">
        <f>资产负债表试算平衡表!J25</f>
        <v>2634045.25</v>
      </c>
      <c r="H25" s="132">
        <f>C25-D25</f>
        <v>-479232.35000000009</v>
      </c>
    </row>
    <row r="26" spans="1:8" s="38" customFormat="1" ht="19.5" customHeight="1">
      <c r="A26" s="61" t="s">
        <v>49</v>
      </c>
      <c r="B26" s="50" t="s">
        <v>568</v>
      </c>
      <c r="C26" s="275">
        <f>资产负债表试算平衡表!F26</f>
        <v>177402.06</v>
      </c>
      <c r="D26" s="276">
        <f>资产负债表试算平衡表!J26</f>
        <v>0</v>
      </c>
      <c r="H26" s="132">
        <f t="shared" si="1"/>
        <v>177402.06</v>
      </c>
    </row>
    <row r="27" spans="1:8" s="38" customFormat="1" ht="19.5" customHeight="1">
      <c r="A27" s="61" t="s">
        <v>50</v>
      </c>
      <c r="B27" s="50"/>
      <c r="C27" s="275">
        <f>资产负债表试算平衡表!F27</f>
        <v>0</v>
      </c>
      <c r="D27" s="276">
        <f>资产负债表试算平衡表!J27</f>
        <v>0</v>
      </c>
      <c r="H27" s="132">
        <f t="shared" si="1"/>
        <v>0</v>
      </c>
    </row>
    <row r="28" spans="1:8" s="38" customFormat="1" ht="19.5" customHeight="1">
      <c r="A28" s="61" t="s">
        <v>51</v>
      </c>
      <c r="B28" s="74"/>
      <c r="C28" s="275">
        <f>资产负债表试算平衡表!F28</f>
        <v>0</v>
      </c>
      <c r="D28" s="276">
        <f>资产负债表试算平衡表!J28</f>
        <v>0</v>
      </c>
      <c r="H28" s="132">
        <f t="shared" si="1"/>
        <v>0</v>
      </c>
    </row>
    <row r="29" spans="1:8" s="38" customFormat="1" ht="19.5" customHeight="1">
      <c r="A29" s="61" t="s">
        <v>52</v>
      </c>
      <c r="B29" s="50"/>
      <c r="C29" s="275">
        <f>资产负债表试算平衡表!F29</f>
        <v>0</v>
      </c>
      <c r="D29" s="276">
        <f>资产负债表试算平衡表!J29</f>
        <v>0</v>
      </c>
      <c r="H29" s="132">
        <f t="shared" si="1"/>
        <v>0</v>
      </c>
    </row>
    <row r="30" spans="1:8" s="38" customFormat="1" ht="19.5" customHeight="1">
      <c r="A30" s="61" t="s">
        <v>53</v>
      </c>
      <c r="B30" s="50" t="s">
        <v>569</v>
      </c>
      <c r="C30" s="275">
        <f>资产负债表试算平衡表!F30</f>
        <v>3500000</v>
      </c>
      <c r="D30" s="276">
        <f>资产负债表试算平衡表!J30</f>
        <v>0</v>
      </c>
      <c r="H30" s="132">
        <f t="shared" si="1"/>
        <v>3500000</v>
      </c>
    </row>
    <row r="31" spans="1:8" s="38" customFormat="1" ht="19.5" customHeight="1">
      <c r="A31" s="61" t="s">
        <v>54</v>
      </c>
      <c r="B31" s="50"/>
      <c r="C31" s="275">
        <f>资产负债表试算平衡表!F31</f>
        <v>0</v>
      </c>
      <c r="D31" s="276">
        <f>资产负债表试算平衡表!J31</f>
        <v>0</v>
      </c>
      <c r="H31" s="132">
        <f t="shared" si="1"/>
        <v>0</v>
      </c>
    </row>
    <row r="32" spans="1:8" s="38" customFormat="1" ht="19.5" customHeight="1">
      <c r="A32" s="61" t="s">
        <v>55</v>
      </c>
      <c r="B32" s="50" t="s">
        <v>570</v>
      </c>
      <c r="C32" s="275">
        <f>资产负债表试算平衡表!F32</f>
        <v>0</v>
      </c>
      <c r="D32" s="276">
        <f>资产负债表试算平衡表!J32</f>
        <v>119815.91</v>
      </c>
      <c r="H32" s="132">
        <f>C32-D32</f>
        <v>-119815.91</v>
      </c>
    </row>
    <row r="33" spans="1:8" s="38" customFormat="1" ht="19.5" customHeight="1">
      <c r="A33" s="61" t="s">
        <v>56</v>
      </c>
      <c r="B33" s="50"/>
      <c r="C33" s="275">
        <f>资产负债表试算平衡表!F33</f>
        <v>0</v>
      </c>
      <c r="D33" s="276">
        <f>资产负债表试算平衡表!J33</f>
        <v>0</v>
      </c>
      <c r="H33" s="132">
        <f t="shared" si="1"/>
        <v>0</v>
      </c>
    </row>
    <row r="34" spans="1:8" s="38" customFormat="1" ht="19.5" customHeight="1">
      <c r="A34" s="61" t="s">
        <v>57</v>
      </c>
      <c r="B34" s="50"/>
      <c r="C34" s="275">
        <f>资产负债表试算平衡表!F34</f>
        <v>0</v>
      </c>
      <c r="D34" s="276">
        <f>资产负债表试算平衡表!J34</f>
        <v>0</v>
      </c>
    </row>
    <row r="35" spans="1:8" s="38" customFormat="1" ht="19.5" customHeight="1">
      <c r="A35" s="76" t="s">
        <v>58</v>
      </c>
      <c r="B35" s="56"/>
      <c r="C35" s="277">
        <f>SUM(C20:C34)</f>
        <v>5832214.96</v>
      </c>
      <c r="D35" s="278">
        <f>SUM(D20:D34)</f>
        <v>2753861.16</v>
      </c>
    </row>
    <row r="36" spans="1:8" s="38" customFormat="1" ht="19.5" customHeight="1" thickBot="1">
      <c r="A36" s="77" t="s">
        <v>59</v>
      </c>
      <c r="B36" s="78"/>
      <c r="C36" s="283">
        <f>C18+C35</f>
        <v>10859269.620000001</v>
      </c>
      <c r="D36" s="284">
        <f>D18+D35</f>
        <v>71720867.960000008</v>
      </c>
    </row>
    <row r="37" spans="1:8" s="38" customFormat="1" ht="25" customHeight="1">
      <c r="A37" s="311" t="str">
        <f>"法定代表人："&amp;基本情况表!$B$5&amp;"           主管会计工作负责人: "&amp;基本情况表!$B$6&amp;"          会计机构负责人:"&amp;基本情况表!$B$7</f>
        <v>法定代表人：           主管会计工作负责人:           会计机构负责人:</v>
      </c>
      <c r="B37" s="311"/>
      <c r="C37" s="311"/>
      <c r="D37" s="311"/>
    </row>
    <row r="42" spans="1:8" ht="18" customHeight="1">
      <c r="C42" s="133"/>
    </row>
    <row r="43" spans="1:8" ht="18" customHeight="1">
      <c r="C43" s="41">
        <f>C42/C36</f>
        <v>0</v>
      </c>
    </row>
  </sheetData>
  <mergeCells count="3">
    <mergeCell ref="A1:D1"/>
    <mergeCell ref="B2:C2"/>
    <mergeCell ref="A37:D37"/>
  </mergeCells>
  <phoneticPr fontId="12" type="noConversion"/>
  <printOptions horizontalCentered="1"/>
  <pageMargins left="0.39370078740157483" right="0.39370078740157483" top="0.78740157480314965" bottom="0.39370078740157483" header="0.39370078740157483" footer="0.59055118110236227"/>
  <pageSetup paperSize="9" scale="90" orientation="portrait" blackAndWhite="1" r:id="rId1"/>
  <headerFooter alignWithMargins="0">
    <oddFooter>&amp;C&amp;10- 1 -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7"/>
  </sheetPr>
  <dimension ref="A1:H49"/>
  <sheetViews>
    <sheetView showGridLines="0" showZeros="0" view="pageBreakPreview" zoomScaleNormal="100" zoomScaleSheetLayoutView="100" workbookViewId="0">
      <pane xSplit="1" ySplit="3" topLeftCell="B4" activePane="bottomRight" state="frozen"/>
      <selection activeCell="J15" sqref="J15"/>
      <selection pane="topRight" activeCell="J15" sqref="J15"/>
      <selection pane="bottomLeft" activeCell="J15" sqref="J15"/>
      <selection pane="bottomRight" activeCell="B13" sqref="B13"/>
    </sheetView>
  </sheetViews>
  <sheetFormatPr defaultColWidth="9" defaultRowHeight="18" customHeight="1"/>
  <cols>
    <col min="1" max="1" width="43.08203125" style="113" customWidth="1"/>
    <col min="2" max="2" width="7.58203125" style="113" customWidth="1"/>
    <col min="3" max="4" width="18.58203125" style="114" customWidth="1"/>
    <col min="5" max="5" width="14.08203125" style="113" bestFit="1" customWidth="1"/>
    <col min="6" max="6" width="9" style="113"/>
    <col min="7" max="8" width="14.83203125" style="113" customWidth="1"/>
    <col min="9" max="16384" width="9" style="113"/>
  </cols>
  <sheetData>
    <row r="1" spans="1:8" ht="25" customHeight="1">
      <c r="A1" s="312" t="s">
        <v>108</v>
      </c>
      <c r="B1" s="312"/>
      <c r="C1" s="312"/>
      <c r="D1" s="312"/>
    </row>
    <row r="2" spans="1:8" s="68" customFormat="1" ht="25" customHeight="1" thickBot="1">
      <c r="A2" s="115" t="str">
        <f>"编制单位："&amp;基本情况表!$B$3</f>
        <v>编制单位：长春光华荣昌汽车部件有限公司</v>
      </c>
      <c r="B2" s="313">
        <f>基本情况表!$B$4</f>
        <v>44926</v>
      </c>
      <c r="C2" s="313"/>
      <c r="D2" s="116" t="s">
        <v>106</v>
      </c>
    </row>
    <row r="3" spans="1:8" s="68" customFormat="1" ht="25" customHeight="1">
      <c r="A3" s="80" t="s">
        <v>109</v>
      </c>
      <c r="B3" s="81" t="s">
        <v>24</v>
      </c>
      <c r="C3" s="82" t="s">
        <v>25</v>
      </c>
      <c r="D3" s="85" t="s">
        <v>26</v>
      </c>
    </row>
    <row r="4" spans="1:8" s="68" customFormat="1" ht="15" customHeight="1">
      <c r="A4" s="117" t="s">
        <v>60</v>
      </c>
      <c r="B4" s="118"/>
      <c r="C4" s="119"/>
      <c r="D4" s="120"/>
    </row>
    <row r="5" spans="1:8" s="68" customFormat="1" ht="15" customHeight="1">
      <c r="A5" s="121" t="s">
        <v>61</v>
      </c>
      <c r="B5" s="122"/>
      <c r="C5" s="279">
        <f>资产负债表试算平衡表!F40</f>
        <v>0</v>
      </c>
      <c r="D5" s="280">
        <f>资产负债表试算平衡表!J40</f>
        <v>0</v>
      </c>
      <c r="H5" s="123">
        <f>C5-D5</f>
        <v>0</v>
      </c>
    </row>
    <row r="6" spans="1:8" s="68" customFormat="1" ht="15" customHeight="1">
      <c r="A6" s="121" t="s">
        <v>62</v>
      </c>
      <c r="B6" s="122"/>
      <c r="C6" s="279">
        <f>资产负债表试算平衡表!F41</f>
        <v>0</v>
      </c>
      <c r="D6" s="280">
        <f>资产负债表试算平衡表!J41</f>
        <v>0</v>
      </c>
      <c r="H6" s="123">
        <f t="shared" ref="H6:H9" si="0">C6-D6</f>
        <v>0</v>
      </c>
    </row>
    <row r="7" spans="1:8" s="68" customFormat="1" ht="15" customHeight="1">
      <c r="A7" s="121" t="s">
        <v>63</v>
      </c>
      <c r="B7" s="122"/>
      <c r="C7" s="279">
        <f>资产负债表试算平衡表!F42</f>
        <v>0</v>
      </c>
      <c r="D7" s="280">
        <f>资产负债表试算平衡表!J42</f>
        <v>0</v>
      </c>
      <c r="H7" s="123">
        <f t="shared" si="0"/>
        <v>0</v>
      </c>
    </row>
    <row r="8" spans="1:8" s="38" customFormat="1" ht="15" customHeight="1">
      <c r="A8" s="75" t="s">
        <v>64</v>
      </c>
      <c r="B8" s="124"/>
      <c r="C8" s="279">
        <f>资产负债表试算平衡表!F43</f>
        <v>0</v>
      </c>
      <c r="D8" s="280">
        <f>资产负债表试算平衡表!J43</f>
        <v>0</v>
      </c>
      <c r="H8" s="123">
        <f t="shared" si="0"/>
        <v>0</v>
      </c>
    </row>
    <row r="9" spans="1:8" s="38" customFormat="1" ht="15" customHeight="1">
      <c r="A9" s="75" t="s">
        <v>65</v>
      </c>
      <c r="B9" s="50" t="s">
        <v>571</v>
      </c>
      <c r="C9" s="279">
        <f>资产负债表试算平衡表!F44</f>
        <v>21761151.989999998</v>
      </c>
      <c r="D9" s="280">
        <f>资产负债表试算平衡表!J44</f>
        <v>80253766.870000005</v>
      </c>
      <c r="H9" s="125">
        <f t="shared" si="0"/>
        <v>-58492614.88000001</v>
      </c>
    </row>
    <row r="10" spans="1:8" s="38" customFormat="1" ht="15" customHeight="1">
      <c r="A10" s="61" t="s">
        <v>66</v>
      </c>
      <c r="B10" s="124"/>
      <c r="C10" s="279">
        <f>资产负债表试算平衡表!F45</f>
        <v>0</v>
      </c>
      <c r="D10" s="276">
        <f>资产负债表试算平衡表!J45</f>
        <v>0.11</v>
      </c>
      <c r="H10" s="125">
        <f t="shared" ref="H10:H17" si="1">C10-D10</f>
        <v>-0.11</v>
      </c>
    </row>
    <row r="11" spans="1:8" s="38" customFormat="1" ht="15" customHeight="1">
      <c r="A11" s="61" t="s">
        <v>67</v>
      </c>
      <c r="B11" s="50" t="s">
        <v>572</v>
      </c>
      <c r="C11" s="279">
        <f>资产负债表试算平衡表!F46</f>
        <v>88672.49</v>
      </c>
      <c r="D11" s="280">
        <f>资产负债表试算平衡表!J46</f>
        <v>96590.48</v>
      </c>
      <c r="H11" s="125">
        <f>C11-D11</f>
        <v>-7917.9899999999907</v>
      </c>
    </row>
    <row r="12" spans="1:8" s="38" customFormat="1" ht="15" customHeight="1">
      <c r="A12" s="61" t="s">
        <v>68</v>
      </c>
      <c r="B12" s="50" t="s">
        <v>573</v>
      </c>
      <c r="C12" s="279">
        <f>资产负债表试算平衡表!F47</f>
        <v>704.47000000267872</v>
      </c>
      <c r="D12" s="280">
        <f>资产负债表试算平衡表!J47</f>
        <v>13758.35</v>
      </c>
      <c r="G12" s="181">
        <v>-6388074.1799999997</v>
      </c>
      <c r="H12" s="125">
        <f t="shared" si="1"/>
        <v>-13053.879999997322</v>
      </c>
    </row>
    <row r="13" spans="1:8" s="38" customFormat="1" ht="15" customHeight="1">
      <c r="A13" s="61" t="s">
        <v>69</v>
      </c>
      <c r="B13" s="50" t="s">
        <v>574</v>
      </c>
      <c r="C13" s="279">
        <f>资产负债表试算平衡表!F48</f>
        <v>528016.61</v>
      </c>
      <c r="D13" s="280">
        <f>资产负债表试算平衡表!J48</f>
        <v>57930.94</v>
      </c>
      <c r="G13" s="132">
        <f>G12-D12</f>
        <v>-6401832.5299999993</v>
      </c>
      <c r="H13" s="125">
        <f t="shared" si="1"/>
        <v>470085.67</v>
      </c>
    </row>
    <row r="14" spans="1:8" s="38" customFormat="1" ht="15" customHeight="1">
      <c r="A14" s="75" t="s">
        <v>70</v>
      </c>
      <c r="B14" s="124"/>
      <c r="C14" s="279">
        <f>资产负债表试算平衡表!F49</f>
        <v>0</v>
      </c>
      <c r="D14" s="280">
        <f>资产负债表试算平衡表!J49</f>
        <v>0</v>
      </c>
      <c r="H14" s="125">
        <f t="shared" si="1"/>
        <v>0</v>
      </c>
    </row>
    <row r="15" spans="1:8" s="38" customFormat="1" ht="15" customHeight="1">
      <c r="A15" s="75" t="s">
        <v>71</v>
      </c>
      <c r="B15" s="124"/>
      <c r="C15" s="279">
        <f>资产负债表试算平衡表!F50</f>
        <v>0</v>
      </c>
      <c r="D15" s="280">
        <f>资产负债表试算平衡表!J50</f>
        <v>0</v>
      </c>
      <c r="H15" s="125">
        <f t="shared" si="1"/>
        <v>0</v>
      </c>
    </row>
    <row r="16" spans="1:8" s="38" customFormat="1" ht="15" customHeight="1">
      <c r="A16" s="61" t="s">
        <v>72</v>
      </c>
      <c r="B16" s="124"/>
      <c r="C16" s="279">
        <f>资产负债表试算平衡表!F51</f>
        <v>0</v>
      </c>
      <c r="D16" s="280">
        <f>资产负债表试算平衡表!J51</f>
        <v>0</v>
      </c>
      <c r="H16" s="125">
        <f t="shared" si="1"/>
        <v>0</v>
      </c>
    </row>
    <row r="17" spans="1:8" s="38" customFormat="1" ht="15" customHeight="1">
      <c r="A17" s="61" t="s">
        <v>73</v>
      </c>
      <c r="B17" s="124"/>
      <c r="C17" s="279">
        <f>资产负债表试算平衡表!F52</f>
        <v>0</v>
      </c>
      <c r="D17" s="280">
        <f>资产负债表试算平衡表!J52</f>
        <v>0</v>
      </c>
      <c r="H17" s="125">
        <f t="shared" si="1"/>
        <v>0</v>
      </c>
    </row>
    <row r="18" spans="1:8" s="38" customFormat="1" ht="15" customHeight="1">
      <c r="A18" s="61" t="s">
        <v>74</v>
      </c>
      <c r="B18" s="124"/>
      <c r="C18" s="279">
        <f>资产负债表试算平衡表!F53</f>
        <v>0</v>
      </c>
      <c r="D18" s="280">
        <f>资产负债表试算平衡表!J53</f>
        <v>0</v>
      </c>
    </row>
    <row r="19" spans="1:8" s="38" customFormat="1" ht="15" customHeight="1">
      <c r="A19" s="76" t="s">
        <v>75</v>
      </c>
      <c r="B19" s="86"/>
      <c r="C19" s="277">
        <f>SUM(C5:C13)+C16+C17+C18</f>
        <v>22378545.559999999</v>
      </c>
      <c r="D19" s="278">
        <f>SUM(D5:D13)+D16+D17+D18</f>
        <v>80422046.75</v>
      </c>
    </row>
    <row r="20" spans="1:8" s="38" customFormat="1" ht="15" customHeight="1">
      <c r="A20" s="49" t="s">
        <v>76</v>
      </c>
      <c r="B20" s="86"/>
      <c r="C20" s="277"/>
      <c r="D20" s="278"/>
    </row>
    <row r="21" spans="1:8" s="38" customFormat="1" ht="15" customHeight="1">
      <c r="A21" s="61" t="s">
        <v>77</v>
      </c>
      <c r="B21" s="124"/>
      <c r="C21" s="279">
        <f>资产负债表试算平衡表!F56</f>
        <v>0</v>
      </c>
      <c r="D21" s="280">
        <f>资产负债表试算平衡表!J56</f>
        <v>0</v>
      </c>
      <c r="H21" s="123">
        <f>C21-D21</f>
        <v>0</v>
      </c>
    </row>
    <row r="22" spans="1:8" s="38" customFormat="1" ht="15" customHeight="1">
      <c r="A22" s="61" t="s">
        <v>78</v>
      </c>
      <c r="B22" s="124"/>
      <c r="C22" s="279">
        <f>资产负债表试算平衡表!F57</f>
        <v>0</v>
      </c>
      <c r="D22" s="280">
        <f>资产负债表试算平衡表!J57</f>
        <v>0</v>
      </c>
      <c r="H22" s="123">
        <f t="shared" ref="H22:H30" si="2">C22-D22</f>
        <v>0</v>
      </c>
    </row>
    <row r="23" spans="1:8" s="38" customFormat="1" ht="15" customHeight="1">
      <c r="A23" s="75" t="s">
        <v>79</v>
      </c>
      <c r="B23" s="124"/>
      <c r="C23" s="279">
        <f>资产负债表试算平衡表!F58</f>
        <v>0</v>
      </c>
      <c r="D23" s="280">
        <f>资产负债表试算平衡表!J58</f>
        <v>0</v>
      </c>
      <c r="H23" s="123">
        <f t="shared" si="2"/>
        <v>0</v>
      </c>
    </row>
    <row r="24" spans="1:8" s="38" customFormat="1" ht="15" customHeight="1">
      <c r="A24" s="75" t="s">
        <v>80</v>
      </c>
      <c r="B24" s="124"/>
      <c r="C24" s="279">
        <f>资产负债表试算平衡表!F59</f>
        <v>0</v>
      </c>
      <c r="D24" s="280">
        <f>资产负债表试算平衡表!J59</f>
        <v>0</v>
      </c>
      <c r="H24" s="123">
        <f t="shared" si="2"/>
        <v>0</v>
      </c>
    </row>
    <row r="25" spans="1:8" s="38" customFormat="1" ht="15" customHeight="1">
      <c r="A25" s="61" t="s">
        <v>81</v>
      </c>
      <c r="B25" s="124"/>
      <c r="C25" s="279">
        <f>资产负债表试算平衡表!F60</f>
        <v>0</v>
      </c>
      <c r="D25" s="280">
        <f>资产负债表试算平衡表!J60</f>
        <v>0</v>
      </c>
      <c r="H25" s="123">
        <f t="shared" si="2"/>
        <v>0</v>
      </c>
    </row>
    <row r="26" spans="1:8" s="38" customFormat="1" ht="15" customHeight="1">
      <c r="A26" s="75" t="s">
        <v>82</v>
      </c>
      <c r="B26" s="124"/>
      <c r="C26" s="279">
        <f>资产负债表试算平衡表!F61</f>
        <v>0</v>
      </c>
      <c r="D26" s="280">
        <f>资产负债表试算平衡表!J61</f>
        <v>0</v>
      </c>
      <c r="H26" s="123">
        <f t="shared" si="2"/>
        <v>0</v>
      </c>
    </row>
    <row r="27" spans="1:8" s="38" customFormat="1" ht="15" customHeight="1">
      <c r="A27" s="61" t="s">
        <v>83</v>
      </c>
      <c r="B27" s="124"/>
      <c r="C27" s="279">
        <f>资产负债表试算平衡表!F62</f>
        <v>0</v>
      </c>
      <c r="D27" s="280">
        <f>资产负债表试算平衡表!J62</f>
        <v>0</v>
      </c>
      <c r="H27" s="125">
        <f t="shared" si="2"/>
        <v>0</v>
      </c>
    </row>
    <row r="28" spans="1:8" s="38" customFormat="1" ht="15" customHeight="1">
      <c r="A28" s="61" t="s">
        <v>84</v>
      </c>
      <c r="B28" s="124"/>
      <c r="C28" s="279">
        <f>资产负债表试算平衡表!F63</f>
        <v>0</v>
      </c>
      <c r="D28" s="280">
        <f>资产负债表试算平衡表!J63</f>
        <v>0</v>
      </c>
      <c r="H28" s="125">
        <f t="shared" si="2"/>
        <v>0</v>
      </c>
    </row>
    <row r="29" spans="1:8" s="38" customFormat="1" ht="15" customHeight="1">
      <c r="A29" s="61" t="s">
        <v>85</v>
      </c>
      <c r="B29" s="124"/>
      <c r="C29" s="279">
        <f>资产负债表试算平衡表!F64</f>
        <v>0</v>
      </c>
      <c r="D29" s="280">
        <f>资产负债表试算平衡表!J64</f>
        <v>0</v>
      </c>
      <c r="H29" s="125">
        <f t="shared" si="2"/>
        <v>0</v>
      </c>
    </row>
    <row r="30" spans="1:8" s="38" customFormat="1" ht="15" customHeight="1">
      <c r="A30" s="61" t="s">
        <v>86</v>
      </c>
      <c r="B30" s="124"/>
      <c r="C30" s="279">
        <f>资产负债表试算平衡表!F65</f>
        <v>0</v>
      </c>
      <c r="D30" s="280">
        <f>资产负债表试算平衡表!J65</f>
        <v>0</v>
      </c>
      <c r="H30" s="123">
        <f t="shared" si="2"/>
        <v>0</v>
      </c>
    </row>
    <row r="31" spans="1:8" s="38" customFormat="1" ht="15" customHeight="1">
      <c r="A31" s="76" t="s">
        <v>87</v>
      </c>
      <c r="B31" s="86"/>
      <c r="C31" s="277">
        <f>SUM(C21:C22)+SUM(C25:C30)</f>
        <v>0</v>
      </c>
      <c r="D31" s="278">
        <f>SUM(D21:D22)+SUM(D25:D30)</f>
        <v>0</v>
      </c>
    </row>
    <row r="32" spans="1:8" s="38" customFormat="1" ht="15" customHeight="1">
      <c r="A32" s="76" t="s">
        <v>88</v>
      </c>
      <c r="B32" s="86"/>
      <c r="C32" s="277">
        <f>C19+C31</f>
        <v>22378545.559999999</v>
      </c>
      <c r="D32" s="278">
        <f>D19+D31</f>
        <v>80422046.75</v>
      </c>
    </row>
    <row r="33" spans="1:8" s="38" customFormat="1" ht="15" customHeight="1">
      <c r="A33" s="49" t="s">
        <v>89</v>
      </c>
      <c r="B33" s="86"/>
      <c r="C33" s="277"/>
      <c r="D33" s="278"/>
    </row>
    <row r="34" spans="1:8" s="38" customFormat="1" ht="15" customHeight="1">
      <c r="A34" s="126" t="s">
        <v>90</v>
      </c>
      <c r="B34" s="50" t="s">
        <v>575</v>
      </c>
      <c r="C34" s="279">
        <f>资产负债表试算平衡表!F69</f>
        <v>500000</v>
      </c>
      <c r="D34" s="280">
        <f>资产负债表试算平衡表!J69</f>
        <v>500000</v>
      </c>
      <c r="H34" s="123">
        <f t="shared" ref="H34:H42" si="3">C34-D34</f>
        <v>0</v>
      </c>
    </row>
    <row r="35" spans="1:8" s="38" customFormat="1" ht="15" customHeight="1">
      <c r="A35" s="126" t="s">
        <v>91</v>
      </c>
      <c r="B35" s="124"/>
      <c r="C35" s="279">
        <f>资产负债表试算平衡表!F70</f>
        <v>0</v>
      </c>
      <c r="D35" s="280">
        <f>资产负债表试算平衡表!J70</f>
        <v>0</v>
      </c>
      <c r="H35" s="123">
        <f t="shared" si="3"/>
        <v>0</v>
      </c>
    </row>
    <row r="36" spans="1:8" s="38" customFormat="1" ht="15" customHeight="1">
      <c r="A36" s="75" t="s">
        <v>79</v>
      </c>
      <c r="B36" s="124"/>
      <c r="C36" s="279">
        <f>资产负债表试算平衡表!F71</f>
        <v>0</v>
      </c>
      <c r="D36" s="280">
        <f>资产负债表试算平衡表!J71</f>
        <v>0</v>
      </c>
      <c r="H36" s="123">
        <f t="shared" si="3"/>
        <v>0</v>
      </c>
    </row>
    <row r="37" spans="1:8" s="38" customFormat="1" ht="15" customHeight="1">
      <c r="A37" s="75" t="s">
        <v>80</v>
      </c>
      <c r="B37" s="124"/>
      <c r="C37" s="279">
        <f>资产负债表试算平衡表!F72</f>
        <v>0</v>
      </c>
      <c r="D37" s="280">
        <f>资产负债表试算平衡表!J72</f>
        <v>0</v>
      </c>
      <c r="H37" s="125">
        <f t="shared" si="3"/>
        <v>0</v>
      </c>
    </row>
    <row r="38" spans="1:8" s="38" customFormat="1" ht="15" customHeight="1">
      <c r="A38" s="61" t="s">
        <v>92</v>
      </c>
      <c r="B38" s="124"/>
      <c r="C38" s="279">
        <f>资产负债表试算平衡表!F73</f>
        <v>0</v>
      </c>
      <c r="D38" s="280">
        <f>资产负债表试算平衡表!J73</f>
        <v>0</v>
      </c>
      <c r="H38" s="125">
        <f t="shared" si="3"/>
        <v>0</v>
      </c>
    </row>
    <row r="39" spans="1:8" s="38" customFormat="1" ht="15" customHeight="1">
      <c r="A39" s="61" t="s">
        <v>93</v>
      </c>
      <c r="B39" s="124"/>
      <c r="C39" s="279">
        <f>资产负债表试算平衡表!F74</f>
        <v>0</v>
      </c>
      <c r="D39" s="280">
        <f>资产负债表试算平衡表!J74</f>
        <v>0</v>
      </c>
      <c r="H39" s="125">
        <f t="shared" si="3"/>
        <v>0</v>
      </c>
    </row>
    <row r="40" spans="1:8" s="38" customFormat="1" ht="15" customHeight="1">
      <c r="A40" s="61" t="s">
        <v>94</v>
      </c>
      <c r="B40" s="124"/>
      <c r="C40" s="279">
        <f>资产负债表试算平衡表!F75</f>
        <v>0</v>
      </c>
      <c r="D40" s="280">
        <f>资产负债表试算平衡表!J75</f>
        <v>0</v>
      </c>
      <c r="G40" s="127"/>
      <c r="H40" s="125">
        <f t="shared" si="3"/>
        <v>0</v>
      </c>
    </row>
    <row r="41" spans="1:8" s="38" customFormat="1" ht="15" customHeight="1">
      <c r="A41" s="75" t="s">
        <v>95</v>
      </c>
      <c r="B41" s="124"/>
      <c r="C41" s="279">
        <f>资产负债表试算平衡表!F76</f>
        <v>0</v>
      </c>
      <c r="D41" s="280">
        <f>资产负债表试算平衡表!J76</f>
        <v>0</v>
      </c>
      <c r="G41" s="127"/>
      <c r="H41" s="125">
        <f t="shared" si="3"/>
        <v>0</v>
      </c>
    </row>
    <row r="42" spans="1:8" s="38" customFormat="1" ht="15" customHeight="1">
      <c r="A42" s="61" t="s">
        <v>96</v>
      </c>
      <c r="B42" s="124"/>
      <c r="C42" s="279">
        <f>资产负债表试算平衡表!F77</f>
        <v>0</v>
      </c>
      <c r="D42" s="280">
        <f>资产负债表试算平衡表!J77</f>
        <v>0</v>
      </c>
      <c r="G42" s="127">
        <f>C42-D42</f>
        <v>0</v>
      </c>
      <c r="H42" s="125">
        <f t="shared" si="3"/>
        <v>0</v>
      </c>
    </row>
    <row r="43" spans="1:8" s="38" customFormat="1" ht="15" customHeight="1">
      <c r="A43" s="61" t="s">
        <v>97</v>
      </c>
      <c r="B43" s="50" t="s">
        <v>576</v>
      </c>
      <c r="C43" s="279">
        <f>资产负债表试算平衡表!F78</f>
        <v>-12019275.939999999</v>
      </c>
      <c r="D43" s="280">
        <f>资产负债表试算平衡表!J78</f>
        <v>-9201178.7899999991</v>
      </c>
      <c r="E43" s="132"/>
      <c r="G43" s="127">
        <f>C43-D43</f>
        <v>-2818097.1500000004</v>
      </c>
      <c r="H43" s="125">
        <f>C43-D43</f>
        <v>-2818097.1500000004</v>
      </c>
    </row>
    <row r="44" spans="1:8" s="38" customFormat="1" ht="15" customHeight="1">
      <c r="A44" s="76" t="s">
        <v>100</v>
      </c>
      <c r="B44" s="86"/>
      <c r="C44" s="277">
        <f>SUM(C34:C35)+C38-C39+SUM(C40:C43)</f>
        <v>-11519275.939999999</v>
      </c>
      <c r="D44" s="278">
        <f>SUM(D34:D35)+D38-D39+SUM(D40:D43)</f>
        <v>-8701178.7899999991</v>
      </c>
      <c r="G44" s="127">
        <f>利润表3!C24</f>
        <v>-2818097.1499999813</v>
      </c>
      <c r="H44" s="123">
        <f>C44-D44</f>
        <v>-2818097.1500000004</v>
      </c>
    </row>
    <row r="45" spans="1:8" s="38" customFormat="1" ht="15" customHeight="1" thickBot="1">
      <c r="A45" s="77" t="s">
        <v>101</v>
      </c>
      <c r="B45" s="87"/>
      <c r="C45" s="283">
        <f>C32+C44</f>
        <v>10859269.619999999</v>
      </c>
      <c r="D45" s="284">
        <f>D32+D44</f>
        <v>71720867.960000008</v>
      </c>
      <c r="G45" s="127">
        <f>G43+G42-G44</f>
        <v>-1.909211277961731E-8</v>
      </c>
      <c r="H45" s="123">
        <f>C45-D45</f>
        <v>-60861598.340000011</v>
      </c>
    </row>
    <row r="46" spans="1:8" s="68" customFormat="1" ht="25" customHeight="1">
      <c r="A46" s="314" t="str">
        <f>"法定代表人："&amp;基本情况表!$B$5&amp;"           主管会计工作负责人: "&amp;基本情况表!$B$6&amp;"          会计机构负责人:"&amp;基本情况表!$B$7</f>
        <v>法定代表人：           主管会计工作负责人:           会计机构负责人:</v>
      </c>
      <c r="B46" s="314"/>
      <c r="C46" s="314"/>
      <c r="D46" s="314"/>
      <c r="G46" s="128"/>
      <c r="H46" s="123">
        <f t="shared" ref="H46" si="4">C46-D46</f>
        <v>0</v>
      </c>
    </row>
    <row r="47" spans="1:8" s="69" customFormat="1" ht="18" customHeight="1">
      <c r="A47" s="88" t="s">
        <v>102</v>
      </c>
      <c r="B47" s="89"/>
      <c r="C47" s="89">
        <f>C45-资产负债表1!C36</f>
        <v>0</v>
      </c>
      <c r="D47" s="89">
        <f>D45-资产负债表1!D36</f>
        <v>0</v>
      </c>
      <c r="G47" s="129"/>
    </row>
    <row r="48" spans="1:8" ht="18" customHeight="1">
      <c r="G48" s="130"/>
    </row>
    <row r="49" spans="7:7" ht="18" customHeight="1">
      <c r="G49" s="131"/>
    </row>
  </sheetData>
  <mergeCells count="3">
    <mergeCell ref="A1:D1"/>
    <mergeCell ref="B2:C2"/>
    <mergeCell ref="A46:D46"/>
  </mergeCells>
  <phoneticPr fontId="12" type="noConversion"/>
  <printOptions horizontalCentered="1"/>
  <pageMargins left="0.39370078740157483" right="0.39370078740157483" top="0.78740157480314965" bottom="0.39370078740157483" header="0.39370078740157483" footer="0.59055118110236227"/>
  <pageSetup paperSize="9" scale="90" orientation="portrait" blackAndWhite="1" r:id="rId1"/>
  <headerFooter alignWithMargins="0">
    <oddFooter>&amp;C&amp;10-2 -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7"/>
  </sheetPr>
  <dimension ref="A1:D52"/>
  <sheetViews>
    <sheetView showGridLines="0" showZeros="0" view="pageBreakPreview" zoomScaleNormal="100" zoomScaleSheetLayoutView="100" workbookViewId="0">
      <pane xSplit="1" ySplit="3" topLeftCell="B4" activePane="bottomRight" state="frozen"/>
      <selection pane="topRight"/>
      <selection pane="bottomLeft"/>
      <selection pane="bottomRight" activeCell="A6" sqref="A6"/>
    </sheetView>
  </sheetViews>
  <sheetFormatPr defaultColWidth="9" defaultRowHeight="15.65" customHeight="1"/>
  <cols>
    <col min="1" max="1" width="46.58203125" style="38" customWidth="1"/>
    <col min="2" max="2" width="7.58203125" style="107" customWidth="1"/>
    <col min="3" max="4" width="17.08203125" style="108" customWidth="1"/>
    <col min="5" max="16384" width="9" style="38"/>
  </cols>
  <sheetData>
    <row r="1" spans="1:4" ht="18" customHeight="1">
      <c r="A1" s="309" t="s">
        <v>110</v>
      </c>
      <c r="B1" s="309"/>
      <c r="C1" s="309"/>
      <c r="D1" s="309"/>
    </row>
    <row r="2" spans="1:4" ht="16.5" customHeight="1">
      <c r="A2" s="42" t="str">
        <f>"编制单位："&amp;基本情况表!$B$3</f>
        <v>编制单位：长春光华荣昌汽车部件有限公司</v>
      </c>
      <c r="B2" s="315" t="str">
        <f>IFERROR(IF(AND(MONTH(基本情况表!$B$4)=12,DAY(基本情况表!$B$4)=31),YEAR(基本情况表!$B$4)&amp;"年度",YEAR(基本情况表!$B$4)&amp;"年1-"&amp;MONTH(基本情况表!$B$4)&amp;"月"),"201X年度")</f>
        <v>2022年度</v>
      </c>
      <c r="C2" s="315"/>
      <c r="D2" s="43" t="s">
        <v>106</v>
      </c>
    </row>
    <row r="3" spans="1:4" ht="15.75" customHeight="1">
      <c r="A3" s="44" t="s">
        <v>111</v>
      </c>
      <c r="B3" s="45" t="s">
        <v>24</v>
      </c>
      <c r="C3" s="46" t="s">
        <v>112</v>
      </c>
      <c r="D3" s="48" t="s">
        <v>113</v>
      </c>
    </row>
    <row r="4" spans="1:4" ht="15.75" customHeight="1">
      <c r="A4" s="49" t="s">
        <v>114</v>
      </c>
      <c r="B4" s="50"/>
      <c r="C4" s="51"/>
      <c r="D4" s="53"/>
    </row>
    <row r="5" spans="1:4" ht="15.75" customHeight="1">
      <c r="A5" s="49" t="s">
        <v>115</v>
      </c>
      <c r="B5" s="50"/>
      <c r="C5" s="51"/>
      <c r="D5" s="53"/>
    </row>
    <row r="6" spans="1:4" ht="15.75" customHeight="1">
      <c r="A6" s="49" t="s">
        <v>116</v>
      </c>
      <c r="B6" s="50"/>
      <c r="C6" s="51"/>
      <c r="D6" s="53"/>
    </row>
    <row r="7" spans="1:4" ht="15.75" customHeight="1">
      <c r="A7" s="49" t="s">
        <v>117</v>
      </c>
      <c r="B7" s="50"/>
      <c r="C7" s="51"/>
      <c r="D7" s="53"/>
    </row>
    <row r="8" spans="1:4" ht="15.75" customHeight="1">
      <c r="A8" s="49" t="s">
        <v>118</v>
      </c>
      <c r="B8" s="50"/>
      <c r="C8" s="51"/>
      <c r="D8" s="53"/>
    </row>
    <row r="9" spans="1:4" ht="15.75" customHeight="1">
      <c r="A9" s="109" t="s">
        <v>119</v>
      </c>
      <c r="B9" s="50"/>
      <c r="C9" s="51"/>
      <c r="D9" s="53"/>
    </row>
    <row r="10" spans="1:4" ht="15.75" customHeight="1">
      <c r="A10" s="49" t="s">
        <v>120</v>
      </c>
      <c r="B10" s="50"/>
      <c r="C10" s="51"/>
      <c r="D10" s="53"/>
    </row>
    <row r="11" spans="1:4" ht="15.75" customHeight="1">
      <c r="A11" s="55" t="s">
        <v>121</v>
      </c>
      <c r="B11" s="50"/>
      <c r="C11" s="51"/>
      <c r="D11" s="53"/>
    </row>
    <row r="12" spans="1:4" ht="15.75" customHeight="1">
      <c r="A12" s="55" t="s">
        <v>122</v>
      </c>
      <c r="B12" s="50"/>
      <c r="C12" s="51"/>
      <c r="D12" s="53"/>
    </row>
    <row r="13" spans="1:4" ht="15.75" customHeight="1">
      <c r="A13" s="55" t="s">
        <v>123</v>
      </c>
      <c r="B13" s="50"/>
      <c r="C13" s="51"/>
      <c r="D13" s="53"/>
    </row>
    <row r="14" spans="1:4" ht="15.75" customHeight="1">
      <c r="A14" s="49" t="s">
        <v>124</v>
      </c>
      <c r="B14" s="50"/>
      <c r="C14" s="51"/>
      <c r="D14" s="53"/>
    </row>
    <row r="15" spans="1:4" ht="15.75" customHeight="1">
      <c r="A15" s="55" t="s">
        <v>125</v>
      </c>
      <c r="B15" s="50"/>
      <c r="C15" s="51"/>
      <c r="D15" s="53"/>
    </row>
    <row r="16" spans="1:4" ht="15.75" customHeight="1">
      <c r="A16" s="49" t="s">
        <v>126</v>
      </c>
      <c r="B16" s="50"/>
      <c r="C16" s="51"/>
      <c r="D16" s="53"/>
    </row>
    <row r="17" spans="1:4" ht="15.75" customHeight="1">
      <c r="A17" s="109" t="s">
        <v>127</v>
      </c>
      <c r="B17" s="50"/>
      <c r="C17" s="51"/>
      <c r="D17" s="53"/>
    </row>
    <row r="18" spans="1:4" ht="15.75" customHeight="1">
      <c r="A18" s="55" t="s">
        <v>128</v>
      </c>
      <c r="B18" s="50"/>
      <c r="C18" s="51"/>
      <c r="D18" s="53"/>
    </row>
    <row r="19" spans="1:4" ht="15.75" customHeight="1">
      <c r="A19" s="49" t="s">
        <v>129</v>
      </c>
      <c r="B19" s="56"/>
      <c r="C19" s="57">
        <f>C4-SUM(C5:C10)+C13+C14+C16+C17+C18</f>
        <v>0</v>
      </c>
      <c r="D19" s="84">
        <f>D4-SUM(D5:D10)+D13+D14+D16+D17+D18</f>
        <v>0</v>
      </c>
    </row>
    <row r="20" spans="1:4" ht="15.75" customHeight="1">
      <c r="A20" s="49" t="s">
        <v>130</v>
      </c>
      <c r="B20" s="50"/>
      <c r="C20" s="51"/>
      <c r="D20" s="53"/>
    </row>
    <row r="21" spans="1:4" ht="15.75" customHeight="1">
      <c r="A21" s="49" t="s">
        <v>131</v>
      </c>
      <c r="B21" s="50"/>
      <c r="C21" s="51"/>
      <c r="D21" s="53"/>
    </row>
    <row r="22" spans="1:4" ht="15.75" customHeight="1">
      <c r="A22" s="49" t="s">
        <v>132</v>
      </c>
      <c r="B22" s="56"/>
      <c r="C22" s="57">
        <f>C19+C20-C21</f>
        <v>0</v>
      </c>
      <c r="D22" s="84">
        <f>D19+D20-D21</f>
        <v>0</v>
      </c>
    </row>
    <row r="23" spans="1:4" ht="15.75" customHeight="1">
      <c r="A23" s="49" t="s">
        <v>133</v>
      </c>
      <c r="B23" s="50"/>
      <c r="C23" s="51"/>
      <c r="D23" s="53"/>
    </row>
    <row r="24" spans="1:4" ht="15.75" customHeight="1">
      <c r="A24" s="49" t="s">
        <v>134</v>
      </c>
      <c r="B24" s="56"/>
      <c r="C24" s="57">
        <f>C22-C23</f>
        <v>0</v>
      </c>
      <c r="D24" s="84">
        <f>D22-D23</f>
        <v>0</v>
      </c>
    </row>
    <row r="25" spans="1:4" ht="15.75" customHeight="1">
      <c r="A25" s="49" t="s">
        <v>135</v>
      </c>
      <c r="B25" s="56"/>
      <c r="C25" s="57"/>
      <c r="D25" s="84"/>
    </row>
    <row r="26" spans="1:4" ht="15.75" customHeight="1">
      <c r="A26" s="61" t="s">
        <v>136</v>
      </c>
      <c r="B26" s="50"/>
      <c r="C26" s="51"/>
      <c r="D26" s="53"/>
    </row>
    <row r="27" spans="1:4" ht="15.75" customHeight="1">
      <c r="A27" s="61" t="s">
        <v>137</v>
      </c>
      <c r="B27" s="50"/>
      <c r="C27" s="51"/>
      <c r="D27" s="53"/>
    </row>
    <row r="28" spans="1:4" ht="15.75" customHeight="1">
      <c r="A28" s="49" t="s">
        <v>138</v>
      </c>
      <c r="B28" s="56"/>
      <c r="C28" s="56"/>
      <c r="D28" s="110"/>
    </row>
    <row r="29" spans="1:4" ht="15.75" customHeight="1">
      <c r="A29" s="61" t="s">
        <v>139</v>
      </c>
      <c r="B29" s="50"/>
      <c r="C29" s="51"/>
      <c r="D29" s="53"/>
    </row>
    <row r="30" spans="1:4" ht="15.75" customHeight="1">
      <c r="A30" s="61" t="s">
        <v>140</v>
      </c>
      <c r="B30" s="50"/>
      <c r="C30" s="51"/>
      <c r="D30" s="53"/>
    </row>
    <row r="31" spans="1:4" ht="15.75" customHeight="1">
      <c r="A31" s="49" t="s">
        <v>141</v>
      </c>
      <c r="B31" s="56"/>
      <c r="C31" s="57">
        <f>C32+C43</f>
        <v>0</v>
      </c>
      <c r="D31" s="84">
        <f>D32+D43</f>
        <v>0</v>
      </c>
    </row>
    <row r="32" spans="1:4" ht="15.75" customHeight="1">
      <c r="A32" s="111" t="s">
        <v>142</v>
      </c>
      <c r="B32" s="56"/>
      <c r="C32" s="57">
        <f>C33+C36</f>
        <v>0</v>
      </c>
      <c r="D32" s="84">
        <f>D33+D36</f>
        <v>0</v>
      </c>
    </row>
    <row r="33" spans="1:4" ht="15.75" customHeight="1">
      <c r="A33" s="61" t="s">
        <v>143</v>
      </c>
      <c r="B33" s="56"/>
      <c r="C33" s="57">
        <f>C34+C35</f>
        <v>0</v>
      </c>
      <c r="D33" s="84">
        <f>D34+D35</f>
        <v>0</v>
      </c>
    </row>
    <row r="34" spans="1:4" ht="15.75" customHeight="1">
      <c r="A34" s="61" t="s">
        <v>144</v>
      </c>
      <c r="B34" s="50"/>
      <c r="C34" s="51"/>
      <c r="D34" s="53"/>
    </row>
    <row r="35" spans="1:4" ht="17.25" customHeight="1">
      <c r="A35" s="61" t="s">
        <v>145</v>
      </c>
      <c r="B35" s="50"/>
      <c r="C35" s="51"/>
      <c r="D35" s="53"/>
    </row>
    <row r="36" spans="1:4" ht="15.75" customHeight="1">
      <c r="A36" s="61" t="s">
        <v>146</v>
      </c>
      <c r="B36" s="56"/>
      <c r="C36" s="57">
        <f>SUM(C37:C42)</f>
        <v>0</v>
      </c>
      <c r="D36" s="84">
        <f>SUM(D37:D42)</f>
        <v>0</v>
      </c>
    </row>
    <row r="37" spans="1:4" ht="17.25" customHeight="1">
      <c r="A37" s="61" t="s">
        <v>147</v>
      </c>
      <c r="B37" s="50"/>
      <c r="C37" s="51"/>
      <c r="D37" s="53"/>
    </row>
    <row r="38" spans="1:4" ht="15.75" customHeight="1">
      <c r="A38" s="61" t="s">
        <v>148</v>
      </c>
      <c r="B38" s="50"/>
      <c r="C38" s="51"/>
      <c r="D38" s="53"/>
    </row>
    <row r="39" spans="1:4" ht="15.75" customHeight="1">
      <c r="A39" s="61" t="s">
        <v>149</v>
      </c>
      <c r="B39" s="50"/>
      <c r="C39" s="51"/>
      <c r="D39" s="53"/>
    </row>
    <row r="40" spans="1:4" ht="15.75" customHeight="1">
      <c r="A40" s="61" t="s">
        <v>150</v>
      </c>
      <c r="B40" s="50"/>
      <c r="C40" s="51"/>
      <c r="D40" s="53"/>
    </row>
    <row r="41" spans="1:4" ht="15.75" customHeight="1">
      <c r="A41" s="61" t="s">
        <v>151</v>
      </c>
      <c r="B41" s="50"/>
      <c r="C41" s="51"/>
      <c r="D41" s="53"/>
    </row>
    <row r="42" spans="1:4" ht="15.75" customHeight="1">
      <c r="A42" s="61" t="s">
        <v>152</v>
      </c>
      <c r="B42" s="50"/>
      <c r="C42" s="51"/>
      <c r="D42" s="53"/>
    </row>
    <row r="43" spans="1:4" ht="15.75" customHeight="1">
      <c r="A43" s="62" t="s">
        <v>153</v>
      </c>
      <c r="B43" s="50"/>
      <c r="C43" s="51"/>
      <c r="D43" s="53"/>
    </row>
    <row r="44" spans="1:4" ht="15.75" customHeight="1">
      <c r="A44" s="49" t="s">
        <v>154</v>
      </c>
      <c r="B44" s="56"/>
      <c r="C44" s="57">
        <f>C24+C31</f>
        <v>0</v>
      </c>
      <c r="D44" s="84">
        <f>D24+D31</f>
        <v>0</v>
      </c>
    </row>
    <row r="45" spans="1:4" ht="15.75" customHeight="1">
      <c r="A45" s="62" t="s">
        <v>155</v>
      </c>
      <c r="B45" s="50"/>
      <c r="C45" s="51"/>
      <c r="D45" s="53"/>
    </row>
    <row r="46" spans="1:4" ht="15.75" customHeight="1">
      <c r="A46" s="62" t="s">
        <v>156</v>
      </c>
      <c r="B46" s="50"/>
      <c r="C46" s="51"/>
      <c r="D46" s="53"/>
    </row>
    <row r="47" spans="1:4" ht="15.75" customHeight="1">
      <c r="A47" s="49" t="s">
        <v>157</v>
      </c>
      <c r="B47" s="56"/>
      <c r="C47" s="57"/>
      <c r="D47" s="84"/>
    </row>
    <row r="48" spans="1:4" ht="15.75" customHeight="1">
      <c r="A48" s="62" t="s">
        <v>158</v>
      </c>
      <c r="B48" s="50"/>
      <c r="C48" s="51"/>
      <c r="D48" s="53"/>
    </row>
    <row r="49" spans="1:4" ht="15.75" customHeight="1">
      <c r="A49" s="63" t="s">
        <v>159</v>
      </c>
      <c r="B49" s="64"/>
      <c r="C49" s="65"/>
      <c r="D49" s="67"/>
    </row>
    <row r="50" spans="1:4" ht="15.75" customHeight="1">
      <c r="A50" s="316" t="s">
        <v>160</v>
      </c>
      <c r="B50" s="316"/>
      <c r="C50" s="316"/>
      <c r="D50" s="316"/>
    </row>
    <row r="51" spans="1:4" ht="15.75" customHeight="1">
      <c r="A51" s="317" t="str">
        <f>"法定代表人："&amp;基本情况表!$B$5&amp;"           主管会计工作负责人: "&amp;基本情况表!$B$6&amp;"          会计机构负责人:"&amp;基本情况表!$B$7</f>
        <v>法定代表人：           主管会计工作负责人:           会计机构负责人:</v>
      </c>
      <c r="B51" s="317"/>
      <c r="C51" s="317"/>
      <c r="D51" s="317"/>
    </row>
    <row r="52" spans="1:4" ht="15.65" customHeight="1">
      <c r="A52" s="112"/>
    </row>
  </sheetData>
  <mergeCells count="4">
    <mergeCell ref="A1:D1"/>
    <mergeCell ref="B2:C2"/>
    <mergeCell ref="A50:D50"/>
    <mergeCell ref="A51:D51"/>
  </mergeCells>
  <phoneticPr fontId="12" type="noConversion"/>
  <printOptions horizontalCentered="1"/>
  <pageMargins left="0.39370078740157499" right="0.39370078740157499" top="0.78740157480314998" bottom="0.39370078740157499" header="0.39370078740157499" footer="0.59055118110236204"/>
  <pageSetup paperSize="9" scale="91" orientation="portrait" blackAndWhite="1" r:id="rId1"/>
  <headerFooter alignWithMargins="0">
    <oddFooter>&amp;C&amp;10- &amp;P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17"/>
  </sheetPr>
  <dimension ref="A1:J42"/>
  <sheetViews>
    <sheetView showGridLines="0" showZeros="0" zoomScaleNormal="100" workbookViewId="0">
      <selection activeCell="B23" sqref="B23"/>
    </sheetView>
  </sheetViews>
  <sheetFormatPr defaultColWidth="9" defaultRowHeight="25" customHeight="1"/>
  <cols>
    <col min="1" max="1" width="41.33203125" style="39" customWidth="1"/>
    <col min="2" max="2" width="8.58203125" style="40" customWidth="1"/>
    <col min="3" max="3" width="19.58203125" style="41" customWidth="1"/>
    <col min="4" max="4" width="18.58203125" style="41" customWidth="1"/>
    <col min="5" max="5" width="14.08203125" style="179" bestFit="1" customWidth="1"/>
    <col min="6" max="6" width="15.33203125" style="39" customWidth="1"/>
    <col min="7" max="7" width="16" style="39" customWidth="1"/>
    <col min="8" max="8" width="10.33203125" style="39" bestFit="1" customWidth="1"/>
    <col min="9" max="9" width="9" style="39"/>
    <col min="10" max="10" width="9.5" style="39" bestFit="1" customWidth="1"/>
    <col min="11" max="16384" width="9" style="39"/>
  </cols>
  <sheetData>
    <row r="1" spans="1:7" ht="25" customHeight="1">
      <c r="A1" s="309" t="s">
        <v>161</v>
      </c>
      <c r="B1" s="309"/>
      <c r="C1" s="309"/>
      <c r="D1" s="309"/>
    </row>
    <row r="2" spans="1:7" s="38" customFormat="1" ht="25" customHeight="1" thickBot="1">
      <c r="A2" s="42" t="str">
        <f>"编制单位："&amp;基本情况表!$B$3</f>
        <v>编制单位：长春光华荣昌汽车部件有限公司</v>
      </c>
      <c r="B2" s="315" t="str">
        <f>IFERROR(IF(AND(MONTH(基本情况表!$B$4)=12,DAY(基本情况表!$B$4)=31),YEAR(基本情况表!$B$4)&amp;"年度",YEAR(基本情况表!$B$4)&amp;"年1-"&amp;MONTH(基本情况表!$B$4)&amp;"月"),"201X年度")</f>
        <v>2022年度</v>
      </c>
      <c r="C2" s="315"/>
      <c r="D2" s="43" t="s">
        <v>106</v>
      </c>
      <c r="E2" s="127"/>
    </row>
    <row r="3" spans="1:7" s="38" customFormat="1" ht="15.75" customHeight="1">
      <c r="A3" s="44" t="s">
        <v>111</v>
      </c>
      <c r="B3" s="45" t="s">
        <v>24</v>
      </c>
      <c r="C3" s="46" t="s">
        <v>112</v>
      </c>
      <c r="D3" s="48" t="s">
        <v>113</v>
      </c>
      <c r="E3" s="127"/>
    </row>
    <row r="4" spans="1:7" s="38" customFormat="1" ht="15.75" customHeight="1">
      <c r="A4" s="49" t="s">
        <v>114</v>
      </c>
      <c r="B4" s="50" t="s">
        <v>577</v>
      </c>
      <c r="C4" s="275">
        <f>利润表试算平衡表!E4</f>
        <v>124091746.73</v>
      </c>
      <c r="D4" s="276">
        <f>利润表试算平衡表!H4</f>
        <v>76019341.260000005</v>
      </c>
      <c r="E4" s="127"/>
    </row>
    <row r="5" spans="1:7" s="38" customFormat="1" ht="15.75" customHeight="1">
      <c r="A5" s="49" t="s">
        <v>115</v>
      </c>
      <c r="B5" s="50" t="s">
        <v>577</v>
      </c>
      <c r="C5" s="275">
        <f>利润表试算平衡表!E5</f>
        <v>123942579.88</v>
      </c>
      <c r="D5" s="276">
        <f>利润表试算平衡表!H5</f>
        <v>73052921.879999995</v>
      </c>
      <c r="E5" s="127"/>
      <c r="F5" s="180"/>
      <c r="G5" s="180"/>
    </row>
    <row r="6" spans="1:7" s="38" customFormat="1" ht="15.75" customHeight="1">
      <c r="A6" s="49" t="s">
        <v>116</v>
      </c>
      <c r="B6" s="50" t="s">
        <v>578</v>
      </c>
      <c r="C6" s="275">
        <f>利润表试算平衡表!E6</f>
        <v>119336.94</v>
      </c>
      <c r="D6" s="276">
        <f>利润表试算平衡表!H6</f>
        <v>91733.93</v>
      </c>
      <c r="E6" s="127"/>
      <c r="F6" s="180"/>
    </row>
    <row r="7" spans="1:7" s="38" customFormat="1" ht="15.75" customHeight="1">
      <c r="A7" s="49" t="s">
        <v>117</v>
      </c>
      <c r="B7" s="50" t="s">
        <v>579</v>
      </c>
      <c r="C7" s="275">
        <f>利润表试算平衡表!E7</f>
        <v>201284.49</v>
      </c>
      <c r="D7" s="276">
        <f>利润表试算平衡表!H7</f>
        <v>191146.63</v>
      </c>
      <c r="E7" s="127"/>
      <c r="F7" s="180"/>
    </row>
    <row r="8" spans="1:7" s="38" customFormat="1" ht="15.75" customHeight="1">
      <c r="A8" s="49" t="s">
        <v>118</v>
      </c>
      <c r="B8" s="50" t="s">
        <v>580</v>
      </c>
      <c r="C8" s="275">
        <f>利润表试算平衡表!E8</f>
        <v>1211112.71</v>
      </c>
      <c r="D8" s="276">
        <f>利润表试算平衡表!H8</f>
        <v>1050935.19</v>
      </c>
      <c r="E8" s="127"/>
      <c r="F8" s="180"/>
      <c r="G8" s="180"/>
    </row>
    <row r="9" spans="1:7" s="38" customFormat="1" ht="15.75" customHeight="1">
      <c r="A9" s="49" t="s">
        <v>119</v>
      </c>
      <c r="B9" s="50" t="s">
        <v>581</v>
      </c>
      <c r="C9" s="275">
        <f>利润表试算平衡表!E9</f>
        <v>835499.59</v>
      </c>
      <c r="D9" s="276">
        <f>利润表试算平衡表!H9</f>
        <v>3357111.4</v>
      </c>
      <c r="E9" s="127"/>
    </row>
    <row r="10" spans="1:7" s="38" customFormat="1" ht="15.75" customHeight="1">
      <c r="A10" s="49" t="s">
        <v>120</v>
      </c>
      <c r="B10" s="50" t="s">
        <v>582</v>
      </c>
      <c r="C10" s="275">
        <f>利润表试算平衡表!E10</f>
        <v>750113.03</v>
      </c>
      <c r="D10" s="276">
        <f>利润表试算平衡表!H10</f>
        <v>-12896.25</v>
      </c>
      <c r="E10" s="127"/>
    </row>
    <row r="11" spans="1:7" s="38" customFormat="1" ht="15.75" customHeight="1">
      <c r="A11" s="55" t="s">
        <v>121</v>
      </c>
      <c r="B11" s="50"/>
      <c r="C11" s="275">
        <f>利润表试算平衡表!E11</f>
        <v>0</v>
      </c>
      <c r="D11" s="276">
        <f>利润表试算平衡表!H11</f>
        <v>0</v>
      </c>
      <c r="E11" s="127"/>
    </row>
    <row r="12" spans="1:7" s="38" customFormat="1" ht="15.75" customHeight="1">
      <c r="A12" s="55" t="s">
        <v>162</v>
      </c>
      <c r="B12" s="50"/>
      <c r="C12" s="275">
        <f>利润表试算平衡表!E12</f>
        <v>3314.71</v>
      </c>
      <c r="D12" s="276">
        <f>利润表试算平衡表!H12</f>
        <v>545.14</v>
      </c>
      <c r="E12" s="127"/>
    </row>
    <row r="13" spans="1:7" s="38" customFormat="1" ht="15.75" customHeight="1">
      <c r="A13" s="55" t="s">
        <v>123</v>
      </c>
      <c r="B13" s="50" t="s">
        <v>583</v>
      </c>
      <c r="C13" s="275">
        <f>利润表试算平衡表!E13</f>
        <v>0</v>
      </c>
      <c r="D13" s="276">
        <f>利润表试算平衡表!H13</f>
        <v>1192.03</v>
      </c>
      <c r="E13" s="127"/>
    </row>
    <row r="14" spans="1:7" s="38" customFormat="1" ht="15.75" customHeight="1">
      <c r="A14" s="49" t="s">
        <v>124</v>
      </c>
      <c r="B14" s="50"/>
      <c r="C14" s="275">
        <f>利润表试算平衡表!E14</f>
        <v>0</v>
      </c>
      <c r="D14" s="276">
        <f>利润表试算平衡表!H14</f>
        <v>0</v>
      </c>
      <c r="E14" s="127"/>
    </row>
    <row r="15" spans="1:7" s="38" customFormat="1" ht="15.75" customHeight="1">
      <c r="A15" s="55" t="s">
        <v>125</v>
      </c>
      <c r="B15" s="50"/>
      <c r="C15" s="275">
        <f>利润表试算平衡表!E15</f>
        <v>0</v>
      </c>
      <c r="D15" s="276">
        <f>利润表试算平衡表!H15</f>
        <v>0</v>
      </c>
      <c r="E15" s="127"/>
    </row>
    <row r="16" spans="1:7" s="38" customFormat="1" ht="15.75" customHeight="1">
      <c r="A16" s="49" t="s">
        <v>126</v>
      </c>
      <c r="B16" s="50"/>
      <c r="C16" s="275">
        <f>利润表试算平衡表!E16</f>
        <v>0</v>
      </c>
      <c r="D16" s="276">
        <f>利润表试算平衡表!H16</f>
        <v>0</v>
      </c>
      <c r="E16" s="127"/>
    </row>
    <row r="17" spans="1:10" s="38" customFormat="1" ht="15.75" customHeight="1">
      <c r="A17" s="49" t="s">
        <v>127</v>
      </c>
      <c r="B17" s="50"/>
      <c r="C17" s="275">
        <f>利润表试算平衡表!E17</f>
        <v>0</v>
      </c>
      <c r="D17" s="276">
        <f>利润表试算平衡表!H17</f>
        <v>0</v>
      </c>
      <c r="E17" s="127"/>
    </row>
    <row r="18" spans="1:10" s="38" customFormat="1" ht="15.75" customHeight="1">
      <c r="A18" s="55" t="s">
        <v>128</v>
      </c>
      <c r="B18" s="50"/>
      <c r="C18" s="275">
        <f>利润表试算平衡表!E18</f>
        <v>0</v>
      </c>
      <c r="D18" s="276">
        <f>利润表试算平衡表!H18</f>
        <v>0</v>
      </c>
      <c r="E18" s="127"/>
    </row>
    <row r="19" spans="1:10" s="38" customFormat="1" ht="15.75" customHeight="1">
      <c r="A19" s="49" t="s">
        <v>129</v>
      </c>
      <c r="B19" s="56"/>
      <c r="C19" s="277">
        <f>C4-SUM(C5:C10)+C13+C14+C16+C17+C18</f>
        <v>-2968179.9099999815</v>
      </c>
      <c r="D19" s="278">
        <f>D4-SUM(D5:D10)+D13+D14+D16+D17+D18</f>
        <v>-1710419.4899999958</v>
      </c>
      <c r="E19" s="127"/>
      <c r="H19" s="132"/>
      <c r="J19" s="132"/>
    </row>
    <row r="20" spans="1:10" s="38" customFormat="1" ht="15.75" customHeight="1">
      <c r="A20" s="49" t="s">
        <v>130</v>
      </c>
      <c r="B20" s="50" t="s">
        <v>584</v>
      </c>
      <c r="C20" s="275">
        <f>利润表试算平衡表!E20</f>
        <v>150107.47</v>
      </c>
      <c r="D20" s="276">
        <f>利润表试算平衡表!H20</f>
        <v>10.63</v>
      </c>
      <c r="E20" s="127"/>
    </row>
    <row r="21" spans="1:10" s="38" customFormat="1" ht="15.75" customHeight="1">
      <c r="A21" s="49" t="s">
        <v>131</v>
      </c>
      <c r="B21" s="50" t="s">
        <v>585</v>
      </c>
      <c r="C21" s="275">
        <f>利润表试算平衡表!E21</f>
        <v>24.71</v>
      </c>
      <c r="D21" s="276">
        <f>利润表试算平衡表!H21</f>
        <v>19.489999999999998</v>
      </c>
      <c r="E21" s="127"/>
    </row>
    <row r="22" spans="1:10" s="38" customFormat="1" ht="15.75" customHeight="1">
      <c r="A22" s="49" t="s">
        <v>132</v>
      </c>
      <c r="B22" s="56"/>
      <c r="C22" s="277">
        <f>C19+C20-C21</f>
        <v>-2818097.1499999813</v>
      </c>
      <c r="D22" s="278">
        <f>D19+D20-D21</f>
        <v>-1710428.3499999959</v>
      </c>
      <c r="E22" s="127"/>
      <c r="F22" s="38">
        <v>3500000</v>
      </c>
      <c r="G22" s="132">
        <f>C22-F22</f>
        <v>-6318097.1499999817</v>
      </c>
    </row>
    <row r="23" spans="1:10" s="38" customFormat="1" ht="15.75" customHeight="1">
      <c r="A23" s="49" t="s">
        <v>133</v>
      </c>
      <c r="B23" s="50"/>
      <c r="C23" s="275">
        <f>利润表试算平衡表!E23</f>
        <v>0</v>
      </c>
      <c r="D23" s="276">
        <f>利润表试算平衡表!H23</f>
        <v>0</v>
      </c>
      <c r="E23" s="127"/>
      <c r="F23" s="181"/>
      <c r="G23" s="132"/>
      <c r="H23" s="127"/>
    </row>
    <row r="24" spans="1:10" s="38" customFormat="1" ht="15.75" customHeight="1">
      <c r="A24" s="49" t="s">
        <v>134</v>
      </c>
      <c r="B24" s="56"/>
      <c r="C24" s="277">
        <f>C22-C23</f>
        <v>-2818097.1499999813</v>
      </c>
      <c r="D24" s="278">
        <f>D22-D23</f>
        <v>-1710428.3499999959</v>
      </c>
      <c r="E24" s="127"/>
      <c r="F24" s="181"/>
      <c r="H24" s="132"/>
    </row>
    <row r="25" spans="1:10" s="38" customFormat="1" ht="15.75" customHeight="1">
      <c r="A25" s="49" t="s">
        <v>163</v>
      </c>
      <c r="B25" s="58"/>
      <c r="C25" s="277">
        <f>C24</f>
        <v>-2818097.1499999813</v>
      </c>
      <c r="D25" s="278">
        <f>D24</f>
        <v>-1710428.3499999959</v>
      </c>
      <c r="E25" s="127"/>
    </row>
    <row r="26" spans="1:10" s="38" customFormat="1" ht="15.75" customHeight="1">
      <c r="A26" s="49" t="s">
        <v>164</v>
      </c>
      <c r="B26" s="58"/>
      <c r="C26" s="277"/>
      <c r="D26" s="278"/>
      <c r="E26" s="127"/>
    </row>
    <row r="27" spans="1:10" s="38" customFormat="1" ht="15.75" customHeight="1">
      <c r="A27" s="49" t="s">
        <v>141</v>
      </c>
      <c r="B27" s="56"/>
      <c r="C27" s="277">
        <f>C28+C31</f>
        <v>0</v>
      </c>
      <c r="D27" s="278">
        <f>D28+D31</f>
        <v>0</v>
      </c>
      <c r="E27" s="127"/>
    </row>
    <row r="28" spans="1:10" s="38" customFormat="1" ht="15.75" customHeight="1">
      <c r="A28" s="49" t="s">
        <v>165</v>
      </c>
      <c r="B28" s="56"/>
      <c r="C28" s="277">
        <f>C29+C30</f>
        <v>0</v>
      </c>
      <c r="D28" s="278">
        <f>D29+D30</f>
        <v>0</v>
      </c>
      <c r="E28" s="127"/>
    </row>
    <row r="29" spans="1:10" s="38" customFormat="1" ht="15.75" customHeight="1">
      <c r="A29" s="61" t="s">
        <v>166</v>
      </c>
      <c r="B29" s="50"/>
      <c r="C29" s="275"/>
      <c r="D29" s="276"/>
      <c r="E29" s="127"/>
    </row>
    <row r="30" spans="1:10" s="38" customFormat="1" ht="18.75" customHeight="1">
      <c r="A30" s="61" t="s">
        <v>167</v>
      </c>
      <c r="B30" s="50"/>
      <c r="C30" s="275"/>
      <c r="D30" s="276"/>
      <c r="E30" s="127"/>
    </row>
    <row r="31" spans="1:10" s="38" customFormat="1" ht="15.75" customHeight="1">
      <c r="A31" s="49" t="s">
        <v>168</v>
      </c>
      <c r="B31" s="56"/>
      <c r="C31" s="277">
        <f>SUM(C32:C37)</f>
        <v>0</v>
      </c>
      <c r="D31" s="278">
        <f>SUM(D32:D37)</f>
        <v>0</v>
      </c>
      <c r="E31" s="127"/>
    </row>
    <row r="32" spans="1:10" s="38" customFormat="1" ht="18" customHeight="1">
      <c r="A32" s="61" t="s">
        <v>169</v>
      </c>
      <c r="B32" s="50"/>
      <c r="C32" s="275"/>
      <c r="D32" s="276"/>
      <c r="E32" s="127"/>
    </row>
    <row r="33" spans="1:5" s="38" customFormat="1" ht="15.75" customHeight="1">
      <c r="A33" s="61" t="s">
        <v>170</v>
      </c>
      <c r="B33" s="50"/>
      <c r="C33" s="275"/>
      <c r="D33" s="276"/>
      <c r="E33" s="127"/>
    </row>
    <row r="34" spans="1:5" s="38" customFormat="1" ht="15.75" customHeight="1">
      <c r="A34" s="61" t="s">
        <v>171</v>
      </c>
      <c r="B34" s="50"/>
      <c r="C34" s="275"/>
      <c r="D34" s="276"/>
      <c r="E34" s="127"/>
    </row>
    <row r="35" spans="1:5" s="38" customFormat="1" ht="15.75" customHeight="1">
      <c r="A35" s="61" t="s">
        <v>172</v>
      </c>
      <c r="B35" s="50"/>
      <c r="C35" s="275"/>
      <c r="D35" s="276"/>
      <c r="E35" s="127"/>
    </row>
    <row r="36" spans="1:5" s="38" customFormat="1" ht="15.75" customHeight="1">
      <c r="A36" s="61" t="s">
        <v>173</v>
      </c>
      <c r="B36" s="50"/>
      <c r="C36" s="275"/>
      <c r="D36" s="276"/>
      <c r="E36" s="127"/>
    </row>
    <row r="37" spans="1:5" s="38" customFormat="1" ht="15.75" customHeight="1">
      <c r="A37" s="61" t="s">
        <v>174</v>
      </c>
      <c r="B37" s="50"/>
      <c r="C37" s="275"/>
      <c r="D37" s="276"/>
      <c r="E37" s="127"/>
    </row>
    <row r="38" spans="1:5" s="38" customFormat="1" ht="15.75" customHeight="1">
      <c r="A38" s="49" t="s">
        <v>154</v>
      </c>
      <c r="B38" s="56"/>
      <c r="C38" s="277">
        <f>C24+C27</f>
        <v>-2818097.1499999813</v>
      </c>
      <c r="D38" s="278">
        <f>D24+D27</f>
        <v>-1710428.3499999959</v>
      </c>
      <c r="E38" s="127"/>
    </row>
    <row r="39" spans="1:5" s="38" customFormat="1" ht="15.75" customHeight="1">
      <c r="A39" s="49" t="s">
        <v>157</v>
      </c>
      <c r="B39" s="56"/>
      <c r="C39" s="277"/>
      <c r="D39" s="278"/>
      <c r="E39" s="127"/>
    </row>
    <row r="40" spans="1:5" s="38" customFormat="1" ht="15.75" customHeight="1">
      <c r="A40" s="62" t="s">
        <v>158</v>
      </c>
      <c r="B40" s="50"/>
      <c r="C40" s="275"/>
      <c r="D40" s="276"/>
      <c r="E40" s="127"/>
    </row>
    <row r="41" spans="1:5" s="38" customFormat="1" ht="15.75" customHeight="1" thickBot="1">
      <c r="A41" s="63" t="s">
        <v>159</v>
      </c>
      <c r="B41" s="64"/>
      <c r="C41" s="281"/>
      <c r="D41" s="282"/>
      <c r="E41" s="127"/>
    </row>
    <row r="42" spans="1:5" s="38" customFormat="1" ht="15.75" customHeight="1">
      <c r="A42" s="318" t="str">
        <f>"法定代表人："&amp;基本情况表!$B$5&amp;"           主管会计工作负责人: "&amp;基本情况表!$B$6&amp;"          会计机构负责人:"&amp;基本情况表!$B$7</f>
        <v>法定代表人：           主管会计工作负责人:           会计机构负责人:</v>
      </c>
      <c r="B42" s="318"/>
      <c r="C42" s="318"/>
      <c r="D42" s="318"/>
      <c r="E42" s="127"/>
    </row>
  </sheetData>
  <mergeCells count="3">
    <mergeCell ref="A1:D1"/>
    <mergeCell ref="B2:C2"/>
    <mergeCell ref="A42:D42"/>
  </mergeCells>
  <phoneticPr fontId="12" type="noConversion"/>
  <printOptions horizontalCentered="1"/>
  <pageMargins left="0.39370078740157483" right="0.39370078740157483" top="0.78740157480314965" bottom="0.39370078740157483" header="0.39370078740157483" footer="0.59055118110236227"/>
  <pageSetup paperSize="9" scale="95" orientation="portrait" blackAndWhite="1" r:id="rId1"/>
  <headerFooter alignWithMargins="0">
    <oddFooter>&amp;C&amp;10- 3 -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indexed="17"/>
  </sheetPr>
  <dimension ref="A1:D46"/>
  <sheetViews>
    <sheetView showGridLines="0" showZeros="0" view="pageBreakPreview" zoomScaleNormal="100" zoomScaleSheetLayoutView="100" workbookViewId="0">
      <selection activeCell="B10" sqref="B10"/>
    </sheetView>
  </sheetViews>
  <sheetFormatPr defaultColWidth="9" defaultRowHeight="16" customHeight="1"/>
  <cols>
    <col min="1" max="1" width="41.83203125" style="39" customWidth="1"/>
    <col min="2" max="2" width="7.58203125" style="39" customWidth="1"/>
    <col min="3" max="4" width="18.5" style="41" customWidth="1"/>
    <col min="5" max="5" width="18.5" style="39" customWidth="1"/>
    <col min="6" max="16384" width="9" style="39"/>
  </cols>
  <sheetData>
    <row r="1" spans="1:4" ht="25" customHeight="1">
      <c r="A1" s="309" t="s">
        <v>250</v>
      </c>
      <c r="B1" s="309"/>
      <c r="C1" s="309"/>
      <c r="D1" s="309"/>
    </row>
    <row r="2" spans="1:4" s="38" customFormat="1" ht="25" customHeight="1" thickBot="1">
      <c r="A2" s="42" t="str">
        <f>"编制单位："&amp;基本情况表!$B$3</f>
        <v>编制单位：长春光华荣昌汽车部件有限公司</v>
      </c>
      <c r="B2" s="296" t="str">
        <f>利润表3!B2</f>
        <v>2022年度</v>
      </c>
      <c r="C2" s="296"/>
      <c r="D2" s="43" t="s">
        <v>523</v>
      </c>
    </row>
    <row r="3" spans="1:4" s="38" customFormat="1" ht="25" customHeight="1">
      <c r="A3" s="44" t="s">
        <v>175</v>
      </c>
      <c r="B3" s="45" t="s">
        <v>24</v>
      </c>
      <c r="C3" s="46" t="s">
        <v>112</v>
      </c>
      <c r="D3" s="48" t="s">
        <v>113</v>
      </c>
    </row>
    <row r="4" spans="1:4" s="38" customFormat="1" ht="16" customHeight="1">
      <c r="A4" s="260" t="s">
        <v>176</v>
      </c>
      <c r="B4" s="90"/>
      <c r="C4" s="286"/>
      <c r="D4" s="261"/>
    </row>
    <row r="5" spans="1:4" s="38" customFormat="1" ht="16" customHeight="1">
      <c r="A5" s="262" t="s">
        <v>177</v>
      </c>
      <c r="B5" s="94"/>
      <c r="C5" s="287">
        <f>现金流量表底稿!C6</f>
        <v>205945999.35999995</v>
      </c>
      <c r="D5" s="263">
        <v>17301240.079999998</v>
      </c>
    </row>
    <row r="6" spans="1:4" s="38" customFormat="1" ht="16" customHeight="1">
      <c r="A6" s="262" t="s">
        <v>178</v>
      </c>
      <c r="B6" s="94"/>
      <c r="C6" s="287">
        <f>现金流量表底稿!C7</f>
        <v>0</v>
      </c>
      <c r="D6" s="263"/>
    </row>
    <row r="7" spans="1:4" s="38" customFormat="1" ht="16" customHeight="1">
      <c r="A7" s="262" t="s">
        <v>179</v>
      </c>
      <c r="B7" s="94"/>
      <c r="C7" s="287">
        <f>现金流量表底稿!C8</f>
        <v>1629288.87</v>
      </c>
      <c r="D7" s="263">
        <v>72107.929999999993</v>
      </c>
    </row>
    <row r="8" spans="1:4" s="38" customFormat="1" ht="16" customHeight="1">
      <c r="A8" s="264" t="s">
        <v>180</v>
      </c>
      <c r="B8" s="90"/>
      <c r="C8" s="286">
        <f>SUM(C5:C7)</f>
        <v>207575288.22999996</v>
      </c>
      <c r="D8" s="261">
        <f>SUM(D5:D7)</f>
        <v>17373348.009999998</v>
      </c>
    </row>
    <row r="9" spans="1:4" s="38" customFormat="1" ht="16" customHeight="1">
      <c r="A9" s="262" t="s">
        <v>181</v>
      </c>
      <c r="B9" s="94"/>
      <c r="C9" s="287">
        <f>现金流量表底稿!C10</f>
        <v>199777824.31999999</v>
      </c>
      <c r="D9" s="263">
        <v>13948107.140000001</v>
      </c>
    </row>
    <row r="10" spans="1:4" s="38" customFormat="1" ht="16" customHeight="1">
      <c r="A10" s="262" t="s">
        <v>182</v>
      </c>
      <c r="B10" s="94"/>
      <c r="C10" s="287">
        <f>现金流量表底稿!C11</f>
        <v>2496723.5</v>
      </c>
      <c r="D10" s="263">
        <v>1453557.8</v>
      </c>
    </row>
    <row r="11" spans="1:4" s="38" customFormat="1" ht="16" customHeight="1">
      <c r="A11" s="262" t="s">
        <v>183</v>
      </c>
      <c r="B11" s="94"/>
      <c r="C11" s="287">
        <f>现金流量表底稿!C12</f>
        <v>122673.95999999999</v>
      </c>
      <c r="D11" s="263">
        <v>94658.69</v>
      </c>
    </row>
    <row r="12" spans="1:4" s="38" customFormat="1" ht="16" customHeight="1">
      <c r="A12" s="262" t="s">
        <v>184</v>
      </c>
      <c r="B12" s="94"/>
      <c r="C12" s="287">
        <f>现金流量表底稿!C13</f>
        <v>964244.56999995804</v>
      </c>
      <c r="D12" s="263">
        <v>1876354.04</v>
      </c>
    </row>
    <row r="13" spans="1:4" s="38" customFormat="1" ht="16" customHeight="1">
      <c r="A13" s="264" t="s">
        <v>185</v>
      </c>
      <c r="B13" s="90"/>
      <c r="C13" s="286">
        <f>SUM(C9:C12)</f>
        <v>203361466.34999996</v>
      </c>
      <c r="D13" s="261">
        <f>SUM(D9:D12)</f>
        <v>17372677.670000002</v>
      </c>
    </row>
    <row r="14" spans="1:4" s="38" customFormat="1" ht="16" customHeight="1">
      <c r="A14" s="264" t="s">
        <v>186</v>
      </c>
      <c r="B14" s="90"/>
      <c r="C14" s="286">
        <f>C8-C13</f>
        <v>4213821.8799999952</v>
      </c>
      <c r="D14" s="261">
        <f>D8-D13</f>
        <v>670.3399999961257</v>
      </c>
    </row>
    <row r="15" spans="1:4" s="38" customFormat="1" ht="16" customHeight="1">
      <c r="A15" s="260" t="s">
        <v>187</v>
      </c>
      <c r="B15" s="90"/>
      <c r="C15" s="286"/>
      <c r="D15" s="261"/>
    </row>
    <row r="16" spans="1:4" s="38" customFormat="1" ht="16" customHeight="1">
      <c r="A16" s="262" t="s">
        <v>188</v>
      </c>
      <c r="B16" s="94"/>
      <c r="C16" s="287">
        <f>现金流量表底稿!C17</f>
        <v>0</v>
      </c>
      <c r="D16" s="263"/>
    </row>
    <row r="17" spans="1:4" s="38" customFormat="1" ht="16" customHeight="1">
      <c r="A17" s="262" t="s">
        <v>189</v>
      </c>
      <c r="B17" s="94"/>
      <c r="C17" s="287">
        <f>现金流量表底稿!C18</f>
        <v>0</v>
      </c>
      <c r="D17" s="263"/>
    </row>
    <row r="18" spans="1:4" s="38" customFormat="1" ht="16" customHeight="1">
      <c r="A18" s="265" t="s">
        <v>190</v>
      </c>
      <c r="B18" s="94"/>
      <c r="C18" s="287">
        <f>现金流量表底稿!C19</f>
        <v>0</v>
      </c>
      <c r="D18" s="263"/>
    </row>
    <row r="19" spans="1:4" s="38" customFormat="1" ht="16" customHeight="1">
      <c r="A19" s="262" t="s">
        <v>191</v>
      </c>
      <c r="B19" s="94"/>
      <c r="C19" s="287">
        <f>现金流量表底稿!C20</f>
        <v>0</v>
      </c>
      <c r="D19" s="263"/>
    </row>
    <row r="20" spans="1:4" s="38" customFormat="1" ht="16" customHeight="1">
      <c r="A20" s="262" t="s">
        <v>192</v>
      </c>
      <c r="B20" s="94"/>
      <c r="C20" s="287"/>
      <c r="D20" s="263"/>
    </row>
    <row r="21" spans="1:4" s="38" customFormat="1" ht="16" customHeight="1">
      <c r="A21" s="264" t="s">
        <v>193</v>
      </c>
      <c r="B21" s="90"/>
      <c r="C21" s="286">
        <f>SUM(C16:C20)</f>
        <v>0</v>
      </c>
      <c r="D21" s="261"/>
    </row>
    <row r="22" spans="1:4" s="38" customFormat="1" ht="16" customHeight="1">
      <c r="A22" s="262" t="s">
        <v>194</v>
      </c>
      <c r="B22" s="94"/>
      <c r="C22" s="287">
        <f>现金流量表底稿!C22</f>
        <v>3677402.06</v>
      </c>
      <c r="D22" s="263">
        <v>424108.96</v>
      </c>
    </row>
    <row r="23" spans="1:4" s="38" customFormat="1" ht="16" customHeight="1">
      <c r="A23" s="262" t="s">
        <v>195</v>
      </c>
      <c r="B23" s="94"/>
      <c r="C23" s="287">
        <f>现金流量表底稿!C23</f>
        <v>0</v>
      </c>
      <c r="D23" s="263"/>
    </row>
    <row r="24" spans="1:4" s="38" customFormat="1" ht="16" customHeight="1">
      <c r="A24" s="262" t="s">
        <v>196</v>
      </c>
      <c r="B24" s="94"/>
      <c r="C24" s="287">
        <f>现金流量表底稿!C24</f>
        <v>0</v>
      </c>
      <c r="D24" s="263"/>
    </row>
    <row r="25" spans="1:4" s="38" customFormat="1" ht="16" customHeight="1">
      <c r="A25" s="262" t="s">
        <v>197</v>
      </c>
      <c r="B25" s="94"/>
      <c r="C25" s="287"/>
      <c r="D25" s="263"/>
    </row>
    <row r="26" spans="1:4" s="38" customFormat="1" ht="16" customHeight="1">
      <c r="A26" s="264" t="s">
        <v>198</v>
      </c>
      <c r="B26" s="90"/>
      <c r="C26" s="286">
        <f>SUM(C22:C25)</f>
        <v>3677402.06</v>
      </c>
      <c r="D26" s="261">
        <f>SUM(D22:D25)</f>
        <v>424108.96</v>
      </c>
    </row>
    <row r="27" spans="1:4" s="38" customFormat="1" ht="16" customHeight="1">
      <c r="A27" s="264" t="s">
        <v>199</v>
      </c>
      <c r="B27" s="90"/>
      <c r="C27" s="286">
        <f>C21-C26</f>
        <v>-3677402.06</v>
      </c>
      <c r="D27" s="261">
        <f>D21-D26</f>
        <v>-424108.96</v>
      </c>
    </row>
    <row r="28" spans="1:4" s="38" customFormat="1" ht="16" customHeight="1">
      <c r="A28" s="260" t="s">
        <v>200</v>
      </c>
      <c r="B28" s="90"/>
      <c r="C28" s="286"/>
      <c r="D28" s="261"/>
    </row>
    <row r="29" spans="1:4" s="38" customFormat="1" ht="16" customHeight="1">
      <c r="A29" s="262" t="s">
        <v>201</v>
      </c>
      <c r="B29" s="94"/>
      <c r="C29" s="287">
        <f>现金流量表底稿!C28</f>
        <v>0</v>
      </c>
      <c r="D29" s="263"/>
    </row>
    <row r="30" spans="1:4" s="38" customFormat="1" ht="16" customHeight="1">
      <c r="A30" s="262" t="s">
        <v>203</v>
      </c>
      <c r="B30" s="94"/>
      <c r="C30" s="287">
        <f>现金流量表底稿!C29</f>
        <v>0</v>
      </c>
      <c r="D30" s="263"/>
    </row>
    <row r="31" spans="1:4" s="38" customFormat="1" ht="16" customHeight="1">
      <c r="A31" s="262" t="s">
        <v>204</v>
      </c>
      <c r="B31" s="94"/>
      <c r="C31" s="287">
        <f>现金流量表底稿!C30</f>
        <v>0</v>
      </c>
      <c r="D31" s="263"/>
    </row>
    <row r="32" spans="1:4" s="38" customFormat="1" ht="16" customHeight="1">
      <c r="A32" s="264" t="s">
        <v>205</v>
      </c>
      <c r="B32" s="90"/>
      <c r="C32" s="286">
        <f>SUM(C29:C31)</f>
        <v>0</v>
      </c>
      <c r="D32" s="261"/>
    </row>
    <row r="33" spans="1:4" s="38" customFormat="1" ht="16" customHeight="1">
      <c r="A33" s="262" t="s">
        <v>206</v>
      </c>
      <c r="B33" s="94"/>
      <c r="C33" s="287">
        <f>现金流量表底稿!C32</f>
        <v>0</v>
      </c>
      <c r="D33" s="263"/>
    </row>
    <row r="34" spans="1:4" s="38" customFormat="1" ht="16" customHeight="1">
      <c r="A34" s="262" t="s">
        <v>207</v>
      </c>
      <c r="B34" s="94"/>
      <c r="C34" s="287">
        <f>现金流量表底稿!C33</f>
        <v>0</v>
      </c>
      <c r="D34" s="263"/>
    </row>
    <row r="35" spans="1:4" s="38" customFormat="1" ht="16" customHeight="1">
      <c r="A35" s="262" t="s">
        <v>209</v>
      </c>
      <c r="B35" s="94"/>
      <c r="C35" s="287">
        <f>现金流量表底稿!C34</f>
        <v>0</v>
      </c>
      <c r="D35" s="263"/>
    </row>
    <row r="36" spans="1:4" s="38" customFormat="1" ht="16" customHeight="1">
      <c r="A36" s="264" t="s">
        <v>210</v>
      </c>
      <c r="B36" s="90"/>
      <c r="C36" s="286">
        <f>SUM(C33:C35)</f>
        <v>0</v>
      </c>
      <c r="D36" s="261"/>
    </row>
    <row r="37" spans="1:4" s="38" customFormat="1" ht="16" customHeight="1">
      <c r="A37" s="264" t="s">
        <v>211</v>
      </c>
      <c r="B37" s="90"/>
      <c r="C37" s="286">
        <f>C32-C36</f>
        <v>0</v>
      </c>
      <c r="D37" s="261"/>
    </row>
    <row r="38" spans="1:4" s="38" customFormat="1" ht="16" customHeight="1">
      <c r="A38" s="260" t="s">
        <v>212</v>
      </c>
      <c r="B38" s="94"/>
      <c r="C38" s="287"/>
      <c r="D38" s="263"/>
    </row>
    <row r="39" spans="1:4" s="38" customFormat="1" ht="16" customHeight="1">
      <c r="A39" s="260" t="s">
        <v>213</v>
      </c>
      <c r="B39" s="90"/>
      <c r="C39" s="286">
        <f>C14+C27+C37+C38</f>
        <v>536419.81999999518</v>
      </c>
      <c r="D39" s="261">
        <f>D14+D27</f>
        <v>-423438.6200000039</v>
      </c>
    </row>
    <row r="40" spans="1:4" s="38" customFormat="1" ht="16" customHeight="1">
      <c r="A40" s="260" t="s">
        <v>214</v>
      </c>
      <c r="B40" s="94"/>
      <c r="C40" s="287">
        <f>D41</f>
        <v>154134.53999999614</v>
      </c>
      <c r="D40" s="263">
        <v>577573.16</v>
      </c>
    </row>
    <row r="41" spans="1:4" s="38" customFormat="1" ht="16" customHeight="1" thickBot="1">
      <c r="A41" s="266" t="s">
        <v>215</v>
      </c>
      <c r="B41" s="267"/>
      <c r="C41" s="288">
        <f>C39+C40</f>
        <v>690554.35999999125</v>
      </c>
      <c r="D41" s="268">
        <f>SUM(D39:D40)</f>
        <v>154134.53999999614</v>
      </c>
    </row>
    <row r="42" spans="1:4" s="38" customFormat="1" ht="25" customHeight="1">
      <c r="A42" s="311" t="str">
        <f>"法定代表人："&amp;基本情况表!$B$5&amp;"           主管会计工作负责人: "&amp;基本情况表!$B$6&amp;"          会计机构负责人:"&amp;基本情况表!$B$7</f>
        <v>法定代表人：           主管会计工作负责人:           会计机构负责人:</v>
      </c>
      <c r="B42" s="311"/>
      <c r="C42" s="311"/>
      <c r="D42" s="311"/>
    </row>
    <row r="45" spans="1:4" ht="16" customHeight="1">
      <c r="C45" s="41">
        <f>资产负债表1!C5-资产负债表1!D5</f>
        <v>536419.81999999995</v>
      </c>
    </row>
    <row r="46" spans="1:4" ht="16" customHeight="1">
      <c r="C46" s="41">
        <f>C41-C45</f>
        <v>154134.53999999131</v>
      </c>
    </row>
  </sheetData>
  <mergeCells count="2">
    <mergeCell ref="A1:D1"/>
    <mergeCell ref="A42:D42"/>
  </mergeCells>
  <phoneticPr fontId="12" type="noConversion"/>
  <printOptions horizontalCentered="1"/>
  <pageMargins left="0.39370078740157483" right="0.39370078740157483" top="0.78740157480314965" bottom="0.39370078740157483" header="0.39370078740157483" footer="0.59055118110236227"/>
  <pageSetup paperSize="9" scale="95" orientation="portrait" blackAndWhite="1" r:id="rId1"/>
  <headerFooter alignWithMargins="0">
    <oddFooter>&amp;C&amp;10- 4 -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17"/>
  </sheetPr>
  <dimension ref="A1:W34"/>
  <sheetViews>
    <sheetView showGridLines="0" showZeros="0" view="pageBreakPreview" zoomScaleNormal="100" zoomScaleSheetLayoutView="100" workbookViewId="0">
      <pane xSplit="1" ySplit="5" topLeftCell="E21" activePane="bottomRight" state="frozen"/>
      <selection activeCell="J15" sqref="J15"/>
      <selection pane="topRight" activeCell="J15" sqref="J15"/>
      <selection pane="bottomLeft" activeCell="J15" sqref="J15"/>
      <selection pane="bottomRight" activeCell="K11" sqref="K11"/>
    </sheetView>
  </sheetViews>
  <sheetFormatPr defaultColWidth="9" defaultRowHeight="18" customHeight="1"/>
  <cols>
    <col min="1" max="1" width="42" style="7" customWidth="1"/>
    <col min="2" max="2" width="15.25" style="8" customWidth="1"/>
    <col min="3" max="3" width="10.5" style="8" customWidth="1"/>
    <col min="4" max="4" width="10.83203125" style="8" customWidth="1"/>
    <col min="5" max="5" width="14" style="8" customWidth="1"/>
    <col min="6" max="6" width="13.08203125" style="8" customWidth="1"/>
    <col min="7" max="7" width="11" style="8" customWidth="1"/>
    <col min="8" max="8" width="12.58203125" style="8" customWidth="1"/>
    <col min="9" max="9" width="10.08203125" style="8" customWidth="1"/>
    <col min="10" max="10" width="12.83203125" style="8" customWidth="1"/>
    <col min="11" max="11" width="15.58203125" style="8" customWidth="1"/>
    <col min="12" max="12" width="16.58203125" style="7" customWidth="1"/>
    <col min="13" max="16384" width="9" style="7"/>
  </cols>
  <sheetData>
    <row r="1" spans="1:12" s="2" customFormat="1" ht="25" customHeight="1">
      <c r="A1" s="319" t="s">
        <v>216</v>
      </c>
      <c r="B1" s="319"/>
      <c r="C1" s="319"/>
      <c r="D1" s="319"/>
      <c r="E1" s="319"/>
      <c r="F1" s="319"/>
      <c r="G1" s="319"/>
      <c r="H1" s="319"/>
      <c r="I1" s="319"/>
      <c r="J1" s="319"/>
      <c r="K1" s="319"/>
      <c r="L1" s="319"/>
    </row>
    <row r="2" spans="1:12" ht="25" customHeight="1">
      <c r="A2" s="9" t="str">
        <f>"编制单位："&amp;基本情况表!$B$3</f>
        <v>编制单位：长春光华荣昌汽车部件有限公司</v>
      </c>
      <c r="B2" s="10"/>
      <c r="C2" s="10"/>
      <c r="D2" s="10"/>
      <c r="E2" s="10"/>
      <c r="F2" s="10" t="str">
        <f>IFERROR(IF(AND(MONTH(基本情况表!$B$4)=12,DAY(基本情况表!$B$4)=31),YEAR(基本情况表!$B$4)&amp;"年度",YEAR(基本情况表!$B$4)&amp;"年1-"&amp;MONTH(基本情况表!$B$4)&amp;"月"),"201X年度")</f>
        <v>2022年度</v>
      </c>
      <c r="H2" s="10"/>
      <c r="I2" s="10"/>
      <c r="J2" s="10"/>
      <c r="K2" s="10"/>
      <c r="L2" s="28" t="s">
        <v>106</v>
      </c>
    </row>
    <row r="3" spans="1:12" ht="18" customHeight="1">
      <c r="A3" s="326" t="s">
        <v>217</v>
      </c>
      <c r="B3" s="320" t="s">
        <v>218</v>
      </c>
      <c r="C3" s="321"/>
      <c r="D3" s="321"/>
      <c r="E3" s="321"/>
      <c r="F3" s="321"/>
      <c r="G3" s="321"/>
      <c r="H3" s="321"/>
      <c r="I3" s="321"/>
      <c r="J3" s="321"/>
      <c r="K3" s="321"/>
      <c r="L3" s="322"/>
    </row>
    <row r="4" spans="1:12" s="4" customFormat="1" ht="18" customHeight="1">
      <c r="A4" s="327"/>
      <c r="B4" s="329" t="s">
        <v>90</v>
      </c>
      <c r="C4" s="323" t="s">
        <v>91</v>
      </c>
      <c r="D4" s="324"/>
      <c r="E4" s="325"/>
      <c r="F4" s="329" t="s">
        <v>92</v>
      </c>
      <c r="G4" s="329" t="s">
        <v>93</v>
      </c>
      <c r="H4" s="329" t="s">
        <v>94</v>
      </c>
      <c r="I4" s="329" t="s">
        <v>95</v>
      </c>
      <c r="J4" s="329" t="s">
        <v>96</v>
      </c>
      <c r="K4" s="329" t="s">
        <v>97</v>
      </c>
      <c r="L4" s="331" t="s">
        <v>100</v>
      </c>
    </row>
    <row r="5" spans="1:12" s="4" customFormat="1" ht="18" customHeight="1">
      <c r="A5" s="328"/>
      <c r="B5" s="330"/>
      <c r="C5" s="11" t="s">
        <v>219</v>
      </c>
      <c r="D5" s="11" t="s">
        <v>220</v>
      </c>
      <c r="E5" s="11" t="s">
        <v>221</v>
      </c>
      <c r="F5" s="330"/>
      <c r="G5" s="330"/>
      <c r="H5" s="330"/>
      <c r="I5" s="330"/>
      <c r="J5" s="330"/>
      <c r="K5" s="330"/>
      <c r="L5" s="332"/>
    </row>
    <row r="6" spans="1:12" s="4" customFormat="1" ht="18" customHeight="1">
      <c r="A6" s="12" t="s">
        <v>222</v>
      </c>
      <c r="B6" s="285">
        <f>上期权益变动表6!B32</f>
        <v>500000</v>
      </c>
      <c r="C6" s="285">
        <f>上期权益变动表6!C32</f>
        <v>0</v>
      </c>
      <c r="D6" s="285">
        <f>上期权益变动表6!D32</f>
        <v>0</v>
      </c>
      <c r="E6" s="285">
        <f>上期权益变动表6!E32</f>
        <v>0</v>
      </c>
      <c r="F6" s="285">
        <f>上期权益变动表6!F32</f>
        <v>0</v>
      </c>
      <c r="G6" s="285">
        <f>上期权益变动表6!G32</f>
        <v>0</v>
      </c>
      <c r="H6" s="285">
        <f>上期权益变动表6!H32</f>
        <v>0</v>
      </c>
      <c r="I6" s="285">
        <f>上期权益变动表6!I32</f>
        <v>0</v>
      </c>
      <c r="J6" s="285">
        <f>上期权益变动表6!J32</f>
        <v>0</v>
      </c>
      <c r="K6" s="285">
        <f>上期权益变动表6!K32</f>
        <v>-9201178.7899999954</v>
      </c>
      <c r="L6" s="29">
        <f>SUM(B6:K6,-G6*2)</f>
        <v>-8701178.7899999954</v>
      </c>
    </row>
    <row r="7" spans="1:12" s="4" customFormat="1" ht="18" customHeight="1">
      <c r="A7" s="14" t="s">
        <v>223</v>
      </c>
      <c r="B7" s="13"/>
      <c r="C7" s="13"/>
      <c r="D7" s="13"/>
      <c r="E7" s="13"/>
      <c r="F7" s="13"/>
      <c r="G7" s="13"/>
      <c r="H7" s="13"/>
      <c r="I7" s="13"/>
      <c r="J7" s="13"/>
      <c r="K7" s="13"/>
      <c r="L7" s="29">
        <f t="shared" ref="L7:L32" si="0">SUM(B7:K7,-G7*2)</f>
        <v>0</v>
      </c>
    </row>
    <row r="8" spans="1:12" s="4" customFormat="1" ht="18" customHeight="1">
      <c r="A8" s="15" t="s">
        <v>224</v>
      </c>
      <c r="B8" s="13"/>
      <c r="C8" s="13"/>
      <c r="D8" s="13"/>
      <c r="E8" s="13"/>
      <c r="F8" s="13"/>
      <c r="G8" s="13"/>
      <c r="H8" s="13"/>
      <c r="I8" s="13"/>
      <c r="J8" s="13"/>
      <c r="K8" s="13"/>
      <c r="L8" s="29">
        <f t="shared" si="0"/>
        <v>0</v>
      </c>
    </row>
    <row r="9" spans="1:12" s="4" customFormat="1" ht="18" customHeight="1">
      <c r="A9" s="15" t="s">
        <v>221</v>
      </c>
      <c r="B9" s="13"/>
      <c r="C9" s="13"/>
      <c r="D9" s="13"/>
      <c r="E9" s="13"/>
      <c r="F9" s="13"/>
      <c r="G9" s="13"/>
      <c r="H9" s="13"/>
      <c r="I9" s="13"/>
      <c r="J9" s="13"/>
      <c r="K9" s="13"/>
      <c r="L9" s="29">
        <f t="shared" si="0"/>
        <v>0</v>
      </c>
    </row>
    <row r="10" spans="1:12" s="4" customFormat="1" ht="18" customHeight="1">
      <c r="A10" s="12" t="s">
        <v>225</v>
      </c>
      <c r="B10" s="16">
        <f t="shared" ref="B10:K10" si="1">SUM(B6:B9)</f>
        <v>500000</v>
      </c>
      <c r="C10" s="16">
        <f t="shared" si="1"/>
        <v>0</v>
      </c>
      <c r="D10" s="16">
        <f t="shared" si="1"/>
        <v>0</v>
      </c>
      <c r="E10" s="16">
        <f t="shared" si="1"/>
        <v>0</v>
      </c>
      <c r="F10" s="16">
        <f t="shared" si="1"/>
        <v>0</v>
      </c>
      <c r="G10" s="16">
        <f t="shared" si="1"/>
        <v>0</v>
      </c>
      <c r="H10" s="16">
        <f t="shared" si="1"/>
        <v>0</v>
      </c>
      <c r="I10" s="16">
        <f t="shared" si="1"/>
        <v>0</v>
      </c>
      <c r="J10" s="16">
        <f t="shared" si="1"/>
        <v>0</v>
      </c>
      <c r="K10" s="16">
        <f t="shared" si="1"/>
        <v>-9201178.7899999954</v>
      </c>
      <c r="L10" s="29">
        <f t="shared" si="0"/>
        <v>-8701178.7899999954</v>
      </c>
    </row>
    <row r="11" spans="1:12" s="4" customFormat="1" ht="18" customHeight="1">
      <c r="A11" s="12" t="s">
        <v>226</v>
      </c>
      <c r="B11" s="16">
        <f t="shared" ref="B11:K11" si="2">B12+B13+B18+B22+B28+B31</f>
        <v>0</v>
      </c>
      <c r="C11" s="16">
        <f t="shared" si="2"/>
        <v>0</v>
      </c>
      <c r="D11" s="16">
        <f t="shared" si="2"/>
        <v>0</v>
      </c>
      <c r="E11" s="16">
        <f t="shared" si="2"/>
        <v>0</v>
      </c>
      <c r="F11" s="16">
        <f t="shared" si="2"/>
        <v>0</v>
      </c>
      <c r="G11" s="16">
        <f t="shared" si="2"/>
        <v>0</v>
      </c>
      <c r="H11" s="16">
        <f t="shared" si="2"/>
        <v>0</v>
      </c>
      <c r="I11" s="16">
        <f t="shared" si="2"/>
        <v>0</v>
      </c>
      <c r="J11" s="16">
        <f t="shared" si="2"/>
        <v>0</v>
      </c>
      <c r="K11" s="16">
        <f t="shared" si="2"/>
        <v>-2818097.1499999813</v>
      </c>
      <c r="L11" s="29">
        <f t="shared" si="0"/>
        <v>-2818097.1499999813</v>
      </c>
    </row>
    <row r="12" spans="1:12" s="4" customFormat="1" ht="18" customHeight="1">
      <c r="A12" s="14" t="s">
        <v>227</v>
      </c>
      <c r="B12" s="13"/>
      <c r="C12" s="13"/>
      <c r="D12" s="13"/>
      <c r="E12" s="13"/>
      <c r="F12" s="13"/>
      <c r="G12" s="13"/>
      <c r="H12" s="13"/>
      <c r="I12" s="13"/>
      <c r="J12" s="13"/>
      <c r="K12" s="285">
        <f>利润表3!C38</f>
        <v>-2818097.1499999813</v>
      </c>
      <c r="L12" s="29">
        <f t="shared" si="0"/>
        <v>-2818097.1499999813</v>
      </c>
    </row>
    <row r="13" spans="1:12" s="4" customFormat="1" ht="18" customHeight="1">
      <c r="A13" s="18" t="s">
        <v>228</v>
      </c>
      <c r="B13" s="16">
        <f>SUM(B14:B17)</f>
        <v>0</v>
      </c>
      <c r="C13" s="16">
        <f t="shared" ref="C13:K13" si="3">SUM(C14:C17)</f>
        <v>0</v>
      </c>
      <c r="D13" s="16">
        <f t="shared" si="3"/>
        <v>0</v>
      </c>
      <c r="E13" s="16">
        <f t="shared" si="3"/>
        <v>0</v>
      </c>
      <c r="F13" s="16">
        <f t="shared" si="3"/>
        <v>0</v>
      </c>
      <c r="G13" s="16">
        <f t="shared" si="3"/>
        <v>0</v>
      </c>
      <c r="H13" s="16">
        <f t="shared" si="3"/>
        <v>0</v>
      </c>
      <c r="I13" s="16">
        <f t="shared" si="3"/>
        <v>0</v>
      </c>
      <c r="J13" s="16">
        <f t="shared" si="3"/>
        <v>0</v>
      </c>
      <c r="K13" s="16">
        <f t="shared" si="3"/>
        <v>0</v>
      </c>
      <c r="L13" s="29">
        <f t="shared" si="0"/>
        <v>0</v>
      </c>
    </row>
    <row r="14" spans="1:12" s="4" customFormat="1" ht="18" customHeight="1">
      <c r="A14" s="18" t="s">
        <v>229</v>
      </c>
      <c r="B14" s="102"/>
      <c r="C14" s="102"/>
      <c r="D14" s="102"/>
      <c r="E14" s="102"/>
      <c r="F14" s="102"/>
      <c r="G14" s="102"/>
      <c r="H14" s="102"/>
      <c r="I14" s="102"/>
      <c r="J14" s="102"/>
      <c r="K14" s="102"/>
      <c r="L14" s="29">
        <f t="shared" si="0"/>
        <v>0</v>
      </c>
    </row>
    <row r="15" spans="1:12" s="4" customFormat="1" ht="18" customHeight="1">
      <c r="A15" s="18" t="s">
        <v>230</v>
      </c>
      <c r="B15" s="13"/>
      <c r="C15" s="13"/>
      <c r="D15" s="13"/>
      <c r="E15" s="13"/>
      <c r="F15" s="13"/>
      <c r="G15" s="13"/>
      <c r="H15" s="13"/>
      <c r="I15" s="13"/>
      <c r="J15" s="13"/>
      <c r="K15" s="13"/>
      <c r="L15" s="29">
        <f t="shared" si="0"/>
        <v>0</v>
      </c>
    </row>
    <row r="16" spans="1:12" s="4" customFormat="1" ht="18" customHeight="1">
      <c r="A16" s="18" t="s">
        <v>231</v>
      </c>
      <c r="B16" s="13"/>
      <c r="C16" s="13"/>
      <c r="D16" s="13"/>
      <c r="E16" s="13"/>
      <c r="F16" s="13"/>
      <c r="G16" s="13"/>
      <c r="H16" s="13"/>
      <c r="I16" s="13"/>
      <c r="J16" s="13"/>
      <c r="K16" s="13"/>
      <c r="L16" s="29">
        <f t="shared" si="0"/>
        <v>0</v>
      </c>
    </row>
    <row r="17" spans="1:12" s="4" customFormat="1" ht="18" customHeight="1">
      <c r="A17" s="18" t="s">
        <v>232</v>
      </c>
      <c r="B17" s="13"/>
      <c r="C17" s="13"/>
      <c r="D17" s="13"/>
      <c r="E17" s="13"/>
      <c r="F17" s="13"/>
      <c r="G17" s="13"/>
      <c r="H17" s="13"/>
      <c r="I17" s="13"/>
      <c r="J17" s="13"/>
      <c r="K17" s="13"/>
      <c r="L17" s="29">
        <f t="shared" si="0"/>
        <v>0</v>
      </c>
    </row>
    <row r="18" spans="1:12" s="4" customFormat="1" ht="18" customHeight="1">
      <c r="A18" s="18" t="s">
        <v>233</v>
      </c>
      <c r="B18" s="16">
        <f t="shared" ref="B18:K18" si="4">SUM(B19:B21)</f>
        <v>0</v>
      </c>
      <c r="C18" s="16">
        <f t="shared" si="4"/>
        <v>0</v>
      </c>
      <c r="D18" s="16">
        <f t="shared" si="4"/>
        <v>0</v>
      </c>
      <c r="E18" s="16">
        <f t="shared" si="4"/>
        <v>0</v>
      </c>
      <c r="F18" s="16">
        <f t="shared" si="4"/>
        <v>0</v>
      </c>
      <c r="G18" s="16">
        <f t="shared" si="4"/>
        <v>0</v>
      </c>
      <c r="H18" s="16">
        <f t="shared" si="4"/>
        <v>0</v>
      </c>
      <c r="I18" s="16">
        <f t="shared" si="4"/>
        <v>0</v>
      </c>
      <c r="J18" s="16">
        <f t="shared" si="4"/>
        <v>0</v>
      </c>
      <c r="K18" s="16">
        <f t="shared" si="4"/>
        <v>0</v>
      </c>
      <c r="L18" s="29">
        <f t="shared" si="0"/>
        <v>0</v>
      </c>
    </row>
    <row r="19" spans="1:12" s="4" customFormat="1" ht="18" customHeight="1">
      <c r="A19" s="18" t="s">
        <v>234</v>
      </c>
      <c r="B19" s="13"/>
      <c r="C19" s="13"/>
      <c r="D19" s="13"/>
      <c r="E19" s="13"/>
      <c r="F19" s="13"/>
      <c r="G19" s="13"/>
      <c r="H19" s="13"/>
      <c r="I19" s="13"/>
      <c r="J19" s="13"/>
      <c r="K19" s="285">
        <f>-J19</f>
        <v>0</v>
      </c>
      <c r="L19" s="29">
        <f t="shared" si="0"/>
        <v>0</v>
      </c>
    </row>
    <row r="20" spans="1:12" s="4" customFormat="1" ht="18" customHeight="1">
      <c r="A20" s="18" t="s">
        <v>235</v>
      </c>
      <c r="B20" s="13"/>
      <c r="C20" s="13"/>
      <c r="D20" s="13"/>
      <c r="E20" s="13"/>
      <c r="F20" s="13"/>
      <c r="G20" s="13"/>
      <c r="H20" s="13"/>
      <c r="I20" s="13"/>
      <c r="J20" s="13"/>
      <c r="K20" s="13"/>
      <c r="L20" s="29">
        <f t="shared" si="0"/>
        <v>0</v>
      </c>
    </row>
    <row r="21" spans="1:12" s="4" customFormat="1" ht="18" customHeight="1">
      <c r="A21" s="18" t="s">
        <v>236</v>
      </c>
      <c r="B21" s="13"/>
      <c r="C21" s="13"/>
      <c r="D21" s="13"/>
      <c r="E21" s="13"/>
      <c r="F21" s="13"/>
      <c r="G21" s="13"/>
      <c r="H21" s="13"/>
      <c r="I21" s="13"/>
      <c r="J21" s="13"/>
      <c r="K21" s="13"/>
      <c r="L21" s="29">
        <f t="shared" si="0"/>
        <v>0</v>
      </c>
    </row>
    <row r="22" spans="1:12" s="4" customFormat="1" ht="18" customHeight="1">
      <c r="A22" s="18" t="s">
        <v>237</v>
      </c>
      <c r="B22" s="16">
        <f>SUM(B23:B27)</f>
        <v>0</v>
      </c>
      <c r="C22" s="16">
        <f t="shared" ref="C22:K22" si="5">SUM(C23:C27)</f>
        <v>0</v>
      </c>
      <c r="D22" s="16">
        <f t="shared" si="5"/>
        <v>0</v>
      </c>
      <c r="E22" s="16">
        <f t="shared" si="5"/>
        <v>0</v>
      </c>
      <c r="F22" s="16">
        <f t="shared" si="5"/>
        <v>0</v>
      </c>
      <c r="G22" s="16">
        <f t="shared" si="5"/>
        <v>0</v>
      </c>
      <c r="H22" s="16">
        <f t="shared" si="5"/>
        <v>0</v>
      </c>
      <c r="I22" s="16">
        <f t="shared" si="5"/>
        <v>0</v>
      </c>
      <c r="J22" s="16">
        <f t="shared" si="5"/>
        <v>0</v>
      </c>
      <c r="K22" s="16">
        <f t="shared" si="5"/>
        <v>0</v>
      </c>
      <c r="L22" s="29">
        <f t="shared" si="0"/>
        <v>0</v>
      </c>
    </row>
    <row r="23" spans="1:12" s="4" customFormat="1" ht="18" customHeight="1">
      <c r="A23" s="18" t="s">
        <v>238</v>
      </c>
      <c r="B23" s="13"/>
      <c r="C23" s="13"/>
      <c r="D23" s="13"/>
      <c r="E23" s="13"/>
      <c r="F23" s="13"/>
      <c r="G23" s="13"/>
      <c r="H23" s="13"/>
      <c r="I23" s="13"/>
      <c r="J23" s="13"/>
      <c r="K23" s="13"/>
      <c r="L23" s="29">
        <f t="shared" si="0"/>
        <v>0</v>
      </c>
    </row>
    <row r="24" spans="1:12" s="4" customFormat="1" ht="18" customHeight="1">
      <c r="A24" s="18" t="s">
        <v>239</v>
      </c>
      <c r="B24" s="13"/>
      <c r="C24" s="13"/>
      <c r="D24" s="13"/>
      <c r="E24" s="13"/>
      <c r="F24" s="13"/>
      <c r="G24" s="13"/>
      <c r="H24" s="13"/>
      <c r="I24" s="13"/>
      <c r="J24" s="13"/>
      <c r="K24" s="13"/>
      <c r="L24" s="29">
        <f t="shared" si="0"/>
        <v>0</v>
      </c>
    </row>
    <row r="25" spans="1:12" s="4" customFormat="1" ht="18" customHeight="1">
      <c r="A25" s="18" t="s">
        <v>240</v>
      </c>
      <c r="B25" s="13"/>
      <c r="C25" s="13"/>
      <c r="D25" s="13"/>
      <c r="E25" s="13"/>
      <c r="F25" s="13"/>
      <c r="G25" s="13"/>
      <c r="H25" s="13"/>
      <c r="I25" s="13"/>
      <c r="J25" s="13"/>
      <c r="K25" s="13"/>
      <c r="L25" s="29">
        <f t="shared" si="0"/>
        <v>0</v>
      </c>
    </row>
    <row r="26" spans="1:12" s="4" customFormat="1" ht="18" customHeight="1">
      <c r="A26" s="18" t="s">
        <v>241</v>
      </c>
      <c r="B26" s="13"/>
      <c r="C26" s="13"/>
      <c r="D26" s="13"/>
      <c r="E26" s="13"/>
      <c r="F26" s="13"/>
      <c r="G26" s="13"/>
      <c r="H26" s="13"/>
      <c r="I26" s="13"/>
      <c r="J26" s="13"/>
      <c r="K26" s="13"/>
      <c r="L26" s="29">
        <f t="shared" si="0"/>
        <v>0</v>
      </c>
    </row>
    <row r="27" spans="1:12" s="4" customFormat="1" ht="18" customHeight="1">
      <c r="A27" s="18" t="s">
        <v>242</v>
      </c>
      <c r="B27" s="13"/>
      <c r="C27" s="13"/>
      <c r="D27" s="13"/>
      <c r="E27" s="13"/>
      <c r="F27" s="13"/>
      <c r="G27" s="13"/>
      <c r="H27" s="13"/>
      <c r="I27" s="13"/>
      <c r="J27" s="13"/>
      <c r="K27" s="13"/>
      <c r="L27" s="29">
        <f t="shared" si="0"/>
        <v>0</v>
      </c>
    </row>
    <row r="28" spans="1:12" s="5" customFormat="1" ht="18" customHeight="1">
      <c r="A28" s="18" t="s">
        <v>243</v>
      </c>
      <c r="B28" s="103">
        <f>SUM(B29:B30)</f>
        <v>0</v>
      </c>
      <c r="C28" s="103">
        <f t="shared" ref="C28:K28" si="6">SUM(C29:C30)</f>
        <v>0</v>
      </c>
      <c r="D28" s="103">
        <f t="shared" si="6"/>
        <v>0</v>
      </c>
      <c r="E28" s="103">
        <f t="shared" si="6"/>
        <v>0</v>
      </c>
      <c r="F28" s="103">
        <f t="shared" si="6"/>
        <v>0</v>
      </c>
      <c r="G28" s="103">
        <f t="shared" si="6"/>
        <v>0</v>
      </c>
      <c r="H28" s="103">
        <f t="shared" si="6"/>
        <v>0</v>
      </c>
      <c r="I28" s="103">
        <f t="shared" si="6"/>
        <v>0</v>
      </c>
      <c r="J28" s="103">
        <f t="shared" si="6"/>
        <v>0</v>
      </c>
      <c r="K28" s="103">
        <f t="shared" si="6"/>
        <v>0</v>
      </c>
      <c r="L28" s="31">
        <f t="shared" si="0"/>
        <v>0</v>
      </c>
    </row>
    <row r="29" spans="1:12" s="5" customFormat="1" ht="18" customHeight="1">
      <c r="A29" s="18" t="s">
        <v>244</v>
      </c>
      <c r="B29" s="21"/>
      <c r="C29" s="21"/>
      <c r="D29" s="21"/>
      <c r="E29" s="21"/>
      <c r="F29" s="21"/>
      <c r="G29" s="21"/>
      <c r="H29" s="21"/>
      <c r="I29" s="21"/>
      <c r="J29" s="21"/>
      <c r="K29" s="21"/>
      <c r="L29" s="31">
        <f t="shared" si="0"/>
        <v>0</v>
      </c>
    </row>
    <row r="30" spans="1:12" s="5" customFormat="1" ht="18" customHeight="1">
      <c r="A30" s="18" t="s">
        <v>245</v>
      </c>
      <c r="B30" s="21"/>
      <c r="C30" s="21"/>
      <c r="D30" s="21"/>
      <c r="E30" s="21"/>
      <c r="F30" s="21"/>
      <c r="G30" s="21"/>
      <c r="H30" s="21"/>
      <c r="I30" s="21"/>
      <c r="J30" s="21"/>
      <c r="K30" s="21"/>
      <c r="L30" s="31">
        <f t="shared" si="0"/>
        <v>0</v>
      </c>
    </row>
    <row r="31" spans="1:12" s="5" customFormat="1" ht="18" customHeight="1">
      <c r="A31" s="22" t="s">
        <v>246</v>
      </c>
      <c r="B31" s="21"/>
      <c r="C31" s="21"/>
      <c r="D31" s="21"/>
      <c r="E31" s="21"/>
      <c r="F31" s="21"/>
      <c r="G31" s="21"/>
      <c r="H31" s="21"/>
      <c r="I31" s="21"/>
      <c r="J31" s="21"/>
      <c r="K31" s="21"/>
      <c r="L31" s="31">
        <f t="shared" si="0"/>
        <v>0</v>
      </c>
    </row>
    <row r="32" spans="1:12" s="4" customFormat="1" ht="18" customHeight="1">
      <c r="A32" s="104" t="s">
        <v>247</v>
      </c>
      <c r="B32" s="24">
        <f t="shared" ref="B32:K32" si="7">B10+B11</f>
        <v>500000</v>
      </c>
      <c r="C32" s="24">
        <f t="shared" si="7"/>
        <v>0</v>
      </c>
      <c r="D32" s="24">
        <f t="shared" si="7"/>
        <v>0</v>
      </c>
      <c r="E32" s="24">
        <f t="shared" si="7"/>
        <v>0</v>
      </c>
      <c r="F32" s="24">
        <f t="shared" si="7"/>
        <v>0</v>
      </c>
      <c r="G32" s="24">
        <f t="shared" si="7"/>
        <v>0</v>
      </c>
      <c r="H32" s="24">
        <f t="shared" si="7"/>
        <v>0</v>
      </c>
      <c r="I32" s="24">
        <f t="shared" si="7"/>
        <v>0</v>
      </c>
      <c r="J32" s="24">
        <f t="shared" si="7"/>
        <v>0</v>
      </c>
      <c r="K32" s="24">
        <f t="shared" si="7"/>
        <v>-12019275.939999977</v>
      </c>
      <c r="L32" s="33">
        <f t="shared" si="0"/>
        <v>-11519275.939999977</v>
      </c>
    </row>
    <row r="33" spans="1:23" ht="30" customHeight="1">
      <c r="A33" s="25" t="str">
        <f>"法定代表人："&amp;基本情况表!$B$5&amp;"                                                         主管会计工作负责人: "&amp;基本情况表!$B$6&amp;"                                                     会计机构负责人:"&amp;基本情况表!$B$7</f>
        <v>法定代表人：                                                         主管会计工作负责人:                                                      会计机构负责人:</v>
      </c>
      <c r="B33" s="25"/>
      <c r="C33" s="25"/>
      <c r="D33" s="25"/>
      <c r="E33" s="25"/>
      <c r="F33" s="25"/>
      <c r="G33" s="25"/>
      <c r="H33" s="25"/>
      <c r="I33" s="25"/>
      <c r="J33" s="25"/>
      <c r="K33" s="25"/>
      <c r="M33" s="25"/>
      <c r="N33" s="25"/>
      <c r="O33" s="25"/>
      <c r="P33" s="25"/>
      <c r="Q33" s="25"/>
      <c r="R33" s="25"/>
      <c r="S33" s="25"/>
      <c r="T33" s="25"/>
      <c r="U33" s="25"/>
      <c r="V33" s="25"/>
      <c r="W33" s="25"/>
    </row>
    <row r="34" spans="1:23" s="6" customFormat="1" ht="18" customHeight="1">
      <c r="A34" s="26" t="s">
        <v>248</v>
      </c>
      <c r="B34" s="27">
        <f>'资产负债表（续）2'!C34-B32</f>
        <v>0</v>
      </c>
      <c r="C34" s="27">
        <f>'资产负债表（续）2'!C36-C32</f>
        <v>0</v>
      </c>
      <c r="D34" s="27">
        <f>'资产负债表（续）2'!C37-D32</f>
        <v>0</v>
      </c>
      <c r="E34" s="27">
        <f>'资产负债表（续）2'!C35-'资产负债表（续）2'!C36-'资产负债表（续）2'!C37-E32</f>
        <v>0</v>
      </c>
      <c r="F34" s="27">
        <f>'资产负债表（续）2'!C38-F32</f>
        <v>0</v>
      </c>
      <c r="G34" s="27">
        <f>'资产负债表（续）2'!C39-本期权益变动表5!G32</f>
        <v>0</v>
      </c>
      <c r="H34" s="27">
        <f>'资产负债表（续）2'!C40-H32</f>
        <v>0</v>
      </c>
      <c r="I34" s="27">
        <f>'资产负债表（续）2'!C41-I32</f>
        <v>0</v>
      </c>
      <c r="J34" s="27">
        <f>'资产负债表（续）2'!C42-J32</f>
        <v>0</v>
      </c>
      <c r="K34" s="27">
        <f>'资产负债表（续）2'!C43-K32</f>
        <v>-2.2351741790771484E-8</v>
      </c>
      <c r="L34" s="27">
        <f>'资产负债表（续）2'!C44-L32</f>
        <v>-2.2351741790771484E-8</v>
      </c>
    </row>
  </sheetData>
  <mergeCells count="12">
    <mergeCell ref="A1:L1"/>
    <mergeCell ref="B3:L3"/>
    <mergeCell ref="C4:E4"/>
    <mergeCell ref="A3:A5"/>
    <mergeCell ref="B4:B5"/>
    <mergeCell ref="F4:F5"/>
    <mergeCell ref="G4:G5"/>
    <mergeCell ref="H4:H5"/>
    <mergeCell ref="I4:I5"/>
    <mergeCell ref="J4:J5"/>
    <mergeCell ref="K4:K5"/>
    <mergeCell ref="L4:L5"/>
  </mergeCells>
  <phoneticPr fontId="12" type="noConversion"/>
  <printOptions horizontalCentered="1"/>
  <pageMargins left="0.39370078740157483" right="0.39370078740157483" top="0.78740157480314965" bottom="0.39370078740157483" header="0.39370078740157483" footer="0.59055118110236227"/>
  <pageSetup paperSize="9" scale="70" orientation="landscape" blackAndWhite="1" r:id="rId1"/>
  <headerFooter alignWithMargins="0">
    <oddFooter>&amp;C&amp;10- 5 -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indexed="17"/>
  </sheetPr>
  <dimension ref="A1:W34"/>
  <sheetViews>
    <sheetView showGridLines="0" showZeros="0" view="pageBreakPreview" zoomScaleNormal="100" zoomScaleSheetLayoutView="100" workbookViewId="0">
      <pane xSplit="1" ySplit="5" topLeftCell="E27" activePane="bottomRight" state="frozen"/>
      <selection activeCell="J15" sqref="J15"/>
      <selection pane="topRight" activeCell="J15" sqref="J15"/>
      <selection pane="bottomLeft" activeCell="J15" sqref="J15"/>
      <selection pane="bottomRight" activeCell="K12" sqref="K12"/>
    </sheetView>
  </sheetViews>
  <sheetFormatPr defaultColWidth="9" defaultRowHeight="18" customHeight="1"/>
  <cols>
    <col min="1" max="1" width="42" style="7" customWidth="1"/>
    <col min="2" max="2" width="13.83203125" style="8" customWidth="1"/>
    <col min="3" max="3" width="13.33203125" style="8" customWidth="1"/>
    <col min="4" max="4" width="14" style="8" customWidth="1"/>
    <col min="5" max="5" width="12.33203125" style="8" customWidth="1"/>
    <col min="6" max="6" width="13.5" style="8" customWidth="1"/>
    <col min="7" max="7" width="13.25" style="8" customWidth="1"/>
    <col min="8" max="8" width="13.58203125" style="8" customWidth="1"/>
    <col min="9" max="9" width="10.08203125" style="8" customWidth="1"/>
    <col min="10" max="10" width="12.33203125" style="8" customWidth="1"/>
    <col min="11" max="11" width="14.5" style="8" customWidth="1"/>
    <col min="12" max="12" width="14.33203125" style="7" customWidth="1"/>
    <col min="13" max="16384" width="9" style="7"/>
  </cols>
  <sheetData>
    <row r="1" spans="1:12" s="2" customFormat="1" ht="25" customHeight="1">
      <c r="A1" s="319" t="s">
        <v>549</v>
      </c>
      <c r="B1" s="319"/>
      <c r="C1" s="319"/>
      <c r="D1" s="319"/>
      <c r="E1" s="319"/>
      <c r="F1" s="319"/>
      <c r="G1" s="319"/>
      <c r="H1" s="319"/>
      <c r="I1" s="319"/>
      <c r="J1" s="319"/>
      <c r="K1" s="319"/>
      <c r="L1" s="319"/>
    </row>
    <row r="2" spans="1:12" ht="25" customHeight="1">
      <c r="A2" s="9" t="str">
        <f>"编制单位："&amp;基本情况表!$B$3</f>
        <v>编制单位：长春光华荣昌汽车部件有限公司</v>
      </c>
      <c r="B2" s="10"/>
      <c r="C2" s="10"/>
      <c r="D2" s="10"/>
      <c r="E2" s="10"/>
      <c r="F2" s="10" t="str">
        <f>IFERROR(IF(AND(MONTH(基本情况表!$B$4)=12,DAY(基本情况表!$B$4)=31),YEAR(基本情况表!$B$4)&amp;"年度",YEAR(基本情况表!$B$4)&amp;"年1-"&amp;MONTH(基本情况表!$B$4)&amp;"月"),"201X年度")</f>
        <v>2022年度</v>
      </c>
      <c r="H2" s="10"/>
      <c r="I2" s="10"/>
      <c r="J2" s="10"/>
      <c r="K2" s="10"/>
      <c r="L2" s="28" t="s">
        <v>106</v>
      </c>
    </row>
    <row r="3" spans="1:12" ht="15.75" customHeight="1">
      <c r="A3" s="326" t="s">
        <v>217</v>
      </c>
      <c r="B3" s="333" t="s">
        <v>249</v>
      </c>
      <c r="C3" s="333"/>
      <c r="D3" s="333"/>
      <c r="E3" s="333"/>
      <c r="F3" s="333"/>
      <c r="G3" s="333"/>
      <c r="H3" s="333"/>
      <c r="I3" s="333"/>
      <c r="J3" s="333"/>
      <c r="K3" s="333"/>
      <c r="L3" s="334"/>
    </row>
    <row r="4" spans="1:12" s="4" customFormat="1" ht="15.75" customHeight="1">
      <c r="A4" s="327"/>
      <c r="B4" s="329" t="s">
        <v>90</v>
      </c>
      <c r="C4" s="323" t="s">
        <v>91</v>
      </c>
      <c r="D4" s="324"/>
      <c r="E4" s="325"/>
      <c r="F4" s="329" t="s">
        <v>92</v>
      </c>
      <c r="G4" s="329" t="s">
        <v>93</v>
      </c>
      <c r="H4" s="329" t="s">
        <v>94</v>
      </c>
      <c r="I4" s="329" t="s">
        <v>95</v>
      </c>
      <c r="J4" s="329" t="s">
        <v>96</v>
      </c>
      <c r="K4" s="329" t="s">
        <v>97</v>
      </c>
      <c r="L4" s="331" t="s">
        <v>100</v>
      </c>
    </row>
    <row r="5" spans="1:12" s="4" customFormat="1" ht="15.75" customHeight="1">
      <c r="A5" s="328"/>
      <c r="B5" s="330"/>
      <c r="C5" s="11" t="s">
        <v>219</v>
      </c>
      <c r="D5" s="11" t="s">
        <v>220</v>
      </c>
      <c r="E5" s="11" t="s">
        <v>221</v>
      </c>
      <c r="F5" s="330"/>
      <c r="G5" s="330"/>
      <c r="H5" s="330"/>
      <c r="I5" s="330"/>
      <c r="J5" s="330"/>
      <c r="K5" s="330"/>
      <c r="L5" s="332"/>
    </row>
    <row r="6" spans="1:12" s="4" customFormat="1" ht="18" customHeight="1">
      <c r="A6" s="12" t="s">
        <v>222</v>
      </c>
      <c r="B6" s="13">
        <v>500000</v>
      </c>
      <c r="C6" s="13">
        <v>0</v>
      </c>
      <c r="D6" s="13">
        <v>0</v>
      </c>
      <c r="E6" s="13">
        <v>0</v>
      </c>
      <c r="F6" s="13"/>
      <c r="G6" s="13">
        <v>0</v>
      </c>
      <c r="H6" s="13">
        <v>0</v>
      </c>
      <c r="I6" s="13">
        <v>0</v>
      </c>
      <c r="J6" s="13"/>
      <c r="K6" s="13">
        <v>-7490750.4400000004</v>
      </c>
      <c r="L6" s="29">
        <f>SUM(B6:K6,-G6*2)</f>
        <v>-6990750.4400000004</v>
      </c>
    </row>
    <row r="7" spans="1:12" s="4" customFormat="1" ht="18" customHeight="1">
      <c r="A7" s="14" t="s">
        <v>223</v>
      </c>
      <c r="B7" s="13"/>
      <c r="C7" s="13"/>
      <c r="D7" s="13"/>
      <c r="E7" s="13"/>
      <c r="F7" s="13"/>
      <c r="G7" s="13"/>
      <c r="H7" s="13"/>
      <c r="I7" s="13"/>
      <c r="J7" s="13"/>
      <c r="K7" s="13"/>
      <c r="L7" s="29">
        <f t="shared" ref="L7:L32" si="0">SUM(B7:K7,-G7*2)</f>
        <v>0</v>
      </c>
    </row>
    <row r="8" spans="1:12" s="4" customFormat="1" ht="18" customHeight="1">
      <c r="A8" s="15" t="s">
        <v>224</v>
      </c>
      <c r="B8" s="13"/>
      <c r="C8" s="13"/>
      <c r="D8" s="13"/>
      <c r="E8" s="13"/>
      <c r="F8" s="13"/>
      <c r="G8" s="13"/>
      <c r="H8" s="13"/>
      <c r="I8" s="13"/>
      <c r="J8" s="13"/>
      <c r="K8" s="13"/>
      <c r="L8" s="29">
        <f t="shared" si="0"/>
        <v>0</v>
      </c>
    </row>
    <row r="9" spans="1:12" s="4" customFormat="1" ht="18" customHeight="1">
      <c r="A9" s="15" t="s">
        <v>221</v>
      </c>
      <c r="B9" s="13"/>
      <c r="C9" s="13"/>
      <c r="D9" s="13"/>
      <c r="E9" s="13"/>
      <c r="F9" s="13"/>
      <c r="G9" s="13"/>
      <c r="H9" s="13"/>
      <c r="I9" s="13"/>
      <c r="J9" s="13"/>
      <c r="K9" s="13"/>
      <c r="L9" s="29">
        <f t="shared" si="0"/>
        <v>0</v>
      </c>
    </row>
    <row r="10" spans="1:12" s="4" customFormat="1" ht="18" customHeight="1">
      <c r="A10" s="12" t="s">
        <v>225</v>
      </c>
      <c r="B10" s="16">
        <f t="shared" ref="B10:K10" si="1">SUM(B6:B9)</f>
        <v>500000</v>
      </c>
      <c r="C10" s="16">
        <f t="shared" si="1"/>
        <v>0</v>
      </c>
      <c r="D10" s="16">
        <f t="shared" si="1"/>
        <v>0</v>
      </c>
      <c r="E10" s="16">
        <f t="shared" si="1"/>
        <v>0</v>
      </c>
      <c r="F10" s="16">
        <f t="shared" si="1"/>
        <v>0</v>
      </c>
      <c r="G10" s="16">
        <f t="shared" si="1"/>
        <v>0</v>
      </c>
      <c r="H10" s="16">
        <f t="shared" si="1"/>
        <v>0</v>
      </c>
      <c r="I10" s="16">
        <f t="shared" si="1"/>
        <v>0</v>
      </c>
      <c r="J10" s="16">
        <f t="shared" si="1"/>
        <v>0</v>
      </c>
      <c r="K10" s="16">
        <f t="shared" si="1"/>
        <v>-7490750.4400000004</v>
      </c>
      <c r="L10" s="29">
        <f t="shared" si="0"/>
        <v>-6990750.4400000004</v>
      </c>
    </row>
    <row r="11" spans="1:12" s="4" customFormat="1" ht="18" customHeight="1">
      <c r="A11" s="12" t="s">
        <v>226</v>
      </c>
      <c r="B11" s="16">
        <f>B12+B13+B18+B22+B28+B31</f>
        <v>0</v>
      </c>
      <c r="C11" s="16">
        <f t="shared" ref="C11:K11" si="2">C12+C13+C18+C22+C28+C31</f>
        <v>0</v>
      </c>
      <c r="D11" s="16">
        <f t="shared" si="2"/>
        <v>0</v>
      </c>
      <c r="E11" s="16">
        <f t="shared" si="2"/>
        <v>0</v>
      </c>
      <c r="F11" s="16">
        <f t="shared" si="2"/>
        <v>0</v>
      </c>
      <c r="G11" s="16">
        <f t="shared" si="2"/>
        <v>0</v>
      </c>
      <c r="H11" s="16">
        <f t="shared" si="2"/>
        <v>0</v>
      </c>
      <c r="I11" s="16">
        <f t="shared" si="2"/>
        <v>0</v>
      </c>
      <c r="J11" s="16">
        <f t="shared" si="2"/>
        <v>0</v>
      </c>
      <c r="K11" s="16">
        <f t="shared" si="2"/>
        <v>-1710428.3499999959</v>
      </c>
      <c r="L11" s="29">
        <f t="shared" si="0"/>
        <v>-1710428.3499999959</v>
      </c>
    </row>
    <row r="12" spans="1:12" s="4" customFormat="1" ht="18" customHeight="1">
      <c r="A12" s="14" t="s">
        <v>227</v>
      </c>
      <c r="B12" s="13"/>
      <c r="C12" s="13"/>
      <c r="D12" s="13"/>
      <c r="E12" s="13"/>
      <c r="F12" s="13"/>
      <c r="G12" s="13"/>
      <c r="H12" s="13"/>
      <c r="I12" s="13"/>
      <c r="J12" s="13"/>
      <c r="K12" s="285">
        <f>利润表3!D24</f>
        <v>-1710428.3499999959</v>
      </c>
      <c r="L12" s="29">
        <f t="shared" si="0"/>
        <v>-1710428.3499999959</v>
      </c>
    </row>
    <row r="13" spans="1:12" s="4" customFormat="1" ht="18" customHeight="1">
      <c r="A13" s="18" t="s">
        <v>228</v>
      </c>
      <c r="B13" s="16">
        <f>SUM(B14:B17)</f>
        <v>0</v>
      </c>
      <c r="C13" s="16">
        <f t="shared" ref="C13:K13" si="3">SUM(C14:C17)</f>
        <v>0</v>
      </c>
      <c r="D13" s="16">
        <f t="shared" si="3"/>
        <v>0</v>
      </c>
      <c r="E13" s="16">
        <f t="shared" si="3"/>
        <v>0</v>
      </c>
      <c r="F13" s="16">
        <f t="shared" si="3"/>
        <v>0</v>
      </c>
      <c r="G13" s="16">
        <f t="shared" si="3"/>
        <v>0</v>
      </c>
      <c r="H13" s="16">
        <f t="shared" si="3"/>
        <v>0</v>
      </c>
      <c r="I13" s="16">
        <f t="shared" si="3"/>
        <v>0</v>
      </c>
      <c r="J13" s="16">
        <f t="shared" si="3"/>
        <v>0</v>
      </c>
      <c r="K13" s="16">
        <f t="shared" si="3"/>
        <v>0</v>
      </c>
      <c r="L13" s="29">
        <f t="shared" si="0"/>
        <v>0</v>
      </c>
    </row>
    <row r="14" spans="1:12" s="4" customFormat="1" ht="18" customHeight="1">
      <c r="A14" s="18" t="s">
        <v>229</v>
      </c>
      <c r="B14" s="102"/>
      <c r="C14" s="102"/>
      <c r="D14" s="102"/>
      <c r="E14" s="102"/>
      <c r="F14" s="102"/>
      <c r="G14" s="102"/>
      <c r="H14" s="102"/>
      <c r="I14" s="102"/>
      <c r="J14" s="102"/>
      <c r="K14" s="102"/>
      <c r="L14" s="29">
        <f t="shared" si="0"/>
        <v>0</v>
      </c>
    </row>
    <row r="15" spans="1:12" s="4" customFormat="1" ht="18" customHeight="1">
      <c r="A15" s="18" t="s">
        <v>230</v>
      </c>
      <c r="B15" s="13"/>
      <c r="C15" s="13"/>
      <c r="D15" s="13"/>
      <c r="E15" s="13"/>
      <c r="F15" s="13"/>
      <c r="G15" s="13"/>
      <c r="H15" s="13"/>
      <c r="I15" s="13"/>
      <c r="J15" s="13"/>
      <c r="K15" s="13"/>
      <c r="L15" s="29">
        <f t="shared" si="0"/>
        <v>0</v>
      </c>
    </row>
    <row r="16" spans="1:12" s="4" customFormat="1" ht="18" customHeight="1">
      <c r="A16" s="18" t="s">
        <v>231</v>
      </c>
      <c r="B16" s="13"/>
      <c r="C16" s="13"/>
      <c r="D16" s="13"/>
      <c r="E16" s="13"/>
      <c r="F16" s="13"/>
      <c r="G16" s="13"/>
      <c r="H16" s="13"/>
      <c r="I16" s="13"/>
      <c r="J16" s="13"/>
      <c r="K16" s="13"/>
      <c r="L16" s="29">
        <f t="shared" si="0"/>
        <v>0</v>
      </c>
    </row>
    <row r="17" spans="1:12" s="4" customFormat="1" ht="18" customHeight="1">
      <c r="A17" s="18" t="s">
        <v>232</v>
      </c>
      <c r="B17" s="13"/>
      <c r="C17" s="13"/>
      <c r="D17" s="13"/>
      <c r="E17" s="13"/>
      <c r="F17" s="13"/>
      <c r="G17" s="13"/>
      <c r="H17" s="13"/>
      <c r="I17" s="13"/>
      <c r="J17" s="13"/>
      <c r="K17" s="13"/>
      <c r="L17" s="29">
        <f t="shared" si="0"/>
        <v>0</v>
      </c>
    </row>
    <row r="18" spans="1:12" s="4" customFormat="1" ht="18" customHeight="1">
      <c r="A18" s="18" t="s">
        <v>233</v>
      </c>
      <c r="B18" s="16">
        <f t="shared" ref="B18:K18" si="4">SUM(B19:B21)</f>
        <v>0</v>
      </c>
      <c r="C18" s="16">
        <f t="shared" si="4"/>
        <v>0</v>
      </c>
      <c r="D18" s="16">
        <f t="shared" si="4"/>
        <v>0</v>
      </c>
      <c r="E18" s="16">
        <f t="shared" si="4"/>
        <v>0</v>
      </c>
      <c r="F18" s="16">
        <f t="shared" si="4"/>
        <v>0</v>
      </c>
      <c r="G18" s="16">
        <f t="shared" si="4"/>
        <v>0</v>
      </c>
      <c r="H18" s="16">
        <f t="shared" si="4"/>
        <v>0</v>
      </c>
      <c r="I18" s="16">
        <f t="shared" si="4"/>
        <v>0</v>
      </c>
      <c r="J18" s="16">
        <f t="shared" si="4"/>
        <v>0</v>
      </c>
      <c r="K18" s="16">
        <f t="shared" si="4"/>
        <v>0</v>
      </c>
      <c r="L18" s="29">
        <f t="shared" si="0"/>
        <v>0</v>
      </c>
    </row>
    <row r="19" spans="1:12" s="4" customFormat="1" ht="18" customHeight="1">
      <c r="A19" s="18" t="s">
        <v>234</v>
      </c>
      <c r="B19" s="13"/>
      <c r="C19" s="13"/>
      <c r="D19" s="13"/>
      <c r="E19" s="13"/>
      <c r="F19" s="13"/>
      <c r="G19" s="13"/>
      <c r="H19" s="13"/>
      <c r="I19" s="13"/>
      <c r="J19" s="13"/>
      <c r="K19" s="285">
        <f>-J19</f>
        <v>0</v>
      </c>
      <c r="L19" s="29">
        <f t="shared" si="0"/>
        <v>0</v>
      </c>
    </row>
    <row r="20" spans="1:12" s="4" customFormat="1" ht="18" customHeight="1">
      <c r="A20" s="18" t="s">
        <v>235</v>
      </c>
      <c r="B20" s="13"/>
      <c r="C20" s="13"/>
      <c r="D20" s="13"/>
      <c r="E20" s="13"/>
      <c r="F20" s="13"/>
      <c r="G20" s="13"/>
      <c r="H20" s="13"/>
      <c r="I20" s="13"/>
      <c r="J20" s="13"/>
      <c r="K20" s="13"/>
      <c r="L20" s="29">
        <f t="shared" si="0"/>
        <v>0</v>
      </c>
    </row>
    <row r="21" spans="1:12" s="4" customFormat="1" ht="18" customHeight="1">
      <c r="A21" s="18" t="s">
        <v>236</v>
      </c>
      <c r="B21" s="13"/>
      <c r="C21" s="13"/>
      <c r="D21" s="13"/>
      <c r="E21" s="13"/>
      <c r="F21" s="13"/>
      <c r="G21" s="13"/>
      <c r="H21" s="13"/>
      <c r="I21" s="13"/>
      <c r="J21" s="13"/>
      <c r="K21" s="13"/>
      <c r="L21" s="29">
        <f t="shared" si="0"/>
        <v>0</v>
      </c>
    </row>
    <row r="22" spans="1:12" s="4" customFormat="1" ht="18" customHeight="1">
      <c r="A22" s="18" t="s">
        <v>237</v>
      </c>
      <c r="B22" s="16">
        <f>SUM(B23:B27)</f>
        <v>0</v>
      </c>
      <c r="C22" s="16">
        <f t="shared" ref="C22:K22" si="5">SUM(C23:C27)</f>
        <v>0</v>
      </c>
      <c r="D22" s="16">
        <f t="shared" si="5"/>
        <v>0</v>
      </c>
      <c r="E22" s="16">
        <f t="shared" si="5"/>
        <v>0</v>
      </c>
      <c r="F22" s="16">
        <f t="shared" si="5"/>
        <v>0</v>
      </c>
      <c r="G22" s="16">
        <f t="shared" si="5"/>
        <v>0</v>
      </c>
      <c r="H22" s="16">
        <f t="shared" si="5"/>
        <v>0</v>
      </c>
      <c r="I22" s="16">
        <f t="shared" si="5"/>
        <v>0</v>
      </c>
      <c r="J22" s="16">
        <f t="shared" si="5"/>
        <v>0</v>
      </c>
      <c r="K22" s="16">
        <f t="shared" si="5"/>
        <v>0</v>
      </c>
      <c r="L22" s="29">
        <f t="shared" si="0"/>
        <v>0</v>
      </c>
    </row>
    <row r="23" spans="1:12" s="4" customFormat="1" ht="18" customHeight="1">
      <c r="A23" s="18" t="s">
        <v>238</v>
      </c>
      <c r="B23" s="13"/>
      <c r="C23" s="13"/>
      <c r="D23" s="13"/>
      <c r="E23" s="13"/>
      <c r="F23" s="13"/>
      <c r="G23" s="13"/>
      <c r="H23" s="13"/>
      <c r="I23" s="13"/>
      <c r="J23" s="13"/>
      <c r="K23" s="13"/>
      <c r="L23" s="29">
        <f t="shared" si="0"/>
        <v>0</v>
      </c>
    </row>
    <row r="24" spans="1:12" s="4" customFormat="1" ht="18" customHeight="1">
      <c r="A24" s="18" t="s">
        <v>239</v>
      </c>
      <c r="B24" s="13"/>
      <c r="C24" s="13"/>
      <c r="D24" s="13"/>
      <c r="E24" s="13"/>
      <c r="F24" s="13"/>
      <c r="G24" s="13"/>
      <c r="H24" s="13"/>
      <c r="I24" s="13"/>
      <c r="J24" s="13"/>
      <c r="K24" s="13"/>
      <c r="L24" s="29">
        <f t="shared" si="0"/>
        <v>0</v>
      </c>
    </row>
    <row r="25" spans="1:12" s="4" customFormat="1" ht="18" customHeight="1">
      <c r="A25" s="18" t="s">
        <v>240</v>
      </c>
      <c r="B25" s="13"/>
      <c r="C25" s="13"/>
      <c r="D25" s="13"/>
      <c r="E25" s="13"/>
      <c r="F25" s="13"/>
      <c r="G25" s="13"/>
      <c r="H25" s="13"/>
      <c r="I25" s="13"/>
      <c r="J25" s="13"/>
      <c r="K25" s="13"/>
      <c r="L25" s="29">
        <f t="shared" si="0"/>
        <v>0</v>
      </c>
    </row>
    <row r="26" spans="1:12" s="4" customFormat="1" ht="18" customHeight="1">
      <c r="A26" s="18" t="s">
        <v>241</v>
      </c>
      <c r="B26" s="13"/>
      <c r="C26" s="13"/>
      <c r="D26" s="13"/>
      <c r="E26" s="13"/>
      <c r="F26" s="13"/>
      <c r="G26" s="13"/>
      <c r="H26" s="13"/>
      <c r="I26" s="13"/>
      <c r="J26" s="13"/>
      <c r="K26" s="13"/>
      <c r="L26" s="29">
        <f t="shared" si="0"/>
        <v>0</v>
      </c>
    </row>
    <row r="27" spans="1:12" s="4" customFormat="1" ht="18" customHeight="1">
      <c r="A27" s="18" t="s">
        <v>242</v>
      </c>
      <c r="B27" s="13"/>
      <c r="C27" s="13"/>
      <c r="D27" s="13"/>
      <c r="E27" s="13"/>
      <c r="F27" s="13"/>
      <c r="G27" s="13"/>
      <c r="H27" s="13"/>
      <c r="I27" s="13"/>
      <c r="J27" s="13"/>
      <c r="K27" s="13"/>
      <c r="L27" s="29">
        <f t="shared" si="0"/>
        <v>0</v>
      </c>
    </row>
    <row r="28" spans="1:12" s="5" customFormat="1" ht="18" customHeight="1">
      <c r="A28" s="18" t="s">
        <v>243</v>
      </c>
      <c r="B28" s="103">
        <f>SUM(B29:B30)</f>
        <v>0</v>
      </c>
      <c r="C28" s="103">
        <f t="shared" ref="C28:K28" si="6">SUM(C29:C30)</f>
        <v>0</v>
      </c>
      <c r="D28" s="103">
        <f t="shared" si="6"/>
        <v>0</v>
      </c>
      <c r="E28" s="103">
        <f t="shared" si="6"/>
        <v>0</v>
      </c>
      <c r="F28" s="103">
        <f t="shared" si="6"/>
        <v>0</v>
      </c>
      <c r="G28" s="103">
        <f t="shared" si="6"/>
        <v>0</v>
      </c>
      <c r="H28" s="103">
        <f t="shared" si="6"/>
        <v>0</v>
      </c>
      <c r="I28" s="103">
        <f t="shared" si="6"/>
        <v>0</v>
      </c>
      <c r="J28" s="103">
        <f t="shared" si="6"/>
        <v>0</v>
      </c>
      <c r="K28" s="103">
        <f t="shared" si="6"/>
        <v>0</v>
      </c>
      <c r="L28" s="31">
        <f t="shared" si="0"/>
        <v>0</v>
      </c>
    </row>
    <row r="29" spans="1:12" s="5" customFormat="1" ht="18" customHeight="1">
      <c r="A29" s="18" t="s">
        <v>244</v>
      </c>
      <c r="B29" s="21"/>
      <c r="C29" s="21"/>
      <c r="D29" s="21"/>
      <c r="E29" s="21"/>
      <c r="F29" s="21"/>
      <c r="G29" s="21"/>
      <c r="H29" s="21"/>
      <c r="I29" s="21"/>
      <c r="J29" s="21"/>
      <c r="K29" s="21"/>
      <c r="L29" s="31">
        <f t="shared" si="0"/>
        <v>0</v>
      </c>
    </row>
    <row r="30" spans="1:12" s="5" customFormat="1" ht="18" customHeight="1">
      <c r="A30" s="18" t="s">
        <v>245</v>
      </c>
      <c r="B30" s="21"/>
      <c r="C30" s="21"/>
      <c r="D30" s="21"/>
      <c r="E30" s="21"/>
      <c r="F30" s="21"/>
      <c r="G30" s="21"/>
      <c r="H30" s="21"/>
      <c r="I30" s="21"/>
      <c r="J30" s="21"/>
      <c r="K30" s="21"/>
      <c r="L30" s="31">
        <f t="shared" si="0"/>
        <v>0</v>
      </c>
    </row>
    <row r="31" spans="1:12" s="5" customFormat="1" ht="18" customHeight="1">
      <c r="A31" s="22" t="s">
        <v>246</v>
      </c>
      <c r="B31" s="21"/>
      <c r="C31" s="21"/>
      <c r="D31" s="21"/>
      <c r="E31" s="21"/>
      <c r="F31" s="21"/>
      <c r="G31" s="21"/>
      <c r="H31" s="21"/>
      <c r="I31" s="21"/>
      <c r="J31" s="21"/>
      <c r="K31" s="21"/>
      <c r="L31" s="31">
        <f t="shared" si="0"/>
        <v>0</v>
      </c>
    </row>
    <row r="32" spans="1:12" s="5" customFormat="1" ht="18" customHeight="1">
      <c r="A32" s="104" t="s">
        <v>247</v>
      </c>
      <c r="B32" s="105">
        <f>B10+B11</f>
        <v>500000</v>
      </c>
      <c r="C32" s="105">
        <f t="shared" ref="C32:K32" si="7">C10+C11</f>
        <v>0</v>
      </c>
      <c r="D32" s="105">
        <f t="shared" si="7"/>
        <v>0</v>
      </c>
      <c r="E32" s="105">
        <f t="shared" si="7"/>
        <v>0</v>
      </c>
      <c r="F32" s="105">
        <f t="shared" si="7"/>
        <v>0</v>
      </c>
      <c r="G32" s="105">
        <f t="shared" si="7"/>
        <v>0</v>
      </c>
      <c r="H32" s="105">
        <f t="shared" si="7"/>
        <v>0</v>
      </c>
      <c r="I32" s="105">
        <f t="shared" si="7"/>
        <v>0</v>
      </c>
      <c r="J32" s="105">
        <f t="shared" si="7"/>
        <v>0</v>
      </c>
      <c r="K32" s="105">
        <f t="shared" si="7"/>
        <v>-9201178.7899999954</v>
      </c>
      <c r="L32" s="106">
        <f t="shared" si="0"/>
        <v>-8701178.7899999954</v>
      </c>
    </row>
    <row r="33" spans="1:23" ht="30" customHeight="1">
      <c r="A33" s="25" t="str">
        <f>"法定代表人："&amp;基本情况表!$B$5&amp;"                                                         主管会计工作负责人: "&amp;基本情况表!$B$6&amp;"                                                     会计机构负责人:"&amp;基本情况表!$B$7</f>
        <v>法定代表人：                                                         主管会计工作负责人:                                                      会计机构负责人:</v>
      </c>
      <c r="B33" s="25"/>
      <c r="C33" s="25"/>
      <c r="D33" s="25"/>
      <c r="E33" s="25"/>
      <c r="F33" s="25"/>
      <c r="G33" s="25"/>
      <c r="H33" s="25"/>
      <c r="I33" s="25"/>
      <c r="J33" s="25"/>
      <c r="K33" s="25"/>
      <c r="M33" s="25"/>
      <c r="N33" s="25"/>
      <c r="O33" s="25"/>
      <c r="P33" s="25"/>
      <c r="Q33" s="25"/>
      <c r="R33" s="25"/>
      <c r="S33" s="25"/>
      <c r="T33" s="25"/>
      <c r="U33" s="25"/>
      <c r="V33" s="25"/>
      <c r="W33" s="25"/>
    </row>
    <row r="34" spans="1:23" s="6" customFormat="1" ht="18" customHeight="1">
      <c r="A34" s="26" t="s">
        <v>248</v>
      </c>
      <c r="B34" s="27">
        <f>'资产负债表（续）2'!D34-B32</f>
        <v>0</v>
      </c>
      <c r="C34" s="27">
        <f>'资产负债表（续）2'!D36-C32</f>
        <v>0</v>
      </c>
      <c r="D34" s="27">
        <f>'资产负债表（续）2'!D37-D32</f>
        <v>0</v>
      </c>
      <c r="E34" s="27">
        <f>'资产负债表（续）2'!D35-'资产负债表（续）2'!D36-'资产负债表（续）2'!D37-E32</f>
        <v>0</v>
      </c>
      <c r="F34" s="27">
        <f>'资产负债表（续）2'!D38-F32</f>
        <v>0</v>
      </c>
      <c r="G34" s="27">
        <f>'资产负债表（续）2'!D39-G32</f>
        <v>0</v>
      </c>
      <c r="H34" s="27">
        <f>'资产负债表（续）2'!D40-H32</f>
        <v>0</v>
      </c>
      <c r="I34" s="27">
        <f>'资产负债表（续）2'!D41-I32</f>
        <v>0</v>
      </c>
      <c r="J34" s="27">
        <f>'资产负债表（续）2'!D42-J32</f>
        <v>0</v>
      </c>
      <c r="K34" s="27">
        <f>'资产负债表（续）2'!D43-K32</f>
        <v>0</v>
      </c>
      <c r="L34" s="27">
        <f>'资产负债表（续）2'!D44-L32</f>
        <v>0</v>
      </c>
    </row>
  </sheetData>
  <mergeCells count="12">
    <mergeCell ref="A1:L1"/>
    <mergeCell ref="B3:L3"/>
    <mergeCell ref="C4:E4"/>
    <mergeCell ref="A3:A5"/>
    <mergeCell ref="B4:B5"/>
    <mergeCell ref="F4:F5"/>
    <mergeCell ref="G4:G5"/>
    <mergeCell ref="H4:H5"/>
    <mergeCell ref="I4:I5"/>
    <mergeCell ref="J4:J5"/>
    <mergeCell ref="K4:K5"/>
    <mergeCell ref="L4:L5"/>
  </mergeCells>
  <phoneticPr fontId="12" type="noConversion"/>
  <printOptions horizontalCentered="1"/>
  <pageMargins left="0.39370078740157483" right="0.39370078740157483" top="0.78740157480314965" bottom="0.39370078740157483" header="0.39370078740157483" footer="0.59055118110236227"/>
  <pageSetup paperSize="9" scale="69" orientation="landscape" blackAndWhite="1" r:id="rId1"/>
  <headerFooter alignWithMargins="0">
    <oddFooter>&amp;C&amp;10- 6 -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20</vt:i4>
      </vt:variant>
    </vt:vector>
  </HeadingPairs>
  <TitlesOfParts>
    <vt:vector size="39" baseType="lpstr">
      <vt:lpstr>合并资产负债表</vt:lpstr>
      <vt:lpstr>合并资产负债表（续）</vt:lpstr>
      <vt:lpstr>资产负债表1</vt:lpstr>
      <vt:lpstr>资产负债表（续）2</vt:lpstr>
      <vt:lpstr>合并利润表</vt:lpstr>
      <vt:lpstr>利润表3</vt:lpstr>
      <vt:lpstr>现金流量表4</vt:lpstr>
      <vt:lpstr>本期权益变动表5</vt:lpstr>
      <vt:lpstr>上期权益变动表6</vt:lpstr>
      <vt:lpstr>资产负债表分析</vt:lpstr>
      <vt:lpstr>合并现金流量表</vt:lpstr>
      <vt:lpstr>利润表分析</vt:lpstr>
      <vt:lpstr>财务情况说明</vt:lpstr>
      <vt:lpstr>基本情况表</vt:lpstr>
      <vt:lpstr>资产负债表试算平衡表</vt:lpstr>
      <vt:lpstr>利润表试算平衡表</vt:lpstr>
      <vt:lpstr>现金流量表底稿</vt:lpstr>
      <vt:lpstr>本期权益变动表（合并）</vt:lpstr>
      <vt:lpstr>上期权益变动表（合并）</vt:lpstr>
      <vt:lpstr>财务情况说明!OLE_LINK1</vt:lpstr>
      <vt:lpstr>'本期权益变动表（合并）'!Print_Area</vt:lpstr>
      <vt:lpstr>本期权益变动表5!Print_Area</vt:lpstr>
      <vt:lpstr>财务情况说明!Print_Area</vt:lpstr>
      <vt:lpstr>合并利润表!Print_Area</vt:lpstr>
      <vt:lpstr>合并现金流量表!Print_Area</vt:lpstr>
      <vt:lpstr>合并资产负债表!Print_Area</vt:lpstr>
      <vt:lpstr>'合并资产负债表（续）'!Print_Area</vt:lpstr>
      <vt:lpstr>基本情况表!Print_Area</vt:lpstr>
      <vt:lpstr>利润表3!Print_Area</vt:lpstr>
      <vt:lpstr>利润表试算平衡表!Print_Area</vt:lpstr>
      <vt:lpstr>'上期权益变动表（合并）'!Print_Area</vt:lpstr>
      <vt:lpstr>上期权益变动表6!Print_Area</vt:lpstr>
      <vt:lpstr>现金流量表4!Print_Area</vt:lpstr>
      <vt:lpstr>现金流量表底稿!Print_Area</vt:lpstr>
      <vt:lpstr>'资产负债表（续）2'!Print_Area</vt:lpstr>
      <vt:lpstr>资产负债表1!Print_Area</vt:lpstr>
      <vt:lpstr>资产负债表试算平衡表!Print_Area</vt:lpstr>
      <vt:lpstr>利润表分析!Print_Titles</vt:lpstr>
      <vt:lpstr>资产负债表分析!Print_Titles</vt:lpstr>
    </vt:vector>
  </TitlesOfParts>
  <Company>大信会计师事务所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吴育岐</dc:creator>
  <cp:lastModifiedBy>松 韩</cp:lastModifiedBy>
  <cp:lastPrinted>2024-02-05T01:46:46Z</cp:lastPrinted>
  <dcterms:created xsi:type="dcterms:W3CDTF">2009-09-22T06:17:00Z</dcterms:created>
  <dcterms:modified xsi:type="dcterms:W3CDTF">2024-05-27T07:22:46Z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EM_Doc_Temp_ID">
    <vt:lpwstr>0CE8B3A4-B418-4907-BC54-9D28FD85CBEB</vt:lpwstr>
  </property>
</Properties>
</file>