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15" firstSheet="6" activeTab="6"/>
  </bookViews>
  <sheets>
    <sheet name="4.22批量付款" sheetId="2" state="hidden" r:id="rId1"/>
    <sheet name="Sheet1" sheetId="4" state="hidden" r:id="rId2"/>
    <sheet name="Sheet1 (2)" sheetId="5" state="hidden" r:id="rId3"/>
    <sheet name="5.21" sheetId="7" state="hidden" r:id="rId4"/>
    <sheet name="5.23" sheetId="8" state="hidden" r:id="rId5"/>
    <sheet name="5.30" sheetId="11" state="hidden" r:id="rId6"/>
    <sheet name="5.30 (2)" sheetId="12" r:id="rId7"/>
    <sheet name="Sheet2" sheetId="10" r:id="rId8"/>
    <sheet name="5月1日后支付" sheetId="6" state="hidden" r:id="rId9"/>
    <sheet name="4.3批量付款 -涉诉" sheetId="3" state="hidden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'4.22批量付款'!$A$3:$Z$100</definedName>
    <definedName name="_xlnm._FilterDatabase" localSheetId="1" hidden="1">Sheet1!$A$3:$W$122</definedName>
    <definedName name="_xlnm._FilterDatabase" localSheetId="2" hidden="1">'Sheet1 (2)'!$A$3:$Z$72</definedName>
    <definedName name="_xlnm._FilterDatabase" localSheetId="3" hidden="1">'5.21'!$A$3:$Z$32</definedName>
    <definedName name="_xlnm._FilterDatabase" localSheetId="4" hidden="1">'5.23'!$A$3:$Z$97</definedName>
    <definedName name="_xlnm._FilterDatabase" localSheetId="5" hidden="1">'5.30'!$A$3:$Z$108</definedName>
    <definedName name="_xlnm._FilterDatabase" localSheetId="6" hidden="1">'5.30 (2)'!$A$3:$AG$117</definedName>
    <definedName name="_xlnm._FilterDatabase" localSheetId="9" hidden="1">'4.3批量付款 -涉诉'!$A$3:$Y$14</definedName>
    <definedName name="_xlnm.Print_Area" localSheetId="0">'4.22批量付款'!$A$1:$W$94</definedName>
    <definedName name="_xlnm.Print_Area" localSheetId="9">'4.3批量付款 -涉诉'!$A$1:$V$11</definedName>
    <definedName name="_xlnm.Print_Area" localSheetId="3">'5.21'!$A$1:$Z$32</definedName>
    <definedName name="_xlnm.Print_Area" localSheetId="4">'5.23'!$A$1:$Z$97</definedName>
    <definedName name="_xlnm.Print_Area" localSheetId="5">'5.30'!$A$1:$Z$108</definedName>
    <definedName name="_xlnm.Print_Area" localSheetId="6">'5.30 (2)'!$A$1:$AG$119</definedName>
    <definedName name="_xlnm.Print_Area" localSheetId="2">'Sheet1 (2)'!$A$1:$Z$72</definedName>
    <definedName name="_xlnm.Print_Titles" localSheetId="0">'4.22批量付款'!$2:$3</definedName>
    <definedName name="_xlnm.Print_Titles" localSheetId="9">'4.3批量付款 -涉诉'!$2:$3</definedName>
    <definedName name="_xlnm.Print_Titles" localSheetId="3">'5.21'!$2:$3</definedName>
    <definedName name="_xlnm.Print_Titles" localSheetId="4">'5.23'!$2:$3</definedName>
    <definedName name="_xlnm.Print_Titles" localSheetId="5">'5.30'!$2:$3</definedName>
    <definedName name="_xlnm.Print_Titles" localSheetId="6">'5.30 (2)'!$2:$3</definedName>
    <definedName name="_xlnm.Print_Titles" localSheetId="2">'Sheet1 (2)'!$2:$3</definedName>
  </definedNames>
  <calcPr calcId="144525"/>
</workbook>
</file>

<file path=xl/sharedStrings.xml><?xml version="1.0" encoding="utf-8"?>
<sst xmlns="http://schemas.openxmlformats.org/spreadsheetml/2006/main" count="6311" uniqueCount="674">
  <si>
    <t>供应商月度批量付款审批单-2024.4.22</t>
  </si>
  <si>
    <t>序号</t>
  </si>
  <si>
    <t>区域</t>
  </si>
  <si>
    <t>供应商代码</t>
  </si>
  <si>
    <t>供应商名称</t>
  </si>
  <si>
    <t>风险类别</t>
  </si>
  <si>
    <t>模块</t>
  </si>
  <si>
    <t>类型</t>
  </si>
  <si>
    <t>3/4月应付</t>
  </si>
  <si>
    <t>本月(4月)</t>
  </si>
  <si>
    <t>按80%原则付款</t>
  </si>
  <si>
    <t>已支付金额</t>
  </si>
  <si>
    <t>本月(3月)</t>
  </si>
  <si>
    <t>支付确认</t>
  </si>
  <si>
    <t>扣点</t>
  </si>
  <si>
    <t>扣点后资金</t>
  </si>
  <si>
    <t>影响客户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</si>
  <si>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</si>
  <si>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</si>
  <si>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</si>
  <si>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</si>
  <si>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</si>
  <si>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</si>
  <si>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</si>
  <si>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计划付款</t>
  </si>
  <si>
    <t>压缩支付金额-待付</t>
  </si>
  <si>
    <t>应付余额</t>
  </si>
  <si>
    <t>黄骅</t>
  </si>
  <si>
    <t>S413037</t>
  </si>
  <si>
    <t>黄骅市雍丰塑料制品有限公司</t>
  </si>
  <si>
    <t>极高</t>
  </si>
  <si>
    <t>座椅</t>
  </si>
  <si>
    <t>零部件</t>
  </si>
  <si>
    <t>2月+3月</t>
  </si>
  <si>
    <t>越分</t>
  </si>
  <si>
    <t>电汇</t>
  </si>
  <si>
    <t>李鹏</t>
  </si>
  <si>
    <t>B40L已停供</t>
  </si>
  <si>
    <t>S413066</t>
  </si>
  <si>
    <t>河北新强力机械制造有限公司</t>
  </si>
  <si>
    <t>金属件</t>
  </si>
  <si>
    <t>3月</t>
  </si>
  <si>
    <t>欧曼/长春</t>
  </si>
  <si>
    <t>吕宪超</t>
  </si>
  <si>
    <t>付款后发货</t>
  </si>
  <si>
    <t>省外</t>
  </si>
  <si>
    <t>S413077</t>
  </si>
  <si>
    <t>文安县万达汽车配件制造有限公司</t>
  </si>
  <si>
    <t>4月</t>
  </si>
  <si>
    <t>青岛/诸城</t>
  </si>
  <si>
    <t>需要尽快支付30万，转移模具</t>
  </si>
  <si>
    <t>4.15单独写付款申请</t>
  </si>
  <si>
    <t>S413064</t>
  </si>
  <si>
    <t>黄骅市恒伟五金制品有限公司</t>
  </si>
  <si>
    <t>原材料</t>
  </si>
  <si>
    <t>欧曼</t>
  </si>
  <si>
    <t>承兑</t>
  </si>
  <si>
    <t>恒伟还有300套座框，需要付款发货</t>
  </si>
  <si>
    <t>S433003</t>
  </si>
  <si>
    <t>浙江松原汽车安全系统股份有限公司</t>
  </si>
  <si>
    <t>2月</t>
  </si>
  <si>
    <t>已经停供，需要支付180万后，改为预付款发货</t>
  </si>
  <si>
    <t>S413034</t>
  </si>
  <si>
    <t>黄骅市汇铭汽车部件有限公司</t>
  </si>
  <si>
    <t>欧曼/陕汽/长春</t>
  </si>
  <si>
    <t>滕连胜</t>
  </si>
  <si>
    <t>已超出80原则，但汇铭反馈无钱买材料，产生停线</t>
  </si>
  <si>
    <t>S432014</t>
  </si>
  <si>
    <t>江苏万金汽车零部件制造有限公司</t>
  </si>
  <si>
    <t>株洲/欧曼/长春</t>
  </si>
  <si>
    <t>现汇</t>
  </si>
  <si>
    <t>4.7发专车后（不扣点），下一批发货需要货款</t>
  </si>
  <si>
    <t>S413132</t>
  </si>
  <si>
    <t>霸州市政锦五金制品有限公司</t>
  </si>
  <si>
    <t>金属件/座椅</t>
  </si>
  <si>
    <t>戴姆勒/青岛</t>
  </si>
  <si>
    <t>需要付款买材料</t>
  </si>
  <si>
    <t>S450003</t>
  </si>
  <si>
    <t>重庆津亦海机械制造有限公司</t>
  </si>
  <si>
    <t>S413033</t>
  </si>
  <si>
    <t>黄骅市再兴汽车配件有限公司</t>
  </si>
  <si>
    <t>S413029</t>
  </si>
  <si>
    <t>黄骅市成卓汽车部件厂</t>
  </si>
  <si>
    <t>需付款买原料</t>
  </si>
  <si>
    <t>S413052</t>
  </si>
  <si>
    <t>黄骅市鑫昌五金制品厂</t>
  </si>
  <si>
    <t>马亚青</t>
  </si>
  <si>
    <t>S437039</t>
  </si>
  <si>
    <t>山东慧源精细化工有限公司</t>
  </si>
  <si>
    <t>滕奉伟</t>
  </si>
  <si>
    <t>沧州</t>
  </si>
  <si>
    <t>S413175</t>
  </si>
  <si>
    <t>河北莫特美橡塑科技有限公司</t>
  </si>
  <si>
    <t>座椅/后视镜</t>
  </si>
  <si>
    <t>S432009</t>
  </si>
  <si>
    <t>江苏力乐汽车部件股份有限公司</t>
  </si>
  <si>
    <t>欧曼/陕汽/长春/青岛</t>
  </si>
  <si>
    <t>滕奉伟/李鹏</t>
  </si>
  <si>
    <t>暂付70万，月底支付200万</t>
  </si>
  <si>
    <t>S413161</t>
  </si>
  <si>
    <t>河北利达金属制品集团有限公司</t>
  </si>
  <si>
    <t>S413039</t>
  </si>
  <si>
    <t>黄骅市佳祥五金制品有限公司</t>
  </si>
  <si>
    <t>金属件/后视镜</t>
  </si>
  <si>
    <t>S434002</t>
  </si>
  <si>
    <t>芜湖星火软轴控制索制造有限公司</t>
  </si>
  <si>
    <t>S413020</t>
  </si>
  <si>
    <t>沧州旭兴五金制品有限公司</t>
  </si>
  <si>
    <t>S413078</t>
  </si>
  <si>
    <t>文安县德实汽车配件有限公司</t>
  </si>
  <si>
    <t>李鹏/滕奉伟</t>
  </si>
  <si>
    <t>给10万发10万的货</t>
  </si>
  <si>
    <t>S413012</t>
  </si>
  <si>
    <t>沧州市任沧机电有限公司</t>
  </si>
  <si>
    <t>结完上批款后发货</t>
  </si>
  <si>
    <t>S413130</t>
  </si>
  <si>
    <t>泊头市捷润五金制品有限公司</t>
  </si>
  <si>
    <t>越野车</t>
  </si>
  <si>
    <t>4.17单独写付款申请5万</t>
  </si>
  <si>
    <t>S413035</t>
  </si>
  <si>
    <t>黄骅市建昌塑料制品有限公司</t>
  </si>
  <si>
    <t>S437060</t>
  </si>
  <si>
    <t>日照联成汽车部件有限公司</t>
  </si>
  <si>
    <t>S411046</t>
  </si>
  <si>
    <t>北京宇喆科技有限公司</t>
  </si>
  <si>
    <t>王伟</t>
  </si>
  <si>
    <t>S435004</t>
  </si>
  <si>
    <t>厦门市鑫荣飞工贸有限公司</t>
  </si>
  <si>
    <t>集团洽谈，需要把年前付款全部支付掉，否则不再合作</t>
  </si>
  <si>
    <t>S413179</t>
  </si>
  <si>
    <t>文安县海智五金制品有限公司</t>
  </si>
  <si>
    <t>诸城</t>
  </si>
  <si>
    <t>M4滑轨预付</t>
  </si>
  <si>
    <t>4.17单独写付款申请2万</t>
  </si>
  <si>
    <t>S432020</t>
  </si>
  <si>
    <t>恺博(常熟)座椅机械部件有限公司</t>
  </si>
  <si>
    <t>S413065</t>
  </si>
  <si>
    <t>河北锦泽丰泰国际贸易有限公司</t>
  </si>
  <si>
    <t>S512030</t>
  </si>
  <si>
    <t>天津德润达金属材料销售有限公司</t>
  </si>
  <si>
    <t>S413042</t>
  </si>
  <si>
    <t>黄骅市祯祥金属制品有限责任公司</t>
  </si>
  <si>
    <t>S432002</t>
  </si>
  <si>
    <t>江苏全盛座舱技术股份有限公司</t>
  </si>
  <si>
    <t>S432036</t>
  </si>
  <si>
    <t>常州立天汽车零部件有限公司</t>
  </si>
  <si>
    <t>S422005</t>
  </si>
  <si>
    <t>吉林省德邦汽车电子有限公司</t>
  </si>
  <si>
    <t>S413025</t>
  </si>
  <si>
    <t>沧州宇诺五金制造有限公司</t>
  </si>
  <si>
    <t>S413022</t>
  </si>
  <si>
    <t>海兴中盛弹簧有限公司</t>
  </si>
  <si>
    <t>金属件/座椅/金属件</t>
  </si>
  <si>
    <t>吴晓萌</t>
  </si>
  <si>
    <t>S413185</t>
  </si>
  <si>
    <t>海兴县越达弹簧制造有限公司</t>
  </si>
  <si>
    <t>S413047</t>
  </si>
  <si>
    <t>黄骅市正大纺织机械配件厂</t>
  </si>
  <si>
    <t>3月未按80%原则付清</t>
  </si>
  <si>
    <t>S411007</t>
  </si>
  <si>
    <t>北京浦东三浦标准件有限公司</t>
  </si>
  <si>
    <t>欧曼/陕汽/长春/青岛/诸城</t>
  </si>
  <si>
    <t>S413053</t>
  </si>
  <si>
    <t>黄骅市益海五金制造有限公司</t>
  </si>
  <si>
    <t>S443004</t>
  </si>
  <si>
    <t>湘乡简美新材料科技有限公司</t>
  </si>
  <si>
    <t>S413125</t>
  </si>
  <si>
    <t>沧州智凯金属制品有限公司</t>
  </si>
  <si>
    <t>支付10万货款及15万模具费后，转移模具</t>
  </si>
  <si>
    <t>S413213</t>
  </si>
  <si>
    <t>沧县大河精密铸造厂</t>
  </si>
  <si>
    <t>和和机械</t>
  </si>
  <si>
    <t>高</t>
  </si>
  <si>
    <t>临采</t>
  </si>
  <si>
    <t>锯的配件-丝杠</t>
  </si>
  <si>
    <t>S513004</t>
  </si>
  <si>
    <t>任丘市焊材厂</t>
  </si>
  <si>
    <t>焊接配件</t>
  </si>
  <si>
    <t>S513151</t>
  </si>
  <si>
    <t>沧州啸宇模具科技有限公司</t>
  </si>
  <si>
    <t>固定资产</t>
  </si>
  <si>
    <t>吴英格</t>
  </si>
  <si>
    <t>欧马可冲压模具</t>
  </si>
  <si>
    <t>北京</t>
  </si>
  <si>
    <t>S411021</t>
  </si>
  <si>
    <t>北京鹏宇兴业精密模具制造有限公司</t>
  </si>
  <si>
    <t>前期开发的检具及焊胎的老账，存在涉诉风险</t>
  </si>
  <si>
    <t>S411036</t>
  </si>
  <si>
    <t>北京美好生活家居用品有限公司</t>
  </si>
  <si>
    <t>轻卡减震风扇</t>
  </si>
  <si>
    <t>天津</t>
  </si>
  <si>
    <t>S412012</t>
  </si>
  <si>
    <t>天津琪安科技有限公司</t>
  </si>
  <si>
    <t>近半年回款5万</t>
  </si>
  <si>
    <t>邢台</t>
  </si>
  <si>
    <t>S413201</t>
  </si>
  <si>
    <t>清河县沁园汽车零部件有限公司</t>
  </si>
  <si>
    <t>座椅\金属件</t>
  </si>
  <si>
    <t>廊坊</t>
  </si>
  <si>
    <t>S413145</t>
  </si>
  <si>
    <t>霸州市霸州镇鑫创五金塑料厂</t>
  </si>
  <si>
    <t>S412001</t>
  </si>
  <si>
    <t>天津生隆纤维材料股份有限公司</t>
  </si>
  <si>
    <t>S421002</t>
  </si>
  <si>
    <t>大连浩煜新材料科技有限公司</t>
  </si>
  <si>
    <t>程丽宇</t>
  </si>
  <si>
    <t>危险品五一期间停运，需节前到货</t>
  </si>
  <si>
    <t>S412003</t>
  </si>
  <si>
    <t>天津市远丰化工产品贸易有限公司</t>
  </si>
  <si>
    <t>S435001</t>
  </si>
  <si>
    <t>厦门凯平化工有限公司</t>
  </si>
  <si>
    <t>S413055</t>
  </si>
  <si>
    <t>黄骅市广亿汽车部件有限公司</t>
  </si>
  <si>
    <t>10万货款加1万P203（加工费）</t>
  </si>
  <si>
    <t>文安</t>
  </si>
  <si>
    <t>S413129</t>
  </si>
  <si>
    <t>文安县恒德汽车座椅制造有限公司</t>
  </si>
  <si>
    <t>支付货款，购买原材料</t>
  </si>
  <si>
    <t>S437051</t>
  </si>
  <si>
    <t>诸城恒信新材料科技有限公司</t>
  </si>
  <si>
    <t>奥杰</t>
  </si>
  <si>
    <t>票到付款</t>
  </si>
  <si>
    <t>S413011</t>
  </si>
  <si>
    <t>沧州梦依恋商贸有限公司</t>
  </si>
  <si>
    <t>S411048</t>
  </si>
  <si>
    <t>致冠沧州汽车部件有限公司</t>
  </si>
  <si>
    <t>S437008</t>
  </si>
  <si>
    <t>烟台青沪纸业有限公司</t>
  </si>
  <si>
    <t>S432011</t>
  </si>
  <si>
    <t>旷达汽车饰件系统有限公司</t>
  </si>
  <si>
    <t>S422002</t>
  </si>
  <si>
    <t>长春市天利得科技有限公司</t>
  </si>
  <si>
    <t>S432001</t>
  </si>
  <si>
    <t>南京奥托立夫汽车安全系统有限公司</t>
  </si>
  <si>
    <t>S431010</t>
  </si>
  <si>
    <t>上海绽奇汽车部件有限公司</t>
  </si>
  <si>
    <t>S444016</t>
  </si>
  <si>
    <t>东莞市元将五金有限公司</t>
  </si>
  <si>
    <t>已经逾期，23年预付款，降本后同意一个月账期</t>
  </si>
  <si>
    <t>S413157</t>
  </si>
  <si>
    <t>衡水鑫智汽车零部件有限公司</t>
  </si>
  <si>
    <t>S431034</t>
  </si>
  <si>
    <t>雅柏利（上海）粘扣带有限公司</t>
  </si>
  <si>
    <t>S431004</t>
  </si>
  <si>
    <t>新梦顶（上海）贸易有限公司</t>
  </si>
  <si>
    <t>S413007</t>
  </si>
  <si>
    <t>雄县华增汽车饰件有限公司</t>
  </si>
  <si>
    <t>S412020</t>
  </si>
  <si>
    <t>天津市鹏升汽车部件有限公司</t>
  </si>
  <si>
    <t>无原材料</t>
  </si>
  <si>
    <t>S437016</t>
  </si>
  <si>
    <t>曲阜陆航座椅辅料有限公司</t>
  </si>
  <si>
    <t>S437015</t>
  </si>
  <si>
    <t>山东金达汽车部件制造股份有限公司</t>
  </si>
  <si>
    <t>已经停供</t>
  </si>
  <si>
    <t>S411018</t>
  </si>
  <si>
    <t>北京三浦易购科技有限公司</t>
  </si>
  <si>
    <t>S437019</t>
  </si>
  <si>
    <t>日照浩利橡塑有限公司</t>
  </si>
  <si>
    <t>电汇/承兑</t>
  </si>
  <si>
    <t>省内</t>
  </si>
  <si>
    <t>S413073</t>
  </si>
  <si>
    <t>黄骅市兴岳金属制品有限公司</t>
  </si>
  <si>
    <t>S413084</t>
  </si>
  <si>
    <t>黄骅市常郭镇街西纸箱厂</t>
  </si>
  <si>
    <t>S412004</t>
  </si>
  <si>
    <t>天津市朗力机械设备有限公司</t>
  </si>
  <si>
    <t>前期开发的焊胎的老账，存在涉诉风险</t>
  </si>
  <si>
    <t>S512013</t>
  </si>
  <si>
    <t>兴泽智能装备（天津）有限公司</t>
  </si>
  <si>
    <t>零采</t>
  </si>
  <si>
    <t xml:space="preserve">前工序半自动锯维修所需的原厂配件 </t>
  </si>
  <si>
    <t>S511037</t>
  </si>
  <si>
    <t>北京友联物流有限公司</t>
  </si>
  <si>
    <t>物流</t>
  </si>
  <si>
    <t>张文昌</t>
  </si>
  <si>
    <t>S537036</t>
  </si>
  <si>
    <t>青岛亿嘉通物流有限公司</t>
  </si>
  <si>
    <t>S413082</t>
  </si>
  <si>
    <t>深州市卓伦橡塑磨具有限公司</t>
  </si>
  <si>
    <t>涉诉</t>
  </si>
  <si>
    <t>欧曼/陕汽/长春/诸城</t>
  </si>
  <si>
    <t>S433027</t>
  </si>
  <si>
    <t>浙江泰极信汽车部件有限公司</t>
  </si>
  <si>
    <t>S423001</t>
  </si>
  <si>
    <t>哈尔滨三迪工控工程有限公司</t>
  </si>
  <si>
    <t>S535001</t>
  </si>
  <si>
    <t>厦门市三友和机械有限公司</t>
  </si>
  <si>
    <t>S433021</t>
  </si>
  <si>
    <t>慈溪市维克多自控元件有限公司</t>
  </si>
  <si>
    <t>S444014</t>
  </si>
  <si>
    <t>深圳市毅荣川电子科技有限公司</t>
  </si>
  <si>
    <t>S411047</t>
  </si>
  <si>
    <t>大连吉田拉链有限公司北京分公司</t>
  </si>
  <si>
    <t>制单：</t>
  </si>
  <si>
    <t>复核：</t>
  </si>
  <si>
    <t>审批：</t>
  </si>
  <si>
    <t>生产物料付款</t>
  </si>
  <si>
    <t>涉诉类</t>
  </si>
  <si>
    <t>泰极信/三友和/哈三迪/维克多/毅容川/大连吉田</t>
  </si>
  <si>
    <t>模具回收</t>
  </si>
  <si>
    <t>万达</t>
  </si>
  <si>
    <t>共计</t>
  </si>
  <si>
    <t>可用余额</t>
  </si>
  <si>
    <t>结余</t>
  </si>
  <si>
    <t>S413044</t>
  </si>
  <si>
    <t>黄骅市长生汽车灯镜有限公司</t>
  </si>
  <si>
    <t>吕宪超/李鹏</t>
  </si>
  <si>
    <t>S413018</t>
  </si>
  <si>
    <t>沧州崇文晟源机械制造有限公司</t>
  </si>
  <si>
    <t>S413202</t>
  </si>
  <si>
    <t>黄骅市荣昌祥纸制品有限公司</t>
  </si>
  <si>
    <t>S413070</t>
  </si>
  <si>
    <t>黄骅市创合五金制品有限公司</t>
  </si>
  <si>
    <t>S412009</t>
  </si>
  <si>
    <t>天津元辉昌钢铁贸易有限公司</t>
  </si>
  <si>
    <t>已备货，付款后发货</t>
  </si>
  <si>
    <t>浙江</t>
  </si>
  <si>
    <t>S433009</t>
  </si>
  <si>
    <t>浙江路得坦摩汽车部件股份有限公司</t>
  </si>
  <si>
    <t>无锡（佛吉亚）座椅部件有限公司</t>
  </si>
  <si>
    <t>南皮县利辉五金接插件厂</t>
  </si>
  <si>
    <t>苏世博（南京）减振系统有限公司</t>
  </si>
  <si>
    <t>S413004</t>
  </si>
  <si>
    <t>保定兆龙通用电器塑业有限公司</t>
  </si>
  <si>
    <t>供应商要求要付48万</t>
  </si>
  <si>
    <t>S413156</t>
  </si>
  <si>
    <t>黄骅市天硕汽车部件有限公司</t>
  </si>
  <si>
    <t>S511032</t>
  </si>
  <si>
    <t>中机科(北京)车辆检测工程研究院有限公司</t>
  </si>
  <si>
    <t>工艺</t>
  </si>
  <si>
    <t>实验</t>
  </si>
  <si>
    <t>座椅车间电动叉车更换电池</t>
  </si>
  <si>
    <t>5月</t>
  </si>
  <si>
    <t>座椅申购电动叉车</t>
  </si>
  <si>
    <t>发泡车间备件采购</t>
  </si>
  <si>
    <t>4月份提报的设备备件采购单，紧急采购备件一批</t>
  </si>
  <si>
    <t>湘潭科达</t>
  </si>
  <si>
    <t>发泡备件</t>
  </si>
  <si>
    <t>上海玛克斯华菲</t>
  </si>
  <si>
    <t>发泡枪头</t>
  </si>
  <si>
    <t>北京志同信达</t>
  </si>
  <si>
    <t>发泡真空泵保养维护</t>
  </si>
  <si>
    <t>沧州市家军电器</t>
  </si>
  <si>
    <t>发泡车间冷水机维修保养</t>
  </si>
  <si>
    <t>黄骅市三姐五金经销部</t>
  </si>
  <si>
    <t>影响灯镜采购灯泡</t>
  </si>
  <si>
    <t>王连举</t>
  </si>
  <si>
    <t>年前应该支付的货款</t>
  </si>
  <si>
    <t>天津康斯力德空压机制造有限公司</t>
  </si>
  <si>
    <t>3月底应该支付的货款</t>
  </si>
  <si>
    <t>天津未来化学有限公司</t>
  </si>
  <si>
    <t>沧州鑫发缝纫机有限公司</t>
  </si>
  <si>
    <t>河北顺和职业卫生技术服务有限公司</t>
  </si>
  <si>
    <t>黄骅市沃孚源包装制品有限公司</t>
  </si>
  <si>
    <t>五月初需要采购木托牌</t>
  </si>
  <si>
    <t>黄骅市通乐贸易有限公司</t>
  </si>
  <si>
    <t>前期欠款较多，有涉诉风险</t>
  </si>
  <si>
    <t>人民电器集团黄骅销售有限公司</t>
  </si>
  <si>
    <t>借款：电泳、弯管、冲压设备配件（预估）</t>
  </si>
  <si>
    <t>采购的2台叉车尾款</t>
  </si>
  <si>
    <t>S513222</t>
  </si>
  <si>
    <t xml:space="preserve">沧州君泰包装制品有限公司 </t>
  </si>
  <si>
    <t>付款计划</t>
  </si>
  <si>
    <t>G3项目工装预付款-黄骅鼎祥</t>
  </si>
  <si>
    <t>供应商月度批量付款审批单-截至2024.5.15前（4月货款）</t>
  </si>
  <si>
    <t>某月应付</t>
  </si>
  <si>
    <t>4月已付货款</t>
  </si>
  <si>
    <t>已支付比例</t>
  </si>
  <si>
    <t>待支付比例</t>
  </si>
  <si>
    <t>累计支付比例</t>
  </si>
  <si>
    <t>应付1023982.50元</t>
  </si>
  <si>
    <t>目前又交货50万，难再协调发货</t>
  </si>
  <si>
    <t>应付4477329.82元</t>
  </si>
  <si>
    <t>应付1618177.05元</t>
  </si>
  <si>
    <t>已备货，等待付款后发货，影响B40L</t>
  </si>
  <si>
    <t>应付374973.64元</t>
  </si>
  <si>
    <t>应付776359.40元</t>
  </si>
  <si>
    <t>S411006</t>
  </si>
  <si>
    <t>北京中万盛贸易有限责任公司</t>
  </si>
  <si>
    <t>现汇/承兑</t>
  </si>
  <si>
    <t>S413061</t>
  </si>
  <si>
    <t>黄骅市氦普气体销售有限公司</t>
  </si>
  <si>
    <t>S413014</t>
  </si>
  <si>
    <t>沧州市奥睿机械设备有限公司</t>
  </si>
  <si>
    <t>S412042</t>
  </si>
  <si>
    <t>天津锦程新材料科技有限公司</t>
  </si>
  <si>
    <t>付款后发货，李尔水性胶</t>
  </si>
  <si>
    <t>欧曼/西安</t>
  </si>
  <si>
    <t>应付8107639.35元</t>
  </si>
  <si>
    <t>大范围缺料，欧曼/欧马可/西安等均受影响</t>
  </si>
  <si>
    <t>应付2413417.79元</t>
  </si>
  <si>
    <t>大范围缺料，欧曼/B40L等均受影响</t>
  </si>
  <si>
    <t>欧马可</t>
  </si>
  <si>
    <t>应付7953950.43元</t>
  </si>
  <si>
    <t>诸城/欧曼</t>
  </si>
  <si>
    <t>应付13310860.19元</t>
  </si>
  <si>
    <t>5月14日已停供，要求支付货款</t>
  </si>
  <si>
    <t>应付2806500.04元</t>
  </si>
  <si>
    <t>目前断续供货</t>
  </si>
  <si>
    <t>青岛</t>
  </si>
  <si>
    <t>应付2365587.26元</t>
  </si>
  <si>
    <t>吴晓萌/李鹏</t>
  </si>
  <si>
    <t>目前断续供货，协调难度大</t>
  </si>
  <si>
    <t>应付2816033.18元</t>
  </si>
  <si>
    <t>B40L已停供，每天去拉货</t>
  </si>
  <si>
    <t>西安</t>
  </si>
  <si>
    <t>应付2272328.62元</t>
  </si>
  <si>
    <t>缺3.0板材，断续供货</t>
  </si>
  <si>
    <t>应付2481316.37元</t>
  </si>
  <si>
    <t>供货不畅，需要货款</t>
  </si>
  <si>
    <t>S413168</t>
  </si>
  <si>
    <t>黄骅市旗锐塑料制品有限公司</t>
  </si>
  <si>
    <t>应付2069160.03元</t>
  </si>
  <si>
    <t>应付3236649.37元</t>
  </si>
  <si>
    <t>金属件/座椅/后视镜</t>
  </si>
  <si>
    <t>S413045</t>
  </si>
  <si>
    <t>黄骅市鑫祺汽车配件有限公司</t>
  </si>
  <si>
    <t>诸城/西安</t>
  </si>
  <si>
    <t>应付1985644.19元</t>
  </si>
  <si>
    <t>1.5月13日发送通知函，已停供，要求支付100万，否则无法供货
2.5月14日继续发送通知函，已停供，要求最低支付30万，否则不予供货</t>
  </si>
  <si>
    <t>应付1468021.28元</t>
  </si>
  <si>
    <t>付款后发货，按照比例再支付1万，但是支付后对方仍无法正常发货，需要自提，对方在追老账</t>
  </si>
  <si>
    <t>应付664966.22元</t>
  </si>
  <si>
    <t>应付1885441.09元</t>
  </si>
  <si>
    <t>S413031</t>
  </si>
  <si>
    <t>黄骅市致远摩托车配件有限公司</t>
  </si>
  <si>
    <t>诸城/株洲</t>
  </si>
  <si>
    <t>年后一直未支付货款，对方要求支付8万，方可制作卧铺木板</t>
  </si>
  <si>
    <t>4月+5月</t>
  </si>
  <si>
    <t>应付2673413.36元</t>
  </si>
  <si>
    <t>5月14日反馈不再供货</t>
  </si>
  <si>
    <t>应付3282839.60元</t>
  </si>
  <si>
    <t>给10万发10万的货，平均每月供货在35万左右</t>
  </si>
  <si>
    <t>青岛/诸城/吉利</t>
  </si>
  <si>
    <t>现汇/商承</t>
  </si>
  <si>
    <t>应付3106869.27元</t>
  </si>
  <si>
    <t>含G3和T5-3.0新项目，目前不予发货，需要货款</t>
  </si>
  <si>
    <t>S432045</t>
  </si>
  <si>
    <t>苏州宏逸汽车零部件有限公司</t>
  </si>
  <si>
    <t>紧急情况下，德实不发货情况下，从此家调M4调角器/折叠器等</t>
  </si>
  <si>
    <t>要求支付23年之前的货款，目前不予发货</t>
  </si>
  <si>
    <t>应付1014310.52元</t>
  </si>
  <si>
    <t>支付10万货款及15万模具费后，转移模具，4月货款不足，先支付10万货款，已转移回的11套，价值4.77万）</t>
  </si>
  <si>
    <t>应付6007903.95元</t>
  </si>
  <si>
    <t>目前停供，要求支付100万，年后回款金额少，4月仅支付了5万</t>
  </si>
  <si>
    <t>应付1332728.60元</t>
  </si>
  <si>
    <t>S413023</t>
  </si>
  <si>
    <t>重汽</t>
  </si>
  <si>
    <t>S432037</t>
  </si>
  <si>
    <t>下批结清上批货款</t>
  </si>
  <si>
    <t>S433019</t>
  </si>
  <si>
    <t>杭州阳晨聚氨酯制品有限公司</t>
  </si>
  <si>
    <t>越分/欧曼/H6</t>
  </si>
  <si>
    <t>应付883844.44元</t>
  </si>
  <si>
    <t>济南重汽（T5-3.0）</t>
  </si>
  <si>
    <t>应付352121.33元</t>
  </si>
  <si>
    <t>需要支付30万转移模具</t>
  </si>
  <si>
    <t>S431002</t>
  </si>
  <si>
    <t>易格斯（上海）拖链系统有限公司</t>
  </si>
  <si>
    <t>座椅/金属件</t>
  </si>
  <si>
    <t>S413067</t>
  </si>
  <si>
    <t>沧州庆方汽车部件有限公司</t>
  </si>
  <si>
    <t>S513007</t>
  </si>
  <si>
    <t>S513005</t>
  </si>
  <si>
    <t>S413203</t>
  </si>
  <si>
    <t>S413136</t>
  </si>
  <si>
    <t>S431008</t>
  </si>
  <si>
    <t>上海努辰金属制品有限公司</t>
  </si>
  <si>
    <t>不再供货，如不支付部分货款将存在涉诉风险，频繁电话催款</t>
  </si>
  <si>
    <t>供应商月度批量付款审批单-2024.5.21（4月货款）</t>
  </si>
  <si>
    <t>S413108</t>
  </si>
  <si>
    <t>黄骅市泰行汽车配件有限公司</t>
  </si>
  <si>
    <t>S413021</t>
  </si>
  <si>
    <t>河北锐翰汽车零部件有限公司</t>
  </si>
  <si>
    <t>可调配资金</t>
  </si>
  <si>
    <t>单独给福基</t>
  </si>
  <si>
    <t>5月待支付比例</t>
  </si>
  <si>
    <t>S431024</t>
  </si>
  <si>
    <t>上海霏济科技有限公司</t>
  </si>
  <si>
    <t>溶剂没了，坚持到月底</t>
  </si>
  <si>
    <t>开始陆续缺料</t>
  </si>
  <si>
    <t>要求支付货款</t>
  </si>
  <si>
    <t>不予发货，要求支付货款</t>
  </si>
  <si>
    <t>不予发货，要求支付货款，已提报告</t>
  </si>
  <si>
    <t>不予发货，要求支付100万货款</t>
  </si>
  <si>
    <t>需要回收1.0模具</t>
  </si>
  <si>
    <t>与集团商定结果</t>
  </si>
  <si>
    <t>按照谈定规则，这月付上月挂账的80%</t>
  </si>
  <si>
    <t>15万模具费，10万货款，按双方签订的协议</t>
  </si>
  <si>
    <t>与黄骅地区供应商联系密切，建议同时期付款</t>
  </si>
  <si>
    <t>供货困难，出现停货现象</t>
  </si>
  <si>
    <t>要求将23年货款支付完毕</t>
  </si>
  <si>
    <t>缺原材料，K1项目受影响</t>
  </si>
  <si>
    <t>按照双方谈定规则，付半年的均数</t>
  </si>
  <si>
    <t>S413204</t>
  </si>
  <si>
    <t>永清永泰汽车部件有限公司</t>
  </si>
  <si>
    <t>S412022</t>
  </si>
  <si>
    <t>天津市宝坻区维华五金厂</t>
  </si>
  <si>
    <t>B40v/重汽3.0</t>
  </si>
  <si>
    <t>B40V及汕德卡拉线，新项目需求，需要继续合作</t>
  </si>
  <si>
    <t>按80%原则付款较少，本月支付1万，下月如超出此部分</t>
  </si>
  <si>
    <t>不再合作，每月回款，防止起诉</t>
  </si>
  <si>
    <t>H4受影响</t>
  </si>
  <si>
    <t>S411005</t>
  </si>
  <si>
    <t>北京东方华康自动化有限公司</t>
  </si>
  <si>
    <t>S437034</t>
  </si>
  <si>
    <t>潍坊振晟汽车零部件有限公司</t>
  </si>
  <si>
    <t>不再合作，频繁追款，存在风险</t>
  </si>
  <si>
    <t>中</t>
  </si>
  <si>
    <t>已在我司驻厂，要求支付货款</t>
  </si>
  <si>
    <t>S413072</t>
  </si>
  <si>
    <t>黄骅市润晨五金制品有限公司</t>
  </si>
  <si>
    <t>S432039</t>
  </si>
  <si>
    <t>吴江市拓研电子材料有限公司</t>
  </si>
  <si>
    <t>预付</t>
  </si>
  <si>
    <t>S432034</t>
  </si>
  <si>
    <t>上锐（常州）供应链管理有限公司</t>
  </si>
  <si>
    <t>李鹏/滕连胜</t>
  </si>
  <si>
    <t>不按80%原则</t>
  </si>
  <si>
    <t>S421001</t>
  </si>
  <si>
    <t>沈阳金杯锦恒汽车安全系统有限公司</t>
  </si>
  <si>
    <t>投诉到主机厂了，已开发票日期为准</t>
  </si>
  <si>
    <t>需要对H6线体进行维修保养</t>
  </si>
  <si>
    <t>约定每月回5万，三个月回清</t>
  </si>
  <si>
    <t>S437023</t>
  </si>
  <si>
    <t>高唐强盛机械有限公司</t>
  </si>
  <si>
    <t>S412044</t>
  </si>
  <si>
    <t>天津沛衡五金弹簧有限公司</t>
  </si>
  <si>
    <t>夏永飞</t>
  </si>
  <si>
    <t>供应商月度批量付款审批单-2024.5.31（紧急货款）</t>
  </si>
  <si>
    <t>S413178</t>
  </si>
  <si>
    <t>廊坊市东平汽车零配件有限公司</t>
  </si>
  <si>
    <t>与鹏升签订三方协议，签订后支付此货款</t>
  </si>
  <si>
    <t>S433023</t>
  </si>
  <si>
    <t>浙江万里安全器材制造有限公司</t>
  </si>
  <si>
    <t>S461001</t>
  </si>
  <si>
    <t>西安海容塑料制品有限责任公司</t>
  </si>
  <si>
    <t>S513014</t>
  </si>
  <si>
    <t>邓景亮</t>
  </si>
  <si>
    <t>销售</t>
  </si>
  <si>
    <t>张余林</t>
  </si>
  <si>
    <t>S511036</t>
  </si>
  <si>
    <t>北京恒世通物流有限公司</t>
  </si>
  <si>
    <t>S537029</t>
  </si>
  <si>
    <t>青岛华瑞利工贸有限公司</t>
  </si>
  <si>
    <t>包头市清枫科技有限公司</t>
  </si>
  <si>
    <t>S513174</t>
  </si>
  <si>
    <t>黄骅市杭合叉车配件经营部</t>
  </si>
  <si>
    <t>可用资金</t>
  </si>
  <si>
    <t>购买备件</t>
  </si>
  <si>
    <t>2024年1-4月</t>
  </si>
  <si>
    <t>截至4月按原则未付</t>
  </si>
  <si>
    <t>4月底到期应付</t>
  </si>
  <si>
    <t>5月应付</t>
  </si>
  <si>
    <t>合计应付</t>
  </si>
  <si>
    <t>5.30支付</t>
  </si>
  <si>
    <t>5月待支付比例（80%原则）</t>
  </si>
  <si>
    <t>实际应付占比</t>
  </si>
  <si>
    <t>5.30支付确认</t>
  </si>
  <si>
    <t>按半年平均数应付</t>
  </si>
  <si>
    <t>付款原则比例</t>
  </si>
  <si>
    <t>按原则应付</t>
  </si>
  <si>
    <t>合计支付</t>
  </si>
  <si>
    <t>反推压缩应付</t>
  </si>
  <si>
    <t>原材料不按80%原则</t>
  </si>
  <si>
    <t>中高</t>
  </si>
  <si>
    <t>应付4982009.82元</t>
  </si>
  <si>
    <t>大银行承兑</t>
  </si>
  <si>
    <t>应付1538321.05元</t>
  </si>
  <si>
    <t>应付757565.08元</t>
  </si>
  <si>
    <t>S432005</t>
  </si>
  <si>
    <t>佛吉亚（无锡）座椅部件有限公司</t>
  </si>
  <si>
    <t>应付9067309.69元</t>
  </si>
  <si>
    <t>应付11794101.09元</t>
  </si>
  <si>
    <t>先付2万，海兴拉回李尔071项目的焊胎</t>
  </si>
  <si>
    <t>应付8578513.56元</t>
  </si>
  <si>
    <t>5月31日先付了2万，海兴拉回李尔071项目的焊胎（不包含在13万里）</t>
  </si>
  <si>
    <t>应付13963158.36元</t>
  </si>
  <si>
    <t>应付4621952.09元</t>
  </si>
  <si>
    <t>应付3144712.71元</t>
  </si>
  <si>
    <t>应付2487780.62元</t>
  </si>
  <si>
    <t>应付2326436.62元</t>
  </si>
  <si>
    <t>应付337738.38元</t>
  </si>
  <si>
    <t>应付2272275.86元</t>
  </si>
  <si>
    <t>后视镜用量大，后视镜承担大部分费用</t>
  </si>
  <si>
    <t>应付3316207.74元</t>
  </si>
  <si>
    <t>潍坊和河北各付10万</t>
  </si>
  <si>
    <t>应付1674044.50元</t>
  </si>
  <si>
    <t>应付831124.40元</t>
  </si>
  <si>
    <t>应付1865441.09元</t>
  </si>
  <si>
    <t>应付2088144.68元</t>
  </si>
  <si>
    <t>应付1428021.28元</t>
  </si>
  <si>
    <t>应付161169.54元</t>
  </si>
  <si>
    <t>取整</t>
  </si>
  <si>
    <t>应付2996003.50元</t>
  </si>
  <si>
    <t>应付3046676.62元</t>
  </si>
  <si>
    <t>应付158199.80元</t>
  </si>
  <si>
    <t>应付859282.12元</t>
  </si>
  <si>
    <t>应付293025.50元</t>
  </si>
  <si>
    <t>前期洽谈每月支付5万，以保供货</t>
  </si>
  <si>
    <t>应付651077.34元</t>
  </si>
  <si>
    <t>应付1820599.20元</t>
  </si>
  <si>
    <t>应付7235910.06元</t>
  </si>
  <si>
    <t>应付708725.23元</t>
  </si>
  <si>
    <t>应付3255225.61元</t>
  </si>
  <si>
    <t>先行支付2万发货</t>
  </si>
  <si>
    <t>应付3934867.52元</t>
  </si>
  <si>
    <t>应付7603354.33元</t>
  </si>
  <si>
    <t>应付2193616.92元</t>
  </si>
  <si>
    <t>应付3067213.17元</t>
  </si>
  <si>
    <t>应付3024508.82元</t>
  </si>
  <si>
    <t>应付243822.61元</t>
  </si>
  <si>
    <t>应付6301230.26元</t>
  </si>
  <si>
    <t>应付860985.74元</t>
  </si>
  <si>
    <t>应付863148.63元</t>
  </si>
  <si>
    <t>应付2688475.89元</t>
  </si>
  <si>
    <t>应付1499497.47元</t>
  </si>
  <si>
    <t>应付1719896.03元</t>
  </si>
  <si>
    <t>应付558048.48元</t>
  </si>
  <si>
    <t>应付109558.55元</t>
  </si>
  <si>
    <t>应付228188.19元</t>
  </si>
  <si>
    <t>应付559480.99元</t>
  </si>
  <si>
    <t>应付610799.57元</t>
  </si>
  <si>
    <t>应付326217.70元</t>
  </si>
  <si>
    <t>应付40239.08元</t>
  </si>
  <si>
    <t>应付63392.57元</t>
  </si>
  <si>
    <t>应付1375105.97元</t>
  </si>
  <si>
    <t>应付2374301.46元</t>
  </si>
  <si>
    <t>应付5102.09元</t>
  </si>
  <si>
    <t>应付106230.66元</t>
  </si>
  <si>
    <t>应付115946.18元</t>
  </si>
  <si>
    <t>应付2580526.36元</t>
  </si>
  <si>
    <t>应付135519.07元</t>
  </si>
  <si>
    <t>应付41114.68元</t>
  </si>
  <si>
    <t>应付2106160.40元</t>
  </si>
  <si>
    <t>应付229913.24元</t>
  </si>
  <si>
    <t>应付210316.28元</t>
  </si>
  <si>
    <t>应付226103.89元</t>
  </si>
  <si>
    <t>应付21121.07元</t>
  </si>
  <si>
    <t>律师已联系刘总，涉诉</t>
  </si>
  <si>
    <t>应付450250.33元</t>
  </si>
  <si>
    <t>应付60107.89元</t>
  </si>
  <si>
    <t>S413107</t>
  </si>
  <si>
    <t>黄骅市赵福增运输队</t>
  </si>
  <si>
    <t>S515003</t>
  </si>
  <si>
    <t>应付40459.99元</t>
  </si>
  <si>
    <t>应付151605.35元</t>
  </si>
  <si>
    <t>应付508630.26元</t>
  </si>
  <si>
    <t>应付856630.84元</t>
  </si>
  <si>
    <t>应付116823.94元</t>
  </si>
  <si>
    <t>北京给天利得的50万如到位，则支付给卓伦，如不到位，则6月4，5日支付</t>
  </si>
  <si>
    <t>S412015</t>
  </si>
  <si>
    <t>天津亚铁科技有限公司</t>
  </si>
  <si>
    <t>应付200686.65元</t>
  </si>
  <si>
    <t>S432008</t>
  </si>
  <si>
    <t>徐州华夏电子有限公司</t>
  </si>
  <si>
    <t>应付580573.37元</t>
  </si>
  <si>
    <t>应付1291497.07元</t>
  </si>
  <si>
    <t>应付418529.62元</t>
  </si>
  <si>
    <t>账期延长了1个月，需要按挂账付款</t>
  </si>
  <si>
    <t>编制：</t>
  </si>
  <si>
    <t>审核：</t>
  </si>
  <si>
    <t>批准：</t>
  </si>
  <si>
    <t>黄骅支付比例</t>
  </si>
  <si>
    <t>应付148312.06元</t>
  </si>
  <si>
    <t>供应商月度批量付款审批单-2024.4.27</t>
  </si>
  <si>
    <t>黄骅已支付比例</t>
  </si>
  <si>
    <t>供应商月度批量付款审批单-2024.3.25</t>
  </si>
  <si>
    <t>毅容川</t>
  </si>
  <si>
    <t>三友和</t>
  </si>
  <si>
    <t>泰极信</t>
  </si>
  <si>
    <t>力登维</t>
  </si>
  <si>
    <t>哈三迪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</si>
</sst>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m&quot;月&quot;d&quot;日&quot;;@"/>
    <numFmt numFmtId="177" formatCode="#,##0.00_ "/>
    <numFmt numFmtId="178" formatCode="0.00_ "/>
    <numFmt numFmtId="179" formatCode="0.0%"/>
  </numFmts>
  <fonts count="3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name val="微软雅黑"/>
      <charset val="134"/>
    </font>
    <font>
      <sz val="11"/>
      <name val="Arial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0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rgb="FF000000"/>
      <name val="serif"/>
      <charset val="134"/>
    </font>
    <font>
      <sz val="11"/>
      <color rgb="FFFF0000"/>
      <name val="微软雅黑"/>
      <charset val="134"/>
    </font>
    <font>
      <sz val="10"/>
      <name val="Arial"/>
      <charset val="134"/>
    </font>
    <font>
      <sz val="12"/>
      <name val="Arial"/>
      <charset val="134"/>
    </font>
    <font>
      <sz val="12"/>
      <name val="微软雅黑"/>
      <charset val="134"/>
    </font>
    <font>
      <b/>
      <sz val="11"/>
      <color rgb="FFFF000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MS Sans Serif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6" fillId="0" borderId="0"/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6" fillId="0" borderId="0"/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66">
    <xf numFmtId="0" fontId="0" fillId="0" borderId="0" xfId="0"/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2" fillId="0" borderId="0" xfId="53" applyFont="1">
      <alignment vertical="center"/>
    </xf>
    <xf numFmtId="0" fontId="2" fillId="0" borderId="0" xfId="53" applyFont="1" applyAlignment="1">
      <alignment horizontal="right" vertical="center"/>
    </xf>
    <xf numFmtId="176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vertical="center" wrapText="1"/>
    </xf>
    <xf numFmtId="0" fontId="3" fillId="0" borderId="1" xfId="53" applyFont="1" applyBorder="1" applyAlignment="1">
      <alignment horizontal="center" vertical="center"/>
    </xf>
    <xf numFmtId="177" fontId="2" fillId="0" borderId="1" xfId="53" applyNumberFormat="1" applyFont="1" applyBorder="1">
      <alignment vertical="center"/>
    </xf>
    <xf numFmtId="0" fontId="4" fillId="2" borderId="1" xfId="53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 wrapText="1"/>
    </xf>
    <xf numFmtId="0" fontId="4" fillId="2" borderId="3" xfId="53" applyFont="1" applyFill="1" applyBorder="1" applyAlignment="1">
      <alignment horizontal="center" vertical="center"/>
    </xf>
    <xf numFmtId="0" fontId="4" fillId="2" borderId="3" xfId="53" applyFont="1" applyFill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0" fontId="6" fillId="0" borderId="1" xfId="41" applyNumberFormat="1" applyFont="1" applyFill="1" applyBorder="1" applyAlignment="1">
      <alignment horizontal="left" vertical="center" shrinkToFit="1"/>
    </xf>
    <xf numFmtId="177" fontId="2" fillId="0" borderId="1" xfId="53" applyNumberFormat="1" applyFont="1" applyBorder="1" applyAlignment="1">
      <alignment horizontal="center" vertical="center"/>
    </xf>
    <xf numFmtId="0" fontId="6" fillId="0" borderId="1" xfId="41" applyNumberFormat="1" applyFont="1" applyFill="1" applyBorder="1" applyAlignment="1">
      <alignment horizontal="center" vertical="center" shrinkToFit="1"/>
    </xf>
    <xf numFmtId="0" fontId="2" fillId="0" borderId="1" xfId="53" applyFont="1" applyBorder="1" applyAlignment="1">
      <alignment horizontal="center" vertical="center" wrapText="1"/>
    </xf>
    <xf numFmtId="2" fontId="2" fillId="0" borderId="0" xfId="53" applyNumberFormat="1" applyFont="1" applyAlignment="1">
      <alignment horizontal="center" vertical="center"/>
    </xf>
    <xf numFmtId="176" fontId="2" fillId="0" borderId="1" xfId="53" applyNumberFormat="1" applyFont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 wrapText="1"/>
    </xf>
    <xf numFmtId="176" fontId="4" fillId="2" borderId="2" xfId="53" applyNumberFormat="1" applyFont="1" applyFill="1" applyBorder="1" applyAlignment="1">
      <alignment horizontal="center" vertical="center" wrapText="1"/>
    </xf>
    <xf numFmtId="177" fontId="4" fillId="2" borderId="1" xfId="53" applyNumberFormat="1" applyFont="1" applyFill="1" applyBorder="1" applyAlignment="1">
      <alignment horizontal="center" vertical="center"/>
    </xf>
    <xf numFmtId="177" fontId="4" fillId="2" borderId="1" xfId="53" applyNumberFormat="1" applyFont="1" applyFill="1" applyBorder="1" applyAlignment="1">
      <alignment horizontal="center" vertical="center" wrapText="1"/>
    </xf>
    <xf numFmtId="176" fontId="4" fillId="2" borderId="3" xfId="53" applyNumberFormat="1" applyFont="1" applyFill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right" vertical="center"/>
    </xf>
    <xf numFmtId="177" fontId="2" fillId="0" borderId="0" xfId="53" applyNumberFormat="1" applyFont="1" applyAlignment="1">
      <alignment horizontal="right" vertical="center"/>
    </xf>
    <xf numFmtId="2" fontId="2" fillId="0" borderId="0" xfId="53" applyNumberFormat="1" applyFont="1" applyAlignment="1">
      <alignment horizontal="right" vertical="center"/>
    </xf>
    <xf numFmtId="0" fontId="2" fillId="0" borderId="1" xfId="53" applyFont="1" applyBorder="1">
      <alignment vertical="center"/>
    </xf>
    <xf numFmtId="0" fontId="2" fillId="0" borderId="1" xfId="53" applyFont="1" applyBorder="1" applyAlignment="1">
      <alignment vertical="center" wrapText="1"/>
    </xf>
    <xf numFmtId="0" fontId="4" fillId="2" borderId="0" xfId="53" applyFont="1" applyFill="1" applyAlignment="1">
      <alignment horizontal="center" vertical="center" wrapText="1"/>
    </xf>
    <xf numFmtId="0" fontId="2" fillId="0" borderId="0" xfId="53" applyFont="1" applyAlignment="1">
      <alignment horizontal="center" vertical="center" wrapText="1"/>
    </xf>
    <xf numFmtId="0" fontId="2" fillId="3" borderId="1" xfId="53" applyFont="1" applyFill="1" applyBorder="1" applyAlignment="1">
      <alignment horizontal="left" vertical="center"/>
    </xf>
    <xf numFmtId="0" fontId="2" fillId="0" borderId="1" xfId="53" applyFont="1" applyBorder="1" applyAlignment="1">
      <alignment horizontal="left" vertical="center"/>
    </xf>
    <xf numFmtId="177" fontId="2" fillId="0" borderId="1" xfId="53" applyNumberFormat="1" applyFont="1" applyBorder="1" applyAlignment="1">
      <alignment horizontal="left" vertical="center"/>
    </xf>
    <xf numFmtId="9" fontId="2" fillId="0" borderId="1" xfId="13" applyFont="1" applyFill="1" applyBorder="1" applyAlignment="1">
      <alignment horizontal="center" vertical="center"/>
    </xf>
    <xf numFmtId="177" fontId="2" fillId="4" borderId="1" xfId="53" applyNumberFormat="1" applyFont="1" applyFill="1" applyBorder="1" applyAlignment="1">
      <alignment horizontal="right" vertical="center"/>
    </xf>
    <xf numFmtId="177" fontId="2" fillId="5" borderId="1" xfId="53" applyNumberFormat="1" applyFont="1" applyFill="1" applyBorder="1" applyAlignment="1">
      <alignment horizontal="right" vertical="center"/>
    </xf>
    <xf numFmtId="9" fontId="2" fillId="0" borderId="1" xfId="11" applyFont="1" applyBorder="1" applyAlignment="1">
      <alignment horizontal="right" vertical="center"/>
    </xf>
    <xf numFmtId="58" fontId="2" fillId="0" borderId="1" xfId="53" applyNumberFormat="1" applyFont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177" fontId="2" fillId="0" borderId="0" xfId="53" applyNumberFormat="1" applyFont="1">
      <alignment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2" fillId="8" borderId="1" xfId="53" applyFont="1" applyFill="1" applyBorder="1" applyAlignment="1">
      <alignment horizontal="left" vertical="center"/>
    </xf>
    <xf numFmtId="0" fontId="2" fillId="4" borderId="1" xfId="53" applyFont="1" applyFill="1" applyBorder="1" applyAlignment="1">
      <alignment horizontal="center" vertical="center" wrapText="1"/>
    </xf>
    <xf numFmtId="0" fontId="5" fillId="3" borderId="1" xfId="47" applyFont="1" applyFill="1" applyBorder="1" applyAlignment="1">
      <alignment horizontal="center" vertical="center"/>
    </xf>
    <xf numFmtId="0" fontId="6" fillId="8" borderId="1" xfId="41" applyNumberFormat="1" applyFont="1" applyFill="1" applyBorder="1" applyAlignment="1">
      <alignment horizontal="left" vertical="center" shrinkToFit="1"/>
    </xf>
    <xf numFmtId="0" fontId="5" fillId="0" borderId="1" xfId="36" applyFont="1" applyBorder="1" applyAlignment="1">
      <alignment horizontal="center" vertical="center"/>
    </xf>
    <xf numFmtId="0" fontId="7" fillId="0" borderId="1" xfId="47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77" fontId="2" fillId="5" borderId="6" xfId="53" applyNumberFormat="1" applyFont="1" applyFill="1" applyBorder="1" applyAlignment="1">
      <alignment horizontal="right" vertical="center"/>
    </xf>
    <xf numFmtId="177" fontId="2" fillId="0" borderId="6" xfId="53" applyNumberFormat="1" applyFont="1" applyBorder="1">
      <alignment vertical="center"/>
    </xf>
    <xf numFmtId="9" fontId="2" fillId="0" borderId="1" xfId="11" applyFont="1" applyBorder="1">
      <alignment vertical="center"/>
    </xf>
    <xf numFmtId="0" fontId="2" fillId="0" borderId="4" xfId="11" applyNumberFormat="1" applyFont="1" applyBorder="1">
      <alignment vertical="center"/>
    </xf>
    <xf numFmtId="0" fontId="4" fillId="2" borderId="6" xfId="53" applyFont="1" applyFill="1" applyBorder="1" applyAlignment="1">
      <alignment horizontal="center" vertical="center"/>
    </xf>
    <xf numFmtId="177" fontId="4" fillId="2" borderId="2" xfId="53" applyNumberFormat="1" applyFont="1" applyFill="1" applyBorder="1" applyAlignment="1">
      <alignment horizontal="center" vertical="center" wrapText="1"/>
    </xf>
    <xf numFmtId="177" fontId="4" fillId="2" borderId="6" xfId="53" applyNumberFormat="1" applyFont="1" applyFill="1" applyBorder="1" applyAlignment="1">
      <alignment horizontal="center" vertical="center" wrapText="1"/>
    </xf>
    <xf numFmtId="177" fontId="4" fillId="2" borderId="3" xfId="53" applyNumberFormat="1" applyFont="1" applyFill="1" applyBorder="1" applyAlignment="1">
      <alignment horizontal="center" vertical="center" wrapText="1"/>
    </xf>
    <xf numFmtId="177" fontId="2" fillId="0" borderId="6" xfId="53" applyNumberFormat="1" applyFont="1" applyBorder="1" applyAlignment="1">
      <alignment horizontal="right" vertical="center"/>
    </xf>
    <xf numFmtId="2" fontId="2" fillId="0" borderId="1" xfId="11" applyNumberFormat="1" applyFont="1" applyBorder="1" applyAlignment="1">
      <alignment horizontal="right" vertical="center"/>
    </xf>
    <xf numFmtId="2" fontId="2" fillId="4" borderId="1" xfId="11" applyNumberFormat="1" applyFont="1" applyFill="1" applyBorder="1" applyAlignment="1">
      <alignment horizontal="right" vertical="center"/>
    </xf>
    <xf numFmtId="2" fontId="2" fillId="0" borderId="1" xfId="53" applyNumberFormat="1" applyFont="1" applyFill="1" applyBorder="1" applyAlignment="1">
      <alignment horizontal="right" vertical="center"/>
    </xf>
    <xf numFmtId="2" fontId="2" fillId="4" borderId="1" xfId="53" applyNumberFormat="1" applyFont="1" applyFill="1" applyBorder="1" applyAlignment="1">
      <alignment horizontal="right" vertical="center"/>
    </xf>
    <xf numFmtId="2" fontId="2" fillId="0" borderId="1" xfId="11" applyNumberFormat="1" applyFont="1" applyFill="1" applyBorder="1" applyAlignment="1">
      <alignment horizontal="right" vertical="center"/>
    </xf>
    <xf numFmtId="178" fontId="2" fillId="0" borderId="6" xfId="53" applyNumberFormat="1" applyFont="1" applyBorder="1" applyAlignment="1">
      <alignment horizontal="right" vertical="center"/>
    </xf>
    <xf numFmtId="9" fontId="2" fillId="0" borderId="1" xfId="53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2" fontId="2" fillId="4" borderId="6" xfId="53" applyNumberFormat="1" applyFont="1" applyFill="1" applyBorder="1" applyAlignment="1">
      <alignment horizontal="right" vertical="center"/>
    </xf>
    <xf numFmtId="2" fontId="2" fillId="0" borderId="6" xfId="53" applyNumberFormat="1" applyFont="1" applyFill="1" applyBorder="1" applyAlignment="1">
      <alignment horizontal="right" vertical="center"/>
    </xf>
    <xf numFmtId="1" fontId="2" fillId="0" borderId="1" xfId="11" applyNumberFormat="1" applyFont="1" applyBorder="1" applyAlignment="1">
      <alignment horizontal="right" vertical="center"/>
    </xf>
    <xf numFmtId="177" fontId="2" fillId="0" borderId="5" xfId="53" applyNumberFormat="1" applyFont="1" applyBorder="1">
      <alignment vertical="center"/>
    </xf>
    <xf numFmtId="0" fontId="2" fillId="0" borderId="1" xfId="53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177" fontId="2" fillId="0" borderId="7" xfId="53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9" fontId="2" fillId="0" borderId="7" xfId="11" applyFont="1" applyBorder="1" applyAlignment="1">
      <alignment horizontal="right" vertical="center"/>
    </xf>
    <xf numFmtId="177" fontId="2" fillId="5" borderId="7" xfId="53" applyNumberFormat="1" applyFont="1" applyFill="1" applyBorder="1" applyAlignment="1">
      <alignment horizontal="right" vertical="center"/>
    </xf>
    <xf numFmtId="177" fontId="2" fillId="0" borderId="6" xfId="53" applyNumberFormat="1" applyFont="1" applyFill="1" applyBorder="1" applyAlignment="1">
      <alignment horizontal="right" vertical="center"/>
    </xf>
    <xf numFmtId="0" fontId="2" fillId="0" borderId="7" xfId="53" applyFont="1" applyBorder="1" applyAlignment="1">
      <alignment horizontal="right" vertical="center"/>
    </xf>
    <xf numFmtId="1" fontId="2" fillId="0" borderId="7" xfId="11" applyNumberFormat="1" applyFont="1" applyBorder="1" applyAlignment="1">
      <alignment horizontal="right" vertical="center"/>
    </xf>
    <xf numFmtId="2" fontId="2" fillId="0" borderId="0" xfId="11" applyNumberFormat="1" applyFont="1" applyBorder="1" applyAlignment="1">
      <alignment horizontal="right" vertical="center"/>
    </xf>
    <xf numFmtId="177" fontId="0" fillId="0" borderId="0" xfId="0" applyNumberFormat="1"/>
    <xf numFmtId="0" fontId="2" fillId="9" borderId="1" xfId="53" applyFont="1" applyFill="1" applyBorder="1" applyAlignment="1">
      <alignment horizontal="left" vertical="center"/>
    </xf>
    <xf numFmtId="0" fontId="6" fillId="9" borderId="1" xfId="41" applyNumberFormat="1" applyFont="1" applyFill="1" applyBorder="1" applyAlignment="1">
      <alignment horizontal="left" vertical="center" shrinkToFit="1"/>
    </xf>
    <xf numFmtId="178" fontId="2" fillId="0" borderId="1" xfId="53" applyNumberFormat="1" applyFont="1" applyBorder="1" applyAlignment="1">
      <alignment horizontal="right" vertical="center"/>
    </xf>
    <xf numFmtId="0" fontId="2" fillId="5" borderId="1" xfId="53" applyFont="1" applyFill="1" applyBorder="1" applyAlignment="1">
      <alignment horizontal="center" vertical="center" wrapText="1"/>
    </xf>
    <xf numFmtId="0" fontId="8" fillId="0" borderId="0" xfId="0" applyFont="1"/>
    <xf numFmtId="0" fontId="2" fillId="4" borderId="1" xfId="53" applyFont="1" applyFill="1" applyBorder="1" applyAlignment="1">
      <alignment vertical="center" wrapText="1"/>
    </xf>
    <xf numFmtId="0" fontId="2" fillId="5" borderId="1" xfId="53" applyFont="1" applyFill="1" applyBorder="1" applyAlignment="1">
      <alignment horizontal="left" vertical="center"/>
    </xf>
    <xf numFmtId="0" fontId="6" fillId="5" borderId="1" xfId="41" applyNumberFormat="1" applyFont="1" applyFill="1" applyBorder="1" applyAlignment="1">
      <alignment horizontal="left" vertical="center" shrinkToFit="1"/>
    </xf>
    <xf numFmtId="0" fontId="6" fillId="3" borderId="1" xfId="41" applyNumberFormat="1" applyFont="1" applyFill="1" applyBorder="1" applyAlignment="1">
      <alignment horizontal="left" vertical="center" shrinkToFit="1"/>
    </xf>
    <xf numFmtId="177" fontId="2" fillId="3" borderId="1" xfId="53" applyNumberFormat="1" applyFont="1" applyFill="1" applyBorder="1" applyAlignment="1">
      <alignment horizontal="right" vertical="center"/>
    </xf>
    <xf numFmtId="178" fontId="2" fillId="6" borderId="1" xfId="53" applyNumberFormat="1" applyFont="1" applyFill="1" applyBorder="1" applyAlignment="1">
      <alignment horizontal="right" vertical="center"/>
    </xf>
    <xf numFmtId="177" fontId="2" fillId="6" borderId="1" xfId="53" applyNumberFormat="1" applyFont="1" applyFill="1" applyBorder="1">
      <alignment vertical="center"/>
    </xf>
    <xf numFmtId="177" fontId="2" fillId="6" borderId="1" xfId="53" applyNumberFormat="1" applyFont="1" applyFill="1" applyBorder="1" applyAlignment="1">
      <alignment horizontal="right" vertical="center"/>
    </xf>
    <xf numFmtId="176" fontId="6" fillId="0" borderId="1" xfId="53" applyNumberFormat="1" applyFont="1" applyBorder="1" applyAlignment="1">
      <alignment horizontal="center" vertical="center"/>
    </xf>
    <xf numFmtId="58" fontId="6" fillId="0" borderId="1" xfId="53" applyNumberFormat="1" applyFont="1" applyBorder="1" applyAlignment="1">
      <alignment horizontal="center" vertical="center"/>
    </xf>
    <xf numFmtId="176" fontId="11" fillId="0" borderId="1" xfId="53" applyNumberFormat="1" applyFont="1" applyBorder="1" applyAlignment="1">
      <alignment horizontal="center" vertical="center" wrapText="1"/>
    </xf>
    <xf numFmtId="9" fontId="2" fillId="0" borderId="1" xfId="11" applyFont="1" applyFill="1" applyBorder="1" applyAlignment="1">
      <alignment horizontal="right" vertical="center"/>
    </xf>
    <xf numFmtId="177" fontId="2" fillId="6" borderId="1" xfId="53" applyNumberFormat="1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54" applyFont="1" applyBorder="1">
      <alignment vertical="center"/>
    </xf>
    <xf numFmtId="0" fontId="2" fillId="6" borderId="1" xfId="53" applyFont="1" applyFill="1" applyBorder="1" applyAlignment="1">
      <alignment horizontal="center" vertical="center"/>
    </xf>
    <xf numFmtId="0" fontId="5" fillId="0" borderId="1" xfId="47" applyFont="1" applyBorder="1" applyAlignment="1">
      <alignment horizontal="left" vertical="center"/>
    </xf>
    <xf numFmtId="177" fontId="12" fillId="0" borderId="1" xfId="53" applyNumberFormat="1" applyFont="1" applyBorder="1" applyAlignment="1">
      <alignment horizontal="left" vertical="center"/>
    </xf>
    <xf numFmtId="179" fontId="2" fillId="0" borderId="1" xfId="53" applyNumberFormat="1" applyFont="1" applyBorder="1" applyAlignment="1">
      <alignment horizontal="center" vertical="center"/>
    </xf>
    <xf numFmtId="176" fontId="2" fillId="0" borderId="1" xfId="53" applyNumberFormat="1" applyFont="1" applyBorder="1" applyAlignment="1">
      <alignment horizontal="left" vertical="center"/>
    </xf>
    <xf numFmtId="9" fontId="2" fillId="0" borderId="1" xfId="11" applyFont="1" applyFill="1" applyBorder="1" applyAlignment="1">
      <alignment horizontal="center" vertical="center"/>
    </xf>
    <xf numFmtId="177" fontId="13" fillId="0" borderId="1" xfId="8" applyNumberFormat="1" applyFont="1" applyFill="1" applyBorder="1" applyAlignment="1">
      <alignment horizontal="right" vertical="center" wrapText="1"/>
    </xf>
    <xf numFmtId="176" fontId="12" fillId="0" borderId="1" xfId="53" applyNumberFormat="1" applyFont="1" applyBorder="1" applyAlignment="1">
      <alignment horizontal="center" vertical="center"/>
    </xf>
    <xf numFmtId="0" fontId="14" fillId="0" borderId="1" xfId="53" applyFont="1" applyBorder="1" applyAlignment="1">
      <alignment horizontal="center" vertical="center"/>
    </xf>
    <xf numFmtId="0" fontId="15" fillId="0" borderId="1" xfId="41" applyNumberFormat="1" applyFont="1" applyFill="1" applyBorder="1" applyAlignment="1">
      <alignment horizontal="left" vertical="center" shrinkToFit="1"/>
    </xf>
    <xf numFmtId="0" fontId="2" fillId="4" borderId="1" xfId="53" applyFont="1" applyFill="1" applyBorder="1" applyAlignment="1">
      <alignment horizontal="center" vertical="center"/>
    </xf>
    <xf numFmtId="0" fontId="5" fillId="4" borderId="1" xfId="47" applyFont="1" applyFill="1" applyBorder="1" applyAlignment="1">
      <alignment horizontal="center" vertical="center"/>
    </xf>
    <xf numFmtId="0" fontId="6" fillId="4" borderId="1" xfId="41" applyNumberFormat="1" applyFont="1" applyFill="1" applyBorder="1" applyAlignment="1">
      <alignment horizontal="left" vertical="center" shrinkToFit="1"/>
    </xf>
    <xf numFmtId="177" fontId="2" fillId="4" borderId="1" xfId="53" applyNumberFormat="1" applyFont="1" applyFill="1" applyBorder="1" applyAlignment="1">
      <alignment horizontal="center" vertical="center"/>
    </xf>
    <xf numFmtId="0" fontId="6" fillId="4" borderId="1" xfId="41" applyNumberFormat="1" applyFont="1" applyFill="1" applyBorder="1" applyAlignment="1">
      <alignment horizontal="center" vertical="center" shrinkToFit="1"/>
    </xf>
    <xf numFmtId="0" fontId="5" fillId="6" borderId="1" xfId="47" applyFont="1" applyFill="1" applyBorder="1" applyAlignment="1">
      <alignment horizontal="center" vertical="center"/>
    </xf>
    <xf numFmtId="0" fontId="6" fillId="6" borderId="1" xfId="41" applyNumberFormat="1" applyFont="1" applyFill="1" applyBorder="1" applyAlignment="1">
      <alignment horizontal="left" vertical="center" shrinkToFit="1"/>
    </xf>
    <xf numFmtId="0" fontId="6" fillId="6" borderId="1" xfId="41" applyNumberFormat="1" applyFont="1" applyFill="1" applyBorder="1" applyAlignment="1">
      <alignment horizontal="center" vertical="center" shrinkToFit="1"/>
    </xf>
    <xf numFmtId="0" fontId="2" fillId="6" borderId="1" xfId="53" applyFont="1" applyFill="1" applyBorder="1" applyAlignment="1">
      <alignment horizontal="center" vertical="center" wrapText="1"/>
    </xf>
    <xf numFmtId="0" fontId="2" fillId="3" borderId="1" xfId="53" applyFont="1" applyFill="1" applyBorder="1" applyAlignment="1">
      <alignment horizontal="center" vertical="center"/>
    </xf>
    <xf numFmtId="177" fontId="2" fillId="3" borderId="1" xfId="53" applyNumberFormat="1" applyFont="1" applyFill="1" applyBorder="1" applyAlignment="1">
      <alignment horizontal="center" vertical="center"/>
    </xf>
    <xf numFmtId="0" fontId="6" fillId="3" borderId="1" xfId="41" applyNumberFormat="1" applyFont="1" applyFill="1" applyBorder="1" applyAlignment="1">
      <alignment horizontal="center" vertical="center" shrinkToFit="1"/>
    </xf>
    <xf numFmtId="0" fontId="2" fillId="3" borderId="1" xfId="53" applyFont="1" applyFill="1" applyBorder="1" applyAlignment="1">
      <alignment horizontal="center" vertical="center" wrapText="1"/>
    </xf>
    <xf numFmtId="0" fontId="5" fillId="0" borderId="0" xfId="47" applyFont="1" applyAlignment="1">
      <alignment horizontal="center" vertical="center"/>
    </xf>
    <xf numFmtId="0" fontId="6" fillId="0" borderId="0" xfId="41" applyNumberFormat="1" applyFont="1" applyFill="1" applyBorder="1" applyAlignment="1">
      <alignment horizontal="center" vertical="center" shrinkToFit="1"/>
    </xf>
    <xf numFmtId="0" fontId="6" fillId="0" borderId="0" xfId="41" applyNumberFormat="1" applyFont="1" applyFill="1" applyBorder="1" applyAlignment="1">
      <alignment horizontal="left" vertical="center" shrinkToFit="1"/>
    </xf>
    <xf numFmtId="177" fontId="2" fillId="0" borderId="3" xfId="53" applyNumberFormat="1" applyFont="1" applyBorder="1">
      <alignment vertical="center"/>
    </xf>
    <xf numFmtId="9" fontId="2" fillId="4" borderId="1" xfId="13" applyFont="1" applyFill="1" applyBorder="1" applyAlignment="1">
      <alignment horizontal="center" vertical="center"/>
    </xf>
    <xf numFmtId="177" fontId="2" fillId="4" borderId="1" xfId="53" applyNumberFormat="1" applyFont="1" applyFill="1" applyBorder="1" applyAlignment="1">
      <alignment horizontal="left" vertical="center"/>
    </xf>
    <xf numFmtId="177" fontId="16" fillId="6" borderId="1" xfId="53" applyNumberFormat="1" applyFont="1" applyFill="1" applyBorder="1" applyAlignment="1">
      <alignment horizontal="left" vertical="center"/>
    </xf>
    <xf numFmtId="177" fontId="2" fillId="3" borderId="1" xfId="53" applyNumberFormat="1" applyFont="1" applyFill="1" applyBorder="1">
      <alignment vertical="center"/>
    </xf>
    <xf numFmtId="177" fontId="2" fillId="3" borderId="1" xfId="53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7" fontId="2" fillId="0" borderId="0" xfId="53" applyNumberFormat="1" applyFont="1" applyAlignment="1">
      <alignment horizontal="center" vertical="center"/>
    </xf>
    <xf numFmtId="9" fontId="2" fillId="0" borderId="0" xfId="13" applyFont="1" applyFill="1" applyBorder="1" applyAlignment="1">
      <alignment horizontal="center" vertical="center"/>
    </xf>
    <xf numFmtId="2" fontId="2" fillId="0" borderId="0" xfId="53" applyNumberFormat="1" applyFont="1" applyAlignment="1">
      <alignment horizontal="left" vertical="center"/>
    </xf>
    <xf numFmtId="176" fontId="2" fillId="4" borderId="1" xfId="53" applyNumberFormat="1" applyFont="1" applyFill="1" applyBorder="1" applyAlignment="1">
      <alignment horizontal="center" vertical="center"/>
    </xf>
    <xf numFmtId="0" fontId="2" fillId="4" borderId="1" xfId="53" applyFont="1" applyFill="1" applyBorder="1">
      <alignment vertical="center"/>
    </xf>
    <xf numFmtId="176" fontId="16" fillId="6" borderId="1" xfId="53" applyNumberFormat="1" applyFont="1" applyFill="1" applyBorder="1" applyAlignment="1">
      <alignment horizontal="center" vertical="center"/>
    </xf>
    <xf numFmtId="176" fontId="2" fillId="6" borderId="1" xfId="53" applyNumberFormat="1" applyFont="1" applyFill="1" applyBorder="1" applyAlignment="1">
      <alignment horizontal="center" vertical="center"/>
    </xf>
    <xf numFmtId="0" fontId="2" fillId="6" borderId="1" xfId="53" applyFont="1" applyFill="1" applyBorder="1" applyAlignment="1">
      <alignment vertical="center" wrapText="1"/>
    </xf>
    <xf numFmtId="176" fontId="2" fillId="3" borderId="1" xfId="53" applyNumberFormat="1" applyFont="1" applyFill="1" applyBorder="1" applyAlignment="1">
      <alignment horizontal="center" vertical="center"/>
    </xf>
    <xf numFmtId="0" fontId="2" fillId="3" borderId="1" xfId="53" applyFont="1" applyFill="1" applyBorder="1" applyAlignment="1">
      <alignment vertical="center" wrapText="1"/>
    </xf>
    <xf numFmtId="0" fontId="2" fillId="0" borderId="0" xfId="53" applyFont="1" applyAlignment="1">
      <alignment horizontal="left" vertical="center"/>
    </xf>
    <xf numFmtId="177" fontId="12" fillId="4" borderId="1" xfId="53" applyNumberFormat="1" applyFont="1" applyFill="1" applyBorder="1" applyAlignment="1">
      <alignment horizontal="left" vertical="center"/>
    </xf>
    <xf numFmtId="177" fontId="13" fillId="0" borderId="3" xfId="8" applyNumberFormat="1" applyFont="1" applyFill="1" applyBorder="1" applyAlignment="1">
      <alignment horizontal="right" vertical="center" wrapText="1"/>
    </xf>
    <xf numFmtId="176" fontId="12" fillId="4" borderId="1" xfId="53" applyNumberFormat="1" applyFont="1" applyFill="1" applyBorder="1" applyAlignment="1">
      <alignment horizontal="center" vertical="center"/>
    </xf>
    <xf numFmtId="0" fontId="7" fillId="0" borderId="0" xfId="47" applyFont="1" applyAlignment="1">
      <alignment horizontal="center" vertical="center"/>
    </xf>
    <xf numFmtId="0" fontId="15" fillId="0" borderId="0" xfId="41" applyNumberFormat="1" applyFont="1" applyFill="1" applyBorder="1" applyAlignment="1">
      <alignment horizontal="left" vertical="center" shrinkToFit="1"/>
    </xf>
    <xf numFmtId="177" fontId="16" fillId="4" borderId="1" xfId="53" applyNumberFormat="1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left" vertical="center"/>
    </xf>
    <xf numFmtId="176" fontId="16" fillId="4" borderId="1" xfId="53" applyNumberFormat="1" applyFont="1" applyFill="1" applyBorder="1" applyAlignment="1">
      <alignment horizontal="center" vertical="center"/>
    </xf>
    <xf numFmtId="176" fontId="2" fillId="0" borderId="0" xfId="53" applyNumberFormat="1" applyFont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千位分隔[0] 2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11</xdr:col>
      <xdr:colOff>292628</xdr:colOff>
      <xdr:row>180</xdr:row>
      <xdr:rowOff>171885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855" y="21301710"/>
          <a:ext cx="11407140" cy="18992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36164;&#26009;\&#37329;&#23646;&#20214;&#37319;&#36141;\&#20184;&#27454;&#35745;&#21010;\2024&#24180;3&#26376;&#20184;&#27454;&#35745;&#21010;\2024&#24180;02&#26376;&#27827;&#21271;&#20809;&#21326;&#33635;&#26124;&#20379;&#24212;&#21830;&#27424;&#27454;&#26399;&#38480;-3.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04&#26376;&#27827;&#21271;&#20809;&#21326;&#33635;&#26124;&#20379;&#24212;&#21830;&#27424;&#27454;&#26399;&#38480;-5%20(&#24050;&#20462;&#22797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27454;&#35745;&#21010;&#35774;&#23450;&#27169;&#26495;%20(&#24050;&#20462;&#22797;)(&#24050;&#33258;&#21160;&#36824;&#2140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D2" t="str">
            <v>含税</v>
          </cell>
        </row>
        <row r="2">
          <cell r="AV2">
            <v>179247179.1</v>
          </cell>
        </row>
        <row r="3">
          <cell r="C3" t="str">
            <v>供应商名称</v>
          </cell>
          <cell r="D3" t="str">
            <v>模块</v>
          </cell>
        </row>
        <row r="3">
          <cell r="F3" t="str">
            <v>账期</v>
          </cell>
        </row>
        <row r="3">
          <cell r="AO3">
            <v>0</v>
          </cell>
          <cell r="AP3">
            <v>0</v>
          </cell>
        </row>
        <row r="3">
          <cell r="AU3" t="str">
            <v>24.02底应付账款合计</v>
          </cell>
          <cell r="AV3" t="str">
            <v>当天到期应付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</row>
        <row r="5"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1102127.85</v>
          </cell>
          <cell r="AB5">
            <v>767937.17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13179295.78</v>
          </cell>
          <cell r="AV5">
            <v>12165415.55</v>
          </cell>
        </row>
        <row r="6"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6">
          <cell r="AM6">
            <v>815454.82</v>
          </cell>
        </row>
        <row r="6">
          <cell r="AR6">
            <v>11866.04</v>
          </cell>
          <cell r="AS6">
            <v>0</v>
          </cell>
          <cell r="AT6">
            <v>0</v>
          </cell>
          <cell r="AU6">
            <v>3933594.28</v>
          </cell>
          <cell r="AV6">
            <v>3933594.28</v>
          </cell>
        </row>
        <row r="7"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15993.58</v>
          </cell>
          <cell r="AC7">
            <v>0</v>
          </cell>
          <cell r="AD7">
            <v>874792.68</v>
          </cell>
          <cell r="AE7">
            <v>444291.19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10181429.55</v>
          </cell>
          <cell r="AV7">
            <v>8838564.42</v>
          </cell>
        </row>
        <row r="8"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</row>
        <row r="8">
          <cell r="N8">
            <v>0</v>
          </cell>
        </row>
        <row r="8">
          <cell r="T8">
            <v>28988.13</v>
          </cell>
          <cell r="U8">
            <v>683002.380000001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</v>
          </cell>
          <cell r="AG8">
            <v>138942.71</v>
          </cell>
          <cell r="AH8">
            <v>298175.46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</v>
          </cell>
          <cell r="AS8">
            <v>0</v>
          </cell>
          <cell r="AT8">
            <v>670101.04</v>
          </cell>
          <cell r="AU8">
            <v>7630577.73</v>
          </cell>
          <cell r="AV8">
            <v>6960476.69</v>
          </cell>
        </row>
        <row r="9"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</row>
        <row r="9">
          <cell r="K9">
            <v>0</v>
          </cell>
        </row>
        <row r="9">
          <cell r="M9">
            <v>0</v>
          </cell>
          <cell r="N9">
            <v>0</v>
          </cell>
          <cell r="O9">
            <v>228486.01</v>
          </cell>
          <cell r="P9">
            <v>0</v>
          </cell>
          <cell r="Q9">
            <v>134282.52</v>
          </cell>
          <cell r="R9">
            <v>99346.4800000004</v>
          </cell>
          <cell r="S9">
            <v>490265.909999999</v>
          </cell>
          <cell r="T9">
            <v>239827.04</v>
          </cell>
          <cell r="U9">
            <v>336314.21</v>
          </cell>
          <cell r="V9">
            <v>0</v>
          </cell>
          <cell r="W9">
            <v>34638.9999999991</v>
          </cell>
          <cell r="X9">
            <v>87450.6600000001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</v>
          </cell>
          <cell r="AI9">
            <v>63145.78</v>
          </cell>
          <cell r="AJ9">
            <v>120093.38</v>
          </cell>
          <cell r="AK9">
            <v>277536.1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5237298.58</v>
          </cell>
          <cell r="AV9">
            <v>4779037.59</v>
          </cell>
        </row>
        <row r="10"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284042.98</v>
          </cell>
          <cell r="Z10">
            <v>152576.02</v>
          </cell>
          <cell r="AA10">
            <v>153801.180000001</v>
          </cell>
          <cell r="AB10">
            <v>423743.14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77917.51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289036.79</v>
          </cell>
          <cell r="AM10">
            <v>331670.09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8159447.78</v>
          </cell>
          <cell r="AV10">
            <v>6655233.9</v>
          </cell>
        </row>
        <row r="11"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1"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151204.27</v>
          </cell>
          <cell r="AF11">
            <v>163037.89</v>
          </cell>
          <cell r="AG11">
            <v>235240.34</v>
          </cell>
          <cell r="AH11">
            <v>327836.62</v>
          </cell>
          <cell r="AI11">
            <v>738473.25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8358012.15</v>
          </cell>
          <cell r="AV11">
            <v>6789882.38</v>
          </cell>
        </row>
        <row r="12"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4862.14</v>
          </cell>
          <cell r="AE12">
            <v>0</v>
          </cell>
          <cell r="AF12">
            <v>90558.22</v>
          </cell>
          <cell r="AG12">
            <v>0</v>
          </cell>
          <cell r="AH12">
            <v>106648.19</v>
          </cell>
          <cell r="AI12">
            <v>209385.3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3286378.84</v>
          </cell>
          <cell r="AV12">
            <v>2643218.28</v>
          </cell>
        </row>
        <row r="13"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103127.31</v>
          </cell>
          <cell r="AL13">
            <v>651920.9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2681316.37</v>
          </cell>
          <cell r="AV13">
            <v>2389333.19</v>
          </cell>
        </row>
        <row r="14"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Y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121843.46</v>
          </cell>
          <cell r="AI14">
            <v>262852.74</v>
          </cell>
          <cell r="AJ14">
            <v>252558.92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565111.33</v>
          </cell>
          <cell r="AU14">
            <v>4078878.05</v>
          </cell>
          <cell r="AV14">
            <v>2533745.21</v>
          </cell>
        </row>
        <row r="15"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</row>
        <row r="15"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53892.9</v>
          </cell>
          <cell r="Z15">
            <v>82154.9500000002</v>
          </cell>
          <cell r="AA15">
            <v>0</v>
          </cell>
          <cell r="AB15">
            <v>375896.38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328931.6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</v>
          </cell>
          <cell r="AS15">
            <v>91349.12</v>
          </cell>
          <cell r="AT15">
            <v>0</v>
          </cell>
          <cell r="AU15">
            <v>2600890.79</v>
          </cell>
          <cell r="AV15">
            <v>2365812.97</v>
          </cell>
        </row>
        <row r="16"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6">
          <cell r="Y16">
            <v>365843.6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3127216.61</v>
          </cell>
          <cell r="AV16">
            <v>2786350.28</v>
          </cell>
        </row>
        <row r="17"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7">
          <cell r="AA17">
            <v>263096.02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</v>
          </cell>
          <cell r="AH17">
            <v>56202.38</v>
          </cell>
          <cell r="AI17">
            <v>0</v>
          </cell>
          <cell r="AJ17">
            <v>305870.59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2867239.61</v>
          </cell>
          <cell r="AV17">
            <v>2664085.07</v>
          </cell>
        </row>
        <row r="18"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59653.11</v>
          </cell>
          <cell r="AG18">
            <v>57408</v>
          </cell>
          <cell r="AH18">
            <v>60168</v>
          </cell>
          <cell r="AI18">
            <v>120936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1519449.11</v>
          </cell>
          <cell r="AV18">
            <v>1519449.11</v>
          </cell>
        </row>
        <row r="19"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19">
          <cell r="AJ19">
            <v>414091.27</v>
          </cell>
          <cell r="AK19">
            <v>268606.38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2352597</v>
          </cell>
          <cell r="AV19">
            <v>2055551.22</v>
          </cell>
        </row>
        <row r="20"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115266.45</v>
          </cell>
          <cell r="AF20">
            <v>277656.68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576882.69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4607323.54</v>
          </cell>
          <cell r="AV20">
            <v>4266138.66</v>
          </cell>
        </row>
        <row r="21"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179875.54</v>
          </cell>
          <cell r="AC21">
            <v>112990.24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</v>
          </cell>
          <cell r="AS21">
            <v>63302.48</v>
          </cell>
          <cell r="AT21">
            <v>0</v>
          </cell>
          <cell r="AU21">
            <v>1966303.39</v>
          </cell>
          <cell r="AV21">
            <v>1825706.31</v>
          </cell>
        </row>
        <row r="22"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3">
          <cell r="AI23">
            <v>0</v>
          </cell>
        </row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20840.05</v>
          </cell>
          <cell r="AS23">
            <v>889483</v>
          </cell>
          <cell r="AT23">
            <v>677707</v>
          </cell>
          <cell r="AU23">
            <v>1588030.05</v>
          </cell>
          <cell r="AV23">
            <v>1588030.05</v>
          </cell>
        </row>
        <row r="24"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244975.34</v>
          </cell>
          <cell r="AJ24">
            <v>328831.04</v>
          </cell>
          <cell r="AK24">
            <v>572163.14</v>
          </cell>
          <cell r="AL24">
            <v>183207.62</v>
          </cell>
          <cell r="AM24">
            <v>165765.52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</v>
          </cell>
          <cell r="AS24">
            <v>194760.36</v>
          </cell>
          <cell r="AT24">
            <v>289946.82</v>
          </cell>
          <cell r="AU24">
            <v>3439631.6</v>
          </cell>
          <cell r="AV24">
            <v>2667467.64</v>
          </cell>
        </row>
        <row r="25"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5">
          <cell r="AB25">
            <v>0</v>
          </cell>
          <cell r="AC25">
            <v>0</v>
          </cell>
          <cell r="AD25">
            <v>326517.2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2431212.17</v>
          </cell>
          <cell r="AV25">
            <v>2174216.5</v>
          </cell>
        </row>
        <row r="26"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201030.06</v>
          </cell>
          <cell r="AL26">
            <v>75857.43</v>
          </cell>
          <cell r="AM26">
            <v>74600.68</v>
          </cell>
          <cell r="AN26">
            <v>155999.75</v>
          </cell>
          <cell r="AO26">
            <v>392000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3492878.93</v>
          </cell>
          <cell r="AV26">
            <v>2710794.99</v>
          </cell>
        </row>
        <row r="27"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U27">
            <v>0</v>
          </cell>
        </row>
        <row r="27">
          <cell r="Z27">
            <v>1212.42</v>
          </cell>
          <cell r="AA27">
            <v>38239.8900000001</v>
          </cell>
          <cell r="AB27">
            <v>55912.71</v>
          </cell>
          <cell r="AC27">
            <v>63179.28</v>
          </cell>
          <cell r="AD27">
            <v>65633.12</v>
          </cell>
          <cell r="AE27">
            <v>54151.98</v>
          </cell>
          <cell r="AF27">
            <v>34952.04</v>
          </cell>
          <cell r="AG27">
            <v>41122.06</v>
          </cell>
          <cell r="AH27">
            <v>58316.48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</v>
          </cell>
          <cell r="AS27">
            <v>107378.5</v>
          </cell>
          <cell r="AT27">
            <v>127594.58</v>
          </cell>
          <cell r="AU27">
            <v>1374569.23</v>
          </cell>
          <cell r="AV27">
            <v>1139596.15</v>
          </cell>
        </row>
        <row r="28"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8">
          <cell r="AA28">
            <v>0</v>
          </cell>
          <cell r="AB28">
            <v>720.31</v>
          </cell>
          <cell r="AC28">
            <v>0</v>
          </cell>
          <cell r="AD28">
            <v>279486.4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2326938.34</v>
          </cell>
          <cell r="AV28">
            <v>1919878.4</v>
          </cell>
        </row>
        <row r="29"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29"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310786.47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1925793.4</v>
          </cell>
          <cell r="AV29">
            <v>1735217.96</v>
          </cell>
        </row>
        <row r="30"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是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0"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475656.3</v>
          </cell>
          <cell r="AO30">
            <v>1279000</v>
          </cell>
          <cell r="AP30">
            <v>905900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4443289.29</v>
          </cell>
          <cell r="AV30">
            <v>3749484.17</v>
          </cell>
        </row>
        <row r="31"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40806.26</v>
          </cell>
          <cell r="T31">
            <v>129909.64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37862.13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1630992.53</v>
          </cell>
          <cell r="AV31">
            <v>1551092.73</v>
          </cell>
        </row>
        <row r="32"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2"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272353.69</v>
          </cell>
          <cell r="AK32">
            <v>208226.86</v>
          </cell>
          <cell r="AL32">
            <v>176743.27</v>
          </cell>
          <cell r="AM32">
            <v>259801.87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3462565.91</v>
          </cell>
          <cell r="AV32">
            <v>2747418.01</v>
          </cell>
        </row>
        <row r="33"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68146.3</v>
          </cell>
          <cell r="AD33">
            <v>0</v>
          </cell>
          <cell r="AE33">
            <v>0</v>
          </cell>
          <cell r="AF33">
            <v>497060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1682743.68</v>
          </cell>
          <cell r="AV33">
            <v>1550243.68</v>
          </cell>
        </row>
        <row r="34"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4"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37321.11</v>
          </cell>
          <cell r="AD34">
            <v>77617.92</v>
          </cell>
          <cell r="AE34">
            <v>125535.41</v>
          </cell>
          <cell r="AF34">
            <v>33983.59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77137.29</v>
          </cell>
          <cell r="AR34">
            <v>67357.01</v>
          </cell>
          <cell r="AS34">
            <v>0</v>
          </cell>
          <cell r="AT34">
            <v>52526.87</v>
          </cell>
          <cell r="AU34">
            <v>1240760.97</v>
          </cell>
          <cell r="AV34">
            <v>1120877.09</v>
          </cell>
        </row>
        <row r="35"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</row>
        <row r="35">
          <cell r="AC35">
            <v>0</v>
          </cell>
          <cell r="AD35">
            <v>0</v>
          </cell>
          <cell r="AE35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5">
          <cell r="AR35">
            <v>3640.62</v>
          </cell>
          <cell r="AS35">
            <v>0</v>
          </cell>
          <cell r="AT35">
            <v>1292270.76</v>
          </cell>
          <cell r="AU35">
            <v>1295911.38</v>
          </cell>
          <cell r="AV35">
            <v>1295911.38</v>
          </cell>
        </row>
        <row r="36"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33954.89</v>
          </cell>
          <cell r="AN36">
            <v>98611.9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414902.63</v>
          </cell>
          <cell r="AV36">
            <v>218761.81</v>
          </cell>
        </row>
        <row r="37"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7">
          <cell r="AD37">
            <v>83278.16</v>
          </cell>
          <cell r="AE37">
            <v>302984.64</v>
          </cell>
          <cell r="AF37">
            <v>0</v>
          </cell>
          <cell r="AG37">
            <v>201989.76</v>
          </cell>
          <cell r="AH37">
            <v>50497.44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1800191.12</v>
          </cell>
          <cell r="AV37">
            <v>1699196.24</v>
          </cell>
        </row>
        <row r="38"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8"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50013.22</v>
          </cell>
          <cell r="AJ38">
            <v>0</v>
          </cell>
          <cell r="AK38">
            <v>290422.6</v>
          </cell>
          <cell r="AL38">
            <v>0</v>
          </cell>
          <cell r="AM38">
            <v>311154.09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1547082.58</v>
          </cell>
          <cell r="AV38">
            <v>1160533.91</v>
          </cell>
        </row>
        <row r="39"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是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39">
          <cell r="AI39">
            <v>0</v>
          </cell>
          <cell r="AJ39">
            <v>9816.45</v>
          </cell>
          <cell r="AK39">
            <v>483929.69</v>
          </cell>
          <cell r="AL39">
            <v>129683.32</v>
          </cell>
          <cell r="AM39">
            <v>67113.66</v>
          </cell>
          <cell r="AN39">
            <v>0</v>
          </cell>
          <cell r="AO39">
            <v>327200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2458346.22</v>
          </cell>
          <cell r="AV39">
            <v>1765773.67</v>
          </cell>
        </row>
        <row r="40"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0">
          <cell r="N40">
            <v>22051.97</v>
          </cell>
          <cell r="O40">
            <v>0</v>
          </cell>
          <cell r="P40">
            <v>190614.66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896630.84</v>
          </cell>
          <cell r="AV40">
            <v>896630.84</v>
          </cell>
        </row>
        <row r="41"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182559.78</v>
          </cell>
          <cell r="AM41">
            <v>264810.86</v>
          </cell>
          <cell r="AN41">
            <v>202208.31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1808850.33</v>
          </cell>
          <cell r="AV41">
            <v>1385552.88</v>
          </cell>
        </row>
        <row r="42"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107971.45</v>
          </cell>
          <cell r="AJ42">
            <v>338563.03</v>
          </cell>
          <cell r="AK42">
            <v>136767.29</v>
          </cell>
          <cell r="AL42">
            <v>16256.75</v>
          </cell>
          <cell r="AM42">
            <v>18718.65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1993173.61</v>
          </cell>
          <cell r="AV42">
            <v>1263321.86</v>
          </cell>
        </row>
        <row r="43"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49456.69</v>
          </cell>
          <cell r="X43">
            <v>0</v>
          </cell>
          <cell r="Y43">
            <v>239742.23</v>
          </cell>
          <cell r="Z43">
            <v>0</v>
          </cell>
          <cell r="AA43">
            <v>0</v>
          </cell>
        </row>
        <row r="43"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667338.56</v>
          </cell>
          <cell r="AV43">
            <v>667338.56</v>
          </cell>
        </row>
        <row r="44"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604732.59</v>
          </cell>
          <cell r="AV44">
            <v>604732.59</v>
          </cell>
        </row>
        <row r="45"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276077.03</v>
          </cell>
          <cell r="AK45">
            <v>62409.14</v>
          </cell>
          <cell r="AL45">
            <v>23358.26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1679169.53</v>
          </cell>
          <cell r="AV45">
            <v>1121541.57</v>
          </cell>
        </row>
        <row r="46"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18449.1</v>
          </cell>
          <cell r="AI46">
            <v>117519.94</v>
          </cell>
          <cell r="AJ46">
            <v>135240.45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937536.27</v>
          </cell>
          <cell r="AV46">
            <v>896825.69</v>
          </cell>
        </row>
        <row r="47"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</row>
        <row r="48"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177300</v>
          </cell>
          <cell r="AV48">
            <v>177300</v>
          </cell>
        </row>
        <row r="49"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49">
          <cell r="AM49">
            <v>0</v>
          </cell>
          <cell r="AN49">
            <v>442960.92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3482314.91</v>
          </cell>
          <cell r="AV49">
            <v>2722734.23</v>
          </cell>
        </row>
        <row r="50"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0">
          <cell r="U50">
            <v>21983.25</v>
          </cell>
          <cell r="V50">
            <v>0</v>
          </cell>
          <cell r="W50">
            <v>134111.4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</row>
        <row r="50"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230686.65</v>
          </cell>
          <cell r="AV50">
            <v>230686.65</v>
          </cell>
        </row>
        <row r="51"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1">
          <cell r="AC51">
            <v>0</v>
          </cell>
          <cell r="AD51">
            <v>210040.34</v>
          </cell>
          <cell r="AE51">
            <v>0</v>
          </cell>
          <cell r="AF51">
            <v>7336.83</v>
          </cell>
          <cell r="AG51">
            <v>0</v>
          </cell>
          <cell r="AH51">
            <v>0</v>
          </cell>
          <cell r="AI51">
            <v>12519.96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64920.89</v>
          </cell>
          <cell r="AO51">
            <v>0</v>
          </cell>
          <cell r="AP51">
            <v>0</v>
          </cell>
          <cell r="AQ51">
            <v>166162.79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2308241.73</v>
          </cell>
          <cell r="AV51">
            <v>922145.67</v>
          </cell>
        </row>
        <row r="52"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S52">
            <v>0</v>
          </cell>
          <cell r="T52">
            <v>67521.08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269669.96</v>
          </cell>
          <cell r="AV52">
            <v>269669.96</v>
          </cell>
        </row>
        <row r="53"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</row>
        <row r="53">
          <cell r="I53">
            <v>490107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3"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490107</v>
          </cell>
          <cell r="AV53">
            <v>490107</v>
          </cell>
        </row>
        <row r="54"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158156.28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158156.28</v>
          </cell>
          <cell r="AV54">
            <v>158156.28</v>
          </cell>
        </row>
        <row r="55"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5">
          <cell r="AP55">
            <v>541738.65</v>
          </cell>
          <cell r="AQ55">
            <v>1062783.17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5427082.66</v>
          </cell>
          <cell r="AV55">
            <v>2563020.9</v>
          </cell>
        </row>
        <row r="56"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526700</v>
          </cell>
          <cell r="AV56">
            <v>526700</v>
          </cell>
        </row>
        <row r="57"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416900</v>
          </cell>
          <cell r="AV57">
            <v>416900</v>
          </cell>
        </row>
        <row r="58"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632354.28</v>
          </cell>
          <cell r="AV58">
            <v>632354.28</v>
          </cell>
        </row>
        <row r="59"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59">
          <cell r="U59">
            <v>24290.61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59">
          <cell r="AC59">
            <v>190028.7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</v>
          </cell>
          <cell r="AJ59">
            <v>0</v>
          </cell>
          <cell r="AK59">
            <v>0</v>
          </cell>
          <cell r="AL59">
            <v>0</v>
          </cell>
          <cell r="AM59">
            <v>133483.42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812641.38</v>
          </cell>
          <cell r="AV59">
            <v>789358.01</v>
          </cell>
        </row>
        <row r="60"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0"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29608.55</v>
          </cell>
          <cell r="AC60">
            <v>61219.85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</v>
          </cell>
          <cell r="AK60">
            <v>56994.88</v>
          </cell>
          <cell r="AL60">
            <v>56144.64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</v>
          </cell>
          <cell r="AT60">
            <v>0</v>
          </cell>
          <cell r="AU60">
            <v>783710.1</v>
          </cell>
          <cell r="AV60">
            <v>723016.83</v>
          </cell>
        </row>
        <row r="61"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</row>
        <row r="61"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339822.23</v>
          </cell>
          <cell r="AV61">
            <v>339822.23</v>
          </cell>
        </row>
        <row r="62"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82705.5</v>
          </cell>
          <cell r="AE62">
            <v>85524.27</v>
          </cell>
          <cell r="AF62">
            <v>0</v>
          </cell>
          <cell r="AG62">
            <v>156100.05</v>
          </cell>
          <cell r="AH62">
            <v>26790.04</v>
          </cell>
          <cell r="AI62">
            <v>60885.41</v>
          </cell>
          <cell r="AJ62">
            <v>165910.83</v>
          </cell>
          <cell r="AK62">
            <v>33628.8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1276691.61</v>
          </cell>
          <cell r="AV62">
            <v>815110.53</v>
          </cell>
        </row>
        <row r="63"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50960</v>
          </cell>
          <cell r="AD63">
            <v>79100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209160</v>
          </cell>
          <cell r="AV63">
            <v>209160</v>
          </cell>
        </row>
        <row r="64"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417425.5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649964</v>
          </cell>
          <cell r="AV64">
            <v>649964</v>
          </cell>
        </row>
        <row r="65"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5">
          <cell r="AK65">
            <v>0</v>
          </cell>
          <cell r="AL65">
            <v>0</v>
          </cell>
          <cell r="AM65">
            <v>0</v>
          </cell>
        </row>
        <row r="65">
          <cell r="AO65">
            <v>688969.82</v>
          </cell>
          <cell r="AP65">
            <v>1071000</v>
          </cell>
          <cell r="AQ65">
            <v>1063440</v>
          </cell>
          <cell r="AR65">
            <v>688800</v>
          </cell>
          <cell r="AS65">
            <v>1019760</v>
          </cell>
          <cell r="AT65">
            <v>678240</v>
          </cell>
          <cell r="AU65">
            <v>5210209.82</v>
          </cell>
          <cell r="AV65">
            <v>3512209.82</v>
          </cell>
        </row>
        <row r="66"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6"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50634.39</v>
          </cell>
          <cell r="AR66">
            <v>41424.92</v>
          </cell>
          <cell r="AS66">
            <v>46536.05</v>
          </cell>
          <cell r="AT66">
            <v>66484.39</v>
          </cell>
          <cell r="AU66">
            <v>205079.75</v>
          </cell>
          <cell r="AV66">
            <v>92059.31</v>
          </cell>
        </row>
        <row r="67"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</row>
        <row r="67">
          <cell r="I67">
            <v>242035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</row>
        <row r="67"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314000</v>
          </cell>
          <cell r="AV67">
            <v>314000</v>
          </cell>
        </row>
        <row r="68"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244252.36</v>
          </cell>
          <cell r="AP68">
            <v>911800</v>
          </cell>
          <cell r="AQ68">
            <v>1002988.54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4555230.16</v>
          </cell>
          <cell r="AV68">
            <v>3282256.65</v>
          </cell>
        </row>
        <row r="69"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69">
          <cell r="V69">
            <v>0</v>
          </cell>
        </row>
        <row r="69">
          <cell r="X69">
            <v>0</v>
          </cell>
        </row>
        <row r="69">
          <cell r="AJ69">
            <v>0</v>
          </cell>
          <cell r="AK69">
            <v>52201.91</v>
          </cell>
          <cell r="AL69">
            <v>113899.28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</v>
          </cell>
          <cell r="AT69">
            <v>0</v>
          </cell>
          <cell r="AU69">
            <v>402121.33</v>
          </cell>
          <cell r="AV69">
            <v>385706.84</v>
          </cell>
        </row>
        <row r="70"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0">
          <cell r="AE70">
            <v>0</v>
          </cell>
          <cell r="AF70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28633.12</v>
          </cell>
          <cell r="AT70">
            <v>20920.74</v>
          </cell>
          <cell r="AU70">
            <v>407443.14</v>
          </cell>
          <cell r="AV70">
            <v>326623.03</v>
          </cell>
        </row>
        <row r="71"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71368</v>
          </cell>
          <cell r="AC71">
            <v>0</v>
          </cell>
          <cell r="AD71">
            <v>0</v>
          </cell>
          <cell r="AE71">
            <v>85337.6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156705.6</v>
          </cell>
          <cell r="AV71">
            <v>156705.6</v>
          </cell>
        </row>
        <row r="72">
          <cell r="C72" t="str">
            <v>黄骅市祯祥金属制品有限责任公司</v>
          </cell>
          <cell r="D72" t="str">
            <v>金属件</v>
          </cell>
        </row>
        <row r="72"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168615.7</v>
          </cell>
          <cell r="AT72">
            <v>447839.37</v>
          </cell>
          <cell r="AU72">
            <v>616455.07</v>
          </cell>
          <cell r="AV72">
            <v>616455.07</v>
          </cell>
        </row>
        <row r="73"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3">
          <cell r="Y73">
            <v>0</v>
          </cell>
          <cell r="Z73">
            <v>0</v>
          </cell>
          <cell r="AA73">
            <v>270.41</v>
          </cell>
          <cell r="AB73">
            <v>28967.96</v>
          </cell>
          <cell r="AC73">
            <v>23039.96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36863.95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627605.46</v>
          </cell>
          <cell r="AV73">
            <v>548429.61</v>
          </cell>
        </row>
        <row r="74"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40459.99</v>
          </cell>
          <cell r="AV74">
            <v>40459.99</v>
          </cell>
        </row>
        <row r="75"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</row>
        <row r="75">
          <cell r="AI75">
            <v>0</v>
          </cell>
          <cell r="AJ75">
            <v>0</v>
          </cell>
          <cell r="AK75">
            <v>5542.81</v>
          </cell>
          <cell r="AL75">
            <v>94933.56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783368.73</v>
          </cell>
          <cell r="AV75">
            <v>596493.85</v>
          </cell>
        </row>
        <row r="76"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282592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282592</v>
          </cell>
          <cell r="AV76">
            <v>282592</v>
          </cell>
        </row>
        <row r="77"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是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700</v>
          </cell>
          <cell r="AO77">
            <v>0</v>
          </cell>
          <cell r="AP77">
            <v>61000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122720</v>
          </cell>
          <cell r="AV77">
            <v>122720</v>
          </cell>
        </row>
        <row r="78"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是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</row>
        <row r="78">
          <cell r="AI78">
            <v>1796.46</v>
          </cell>
          <cell r="AJ78">
            <v>49276.76</v>
          </cell>
          <cell r="AK78">
            <v>49208.38</v>
          </cell>
          <cell r="AL78">
            <v>33484.02</v>
          </cell>
          <cell r="AM78">
            <v>36834</v>
          </cell>
          <cell r="AN78">
            <v>30805.99</v>
          </cell>
          <cell r="AO78">
            <v>0</v>
          </cell>
          <cell r="AP78">
            <v>13300</v>
          </cell>
          <cell r="AQ78">
            <v>35399.19</v>
          </cell>
          <cell r="AR78">
            <v>30976.12</v>
          </cell>
          <cell r="AS78">
            <v>20113.29</v>
          </cell>
          <cell r="AT78">
            <v>17459.36</v>
          </cell>
          <cell r="AU78">
            <v>318653.57</v>
          </cell>
          <cell r="AV78">
            <v>250104.8</v>
          </cell>
        </row>
        <row r="79"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92403.21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304320.52</v>
          </cell>
          <cell r="AV79">
            <v>295568.43</v>
          </cell>
        </row>
        <row r="80"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0"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227094.38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</v>
          </cell>
          <cell r="AT80">
            <v>175374.06</v>
          </cell>
          <cell r="AU80">
            <v>877766.85</v>
          </cell>
          <cell r="AV80">
            <v>554757.34</v>
          </cell>
        </row>
        <row r="81"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>
            <v>63037.96</v>
          </cell>
          <cell r="AN81">
            <v>50247.34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40827.84</v>
          </cell>
          <cell r="AS81">
            <v>37579.05</v>
          </cell>
          <cell r="AT81">
            <v>30551.27</v>
          </cell>
          <cell r="AU81">
            <v>285718.75</v>
          </cell>
          <cell r="AV81">
            <v>217588.43</v>
          </cell>
        </row>
        <row r="82"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C82">
            <v>37490.12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276738.24</v>
          </cell>
          <cell r="AV82">
            <v>276738.24</v>
          </cell>
        </row>
        <row r="83"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83996.46</v>
          </cell>
          <cell r="AQ83">
            <v>116003.54</v>
          </cell>
          <cell r="AR83">
            <v>0</v>
          </cell>
          <cell r="AS83">
            <v>0</v>
          </cell>
          <cell r="AT83">
            <v>383188.65</v>
          </cell>
          <cell r="AU83">
            <v>583188.65</v>
          </cell>
          <cell r="AV83">
            <v>583188.65</v>
          </cell>
        </row>
        <row r="84"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33299.02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132000</v>
          </cell>
          <cell r="AV84">
            <v>132000</v>
          </cell>
        </row>
        <row r="85"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</row>
        <row r="85">
          <cell r="N85">
            <v>1010.14</v>
          </cell>
          <cell r="O85">
            <v>12156.47</v>
          </cell>
          <cell r="P85">
            <v>9216.98999999999</v>
          </cell>
          <cell r="Q85">
            <v>6784.09000000001</v>
          </cell>
          <cell r="R85">
            <v>8528.57000000001</v>
          </cell>
          <cell r="S85">
            <v>9497.45000000001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</row>
        <row r="85"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395845.7</v>
          </cell>
          <cell r="AV85">
            <v>368104.29</v>
          </cell>
        </row>
        <row r="86"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358521.6</v>
          </cell>
          <cell r="AS88">
            <v>0</v>
          </cell>
          <cell r="AT88">
            <v>0</v>
          </cell>
          <cell r="AU88">
            <v>598067.44</v>
          </cell>
          <cell r="AV88">
            <v>598067.44</v>
          </cell>
        </row>
        <row r="89"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48042.77</v>
          </cell>
          <cell r="AV89">
            <v>48042.77</v>
          </cell>
        </row>
        <row r="90"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303625.92</v>
          </cell>
          <cell r="AV90">
            <v>303625.92</v>
          </cell>
        </row>
        <row r="91"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</row>
        <row r="91"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246020.38</v>
          </cell>
          <cell r="AV91">
            <v>246020.38</v>
          </cell>
        </row>
        <row r="92"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2">
          <cell r="AM92">
            <v>0</v>
          </cell>
          <cell r="AN92">
            <v>0</v>
          </cell>
          <cell r="AO92">
            <v>95930.52</v>
          </cell>
          <cell r="AP92">
            <v>214100</v>
          </cell>
          <cell r="AQ92">
            <v>360514.49</v>
          </cell>
          <cell r="AR92">
            <v>0</v>
          </cell>
          <cell r="AS92">
            <v>312232.9</v>
          </cell>
          <cell r="AT92">
            <v>0</v>
          </cell>
          <cell r="AU92">
            <v>982777.91</v>
          </cell>
          <cell r="AV92">
            <v>982777.91</v>
          </cell>
        </row>
        <row r="93"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15216.93</v>
          </cell>
          <cell r="AC93">
            <v>0</v>
          </cell>
          <cell r="AD93">
            <v>56923.64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74540.57</v>
          </cell>
          <cell r="AV93">
            <v>74540.57</v>
          </cell>
        </row>
        <row r="94"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</row>
        <row r="94">
          <cell r="AF94">
            <v>10000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179448.35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189448.35</v>
          </cell>
          <cell r="AV94">
            <v>189448.35</v>
          </cell>
        </row>
        <row r="95"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22082.13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210858.8</v>
          </cell>
          <cell r="AV95">
            <v>196856.88</v>
          </cell>
        </row>
        <row r="96"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215008.44</v>
          </cell>
          <cell r="AV96">
            <v>215008.44</v>
          </cell>
        </row>
        <row r="97"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7"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41534.02</v>
          </cell>
          <cell r="AK97">
            <v>0</v>
          </cell>
          <cell r="AL97">
            <v>61593.82</v>
          </cell>
          <cell r="AM97">
            <v>134237.7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647149.7</v>
          </cell>
          <cell r="AV97">
            <v>498040.51</v>
          </cell>
        </row>
        <row r="98"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</row>
        <row r="98">
          <cell r="I98">
            <v>6192.39999999999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212083.65</v>
          </cell>
          <cell r="AV98">
            <v>212083.65</v>
          </cell>
        </row>
        <row r="99"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67490.06</v>
          </cell>
          <cell r="AU99">
            <v>67490.06</v>
          </cell>
          <cell r="AV99">
            <v>67490.06</v>
          </cell>
        </row>
        <row r="100"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</row>
        <row r="100"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0"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-21480</v>
          </cell>
          <cell r="AV100">
            <v>-21480</v>
          </cell>
        </row>
        <row r="101"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348144.85</v>
          </cell>
          <cell r="AV102">
            <v>198597.85</v>
          </cell>
        </row>
        <row r="103"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</row>
        <row r="103"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3">
          <cell r="AT103">
            <v>0</v>
          </cell>
          <cell r="AU103">
            <v>0</v>
          </cell>
          <cell r="AV103">
            <v>0</v>
          </cell>
        </row>
        <row r="104"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36129.25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334888.12</v>
          </cell>
          <cell r="AV104">
            <v>237630.53</v>
          </cell>
        </row>
        <row r="105"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4106.57999999999</v>
          </cell>
          <cell r="N105">
            <v>62299.61</v>
          </cell>
          <cell r="O105">
            <v>69887.93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176704.41</v>
          </cell>
          <cell r="AV105">
            <v>176704.41</v>
          </cell>
        </row>
        <row r="106"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12578.47</v>
          </cell>
          <cell r="AP106">
            <v>14800</v>
          </cell>
          <cell r="AQ106">
            <v>27441.55</v>
          </cell>
          <cell r="AR106">
            <v>24257.59</v>
          </cell>
          <cell r="AS106">
            <v>25709.33</v>
          </cell>
          <cell r="AT106">
            <v>25285.18</v>
          </cell>
          <cell r="AU106">
            <v>130072.12</v>
          </cell>
          <cell r="AV106">
            <v>54820.02</v>
          </cell>
        </row>
        <row r="107"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3653.4</v>
          </cell>
          <cell r="N107">
            <v>0</v>
          </cell>
          <cell r="O107">
            <v>1780</v>
          </cell>
          <cell r="P107">
            <v>4280</v>
          </cell>
          <cell r="Q107">
            <v>2000</v>
          </cell>
          <cell r="R107">
            <v>9888</v>
          </cell>
          <cell r="S107">
            <v>0</v>
          </cell>
          <cell r="T107">
            <v>30560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7"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266650.3</v>
          </cell>
          <cell r="AV107">
            <v>266650.3</v>
          </cell>
        </row>
        <row r="108"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8"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160732.6</v>
          </cell>
          <cell r="AV108">
            <v>160732.6</v>
          </cell>
        </row>
        <row r="109"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86568.32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133506.26</v>
          </cell>
          <cell r="AV109">
            <v>133506.26</v>
          </cell>
        </row>
        <row r="110"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是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0"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0">
          <cell r="AK110">
            <v>0</v>
          </cell>
          <cell r="AL110">
            <v>0</v>
          </cell>
          <cell r="AM110">
            <v>16848.94</v>
          </cell>
          <cell r="AN110">
            <v>69338.83</v>
          </cell>
          <cell r="AO110">
            <v>78700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730578.23</v>
          </cell>
          <cell r="AV110">
            <v>494982.49</v>
          </cell>
        </row>
        <row r="111"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46757.19</v>
          </cell>
          <cell r="AV111">
            <v>0</v>
          </cell>
        </row>
        <row r="112"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236103.89</v>
          </cell>
          <cell r="AV112">
            <v>236103.89</v>
          </cell>
        </row>
        <row r="113"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24656.1</v>
          </cell>
          <cell r="AQ113">
            <v>0</v>
          </cell>
          <cell r="AR113">
            <v>75891.2</v>
          </cell>
          <cell r="AS113">
            <v>0</v>
          </cell>
          <cell r="AT113">
            <v>0</v>
          </cell>
          <cell r="AU113">
            <v>100547.3</v>
          </cell>
          <cell r="AV113">
            <v>100547.3</v>
          </cell>
        </row>
        <row r="114"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</row>
        <row r="114"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65562.5</v>
          </cell>
          <cell r="AV114">
            <v>65562.5</v>
          </cell>
        </row>
        <row r="115"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是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6782.74</v>
          </cell>
          <cell r="AI115">
            <v>0</v>
          </cell>
          <cell r="AJ115">
            <v>0</v>
          </cell>
          <cell r="AK115">
            <v>47169.8</v>
          </cell>
          <cell r="AL115">
            <v>23584.9</v>
          </cell>
          <cell r="AM115">
            <v>23584.9</v>
          </cell>
          <cell r="AN115">
            <v>0</v>
          </cell>
          <cell r="AO115">
            <v>15700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124683.98</v>
          </cell>
          <cell r="AV115">
            <v>116822.34</v>
          </cell>
        </row>
        <row r="116"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116683.93</v>
          </cell>
          <cell r="AV116">
            <v>116683.93</v>
          </cell>
        </row>
        <row r="117"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7">
          <cell r="AB117">
            <v>6937.63</v>
          </cell>
          <cell r="AC117">
            <v>16992.26</v>
          </cell>
          <cell r="AD117">
            <v>13419.74</v>
          </cell>
          <cell r="AE117">
            <v>0</v>
          </cell>
          <cell r="AF117">
            <v>26326.39</v>
          </cell>
          <cell r="AG117">
            <v>0</v>
          </cell>
          <cell r="AH117">
            <v>17251.65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9721.05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256698.35</v>
          </cell>
          <cell r="AV117">
            <v>240675.22</v>
          </cell>
        </row>
        <row r="118"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8">
          <cell r="AL118">
            <v>0</v>
          </cell>
          <cell r="AM118">
            <v>0</v>
          </cell>
        </row>
        <row r="118">
          <cell r="AP118">
            <v>0</v>
          </cell>
          <cell r="AQ118">
            <v>121154.99</v>
          </cell>
          <cell r="AR118">
            <v>118166.36</v>
          </cell>
          <cell r="AS118">
            <v>295626.08</v>
          </cell>
          <cell r="AT118">
            <v>0</v>
          </cell>
          <cell r="AU118">
            <v>534947.43</v>
          </cell>
          <cell r="AV118">
            <v>239321.35</v>
          </cell>
        </row>
        <row r="119"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19">
          <cell r="AE119">
            <v>0</v>
          </cell>
        </row>
        <row r="119">
          <cell r="AI119">
            <v>0</v>
          </cell>
          <cell r="AJ119">
            <v>0</v>
          </cell>
          <cell r="AK119">
            <v>5917.79</v>
          </cell>
          <cell r="AL119">
            <v>15332.3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157119.19</v>
          </cell>
          <cell r="AV119">
            <v>94938.23</v>
          </cell>
        </row>
        <row r="120"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0">
          <cell r="S120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28801.44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</v>
          </cell>
          <cell r="AS120">
            <v>6915.6</v>
          </cell>
          <cell r="AT120">
            <v>24204.6</v>
          </cell>
          <cell r="AU120">
            <v>175947.79</v>
          </cell>
          <cell r="AV120">
            <v>144827.59</v>
          </cell>
        </row>
        <row r="121"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1"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</row>
        <row r="122"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111142.23</v>
          </cell>
          <cell r="AV122">
            <v>111142.23</v>
          </cell>
        </row>
        <row r="123"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是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AE123">
            <v>0</v>
          </cell>
          <cell r="AF123">
            <v>0</v>
          </cell>
          <cell r="AG123">
            <v>0</v>
          </cell>
        </row>
        <row r="123">
          <cell r="AJ123">
            <v>0</v>
          </cell>
        </row>
        <row r="123">
          <cell r="AN123">
            <v>6248.48</v>
          </cell>
          <cell r="AO123">
            <v>12800</v>
          </cell>
          <cell r="AP123">
            <v>14900</v>
          </cell>
          <cell r="AQ123">
            <v>20461.33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122441.7</v>
          </cell>
          <cell r="AV123">
            <v>74906.15</v>
          </cell>
        </row>
        <row r="124"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70800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70800</v>
          </cell>
          <cell r="AV124">
            <v>70800</v>
          </cell>
        </row>
        <row r="125"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5856.78</v>
          </cell>
          <cell r="AV125">
            <v>5856.78</v>
          </cell>
        </row>
        <row r="126"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44000</v>
          </cell>
          <cell r="AV126">
            <v>44000</v>
          </cell>
        </row>
        <row r="127"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</row>
        <row r="128"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481623.06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2659727.06</v>
          </cell>
          <cell r="AV128">
            <v>2277618.91</v>
          </cell>
        </row>
        <row r="129"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29">
          <cell r="AD129">
            <v>0</v>
          </cell>
          <cell r="AE129">
            <v>0</v>
          </cell>
          <cell r="AF129">
            <v>0</v>
          </cell>
        </row>
        <row r="129">
          <cell r="AI129">
            <v>0</v>
          </cell>
          <cell r="AJ129">
            <v>18195.51</v>
          </cell>
          <cell r="AK129">
            <v>8681.35</v>
          </cell>
          <cell r="AL129">
            <v>8507.44</v>
          </cell>
          <cell r="AM129">
            <v>8180.91</v>
          </cell>
          <cell r="AN129">
            <v>9885.03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9200.71</v>
          </cell>
          <cell r="AU129">
            <v>102788.03</v>
          </cell>
          <cell r="AV129">
            <v>88867.12</v>
          </cell>
        </row>
        <row r="130"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是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  <cell r="AN130">
            <v>107123.47</v>
          </cell>
          <cell r="AO130">
            <v>0</v>
          </cell>
          <cell r="AP130">
            <v>0</v>
          </cell>
          <cell r="AQ130">
            <v>49767.1</v>
          </cell>
          <cell r="AR130">
            <v>0</v>
          </cell>
          <cell r="AS130">
            <v>33007.3</v>
          </cell>
          <cell r="AT130">
            <v>0</v>
          </cell>
          <cell r="AU130">
            <v>189897.87</v>
          </cell>
          <cell r="AV130">
            <v>189897.87</v>
          </cell>
        </row>
        <row r="131"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69000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69000</v>
          </cell>
          <cell r="AV131">
            <v>69000</v>
          </cell>
        </row>
        <row r="132"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82800</v>
          </cell>
          <cell r="AV132">
            <v>82800</v>
          </cell>
        </row>
        <row r="133"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82192</v>
          </cell>
          <cell r="AV133">
            <v>82192</v>
          </cell>
        </row>
        <row r="134"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4"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10669.32</v>
          </cell>
          <cell r="AQ134">
            <v>163700.7</v>
          </cell>
          <cell r="AR134">
            <v>0</v>
          </cell>
          <cell r="AS134">
            <v>0</v>
          </cell>
          <cell r="AT134">
            <v>190336.29</v>
          </cell>
          <cell r="AU134">
            <v>364706.31</v>
          </cell>
          <cell r="AV134">
            <v>174370.02</v>
          </cell>
        </row>
        <row r="135"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25340.19</v>
          </cell>
          <cell r="AV135">
            <v>25340.19</v>
          </cell>
        </row>
        <row r="136"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44064.5</v>
          </cell>
          <cell r="AV136">
            <v>44064.5</v>
          </cell>
        </row>
        <row r="137"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75884.62</v>
          </cell>
          <cell r="AV137">
            <v>75884.62</v>
          </cell>
        </row>
        <row r="138"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11988.86</v>
          </cell>
          <cell r="AL138">
            <v>16646.88</v>
          </cell>
          <cell r="AM138">
            <v>14918.84</v>
          </cell>
          <cell r="AN138">
            <v>17900.4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155347.68</v>
          </cell>
          <cell r="AV138">
            <v>112204.68</v>
          </cell>
        </row>
        <row r="139"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56128.73</v>
          </cell>
          <cell r="AS139">
            <v>2205.76</v>
          </cell>
          <cell r="AT139">
            <v>13786</v>
          </cell>
          <cell r="AU139">
            <v>72120.49</v>
          </cell>
          <cell r="AV139">
            <v>0</v>
          </cell>
        </row>
        <row r="140"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89130</v>
          </cell>
          <cell r="AV140">
            <v>89130</v>
          </cell>
        </row>
        <row r="141"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1"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30928</v>
          </cell>
          <cell r="AU141">
            <v>30928</v>
          </cell>
          <cell r="AV141">
            <v>30928</v>
          </cell>
        </row>
        <row r="142"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2"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94571.81</v>
          </cell>
          <cell r="AV142">
            <v>94571.81</v>
          </cell>
        </row>
        <row r="143"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3">
          <cell r="AI143">
            <v>0</v>
          </cell>
          <cell r="AJ143">
            <v>0</v>
          </cell>
          <cell r="AK143">
            <v>0</v>
          </cell>
          <cell r="AL143">
            <v>199836.49</v>
          </cell>
          <cell r="AM143">
            <v>179663.18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147379.11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1432416.78</v>
          </cell>
          <cell r="AV143">
            <v>1083013.17</v>
          </cell>
        </row>
        <row r="144"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4">
          <cell r="AI144">
            <v>0</v>
          </cell>
          <cell r="AJ144">
            <v>0</v>
          </cell>
          <cell r="AK144">
            <v>0</v>
          </cell>
          <cell r="AL144">
            <v>0</v>
          </cell>
        </row>
        <row r="144">
          <cell r="AN144">
            <v>0</v>
          </cell>
          <cell r="AO144">
            <v>204912.87</v>
          </cell>
          <cell r="AP144">
            <v>326900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1101484.1</v>
          </cell>
          <cell r="AV144">
            <v>882008.37</v>
          </cell>
        </row>
        <row r="145"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997290.89</v>
          </cell>
          <cell r="AV145">
            <v>997290.89</v>
          </cell>
        </row>
        <row r="146"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6">
          <cell r="AK146">
            <v>0</v>
          </cell>
          <cell r="AL146">
            <v>0</v>
          </cell>
          <cell r="AM146">
            <v>41807.81</v>
          </cell>
          <cell r="AN146">
            <v>133115.21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1379193.66</v>
          </cell>
          <cell r="AV146">
            <v>906429.46</v>
          </cell>
        </row>
        <row r="147"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508630.26</v>
          </cell>
          <cell r="AV147">
            <v>406803.7</v>
          </cell>
        </row>
        <row r="148"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</row>
        <row r="148"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62319</v>
          </cell>
          <cell r="AV148">
            <v>62319</v>
          </cell>
        </row>
        <row r="149"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1100</v>
          </cell>
          <cell r="AF149">
            <v>11300</v>
          </cell>
          <cell r="AG149">
            <v>1700</v>
          </cell>
          <cell r="AH149">
            <v>0</v>
          </cell>
          <cell r="AI149">
            <v>0</v>
          </cell>
          <cell r="AJ149">
            <v>0</v>
          </cell>
          <cell r="AK149">
            <v>6000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59100</v>
          </cell>
          <cell r="AV149">
            <v>59100</v>
          </cell>
        </row>
        <row r="150"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40450</v>
          </cell>
          <cell r="AV150">
            <v>40450</v>
          </cell>
        </row>
        <row r="151"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1">
          <cell r="AF151">
            <v>0</v>
          </cell>
          <cell r="AG151">
            <v>0</v>
          </cell>
          <cell r="AH151">
            <v>0</v>
          </cell>
        </row>
        <row r="151"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94252.03</v>
          </cell>
          <cell r="AV151">
            <v>53905.2</v>
          </cell>
        </row>
        <row r="152"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</row>
        <row r="152"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2"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58519.74</v>
          </cell>
          <cell r="AV152">
            <v>58519.74</v>
          </cell>
        </row>
        <row r="153"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198329.64</v>
          </cell>
          <cell r="AV154">
            <v>162995.67</v>
          </cell>
        </row>
        <row r="155"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</row>
        <row r="155"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6">
          <cell r="AI156">
            <v>0</v>
          </cell>
          <cell r="AJ156">
            <v>0</v>
          </cell>
          <cell r="AK156">
            <v>20873.18</v>
          </cell>
          <cell r="AL156">
            <v>68713.05</v>
          </cell>
          <cell r="AM156">
            <v>0</v>
          </cell>
          <cell r="AN156">
            <v>140490.12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1006167.36</v>
          </cell>
          <cell r="AV156">
            <v>768570.1</v>
          </cell>
        </row>
        <row r="157"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9000</v>
          </cell>
          <cell r="AV157">
            <v>9000</v>
          </cell>
        </row>
        <row r="158"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是</v>
          </cell>
        </row>
        <row r="158">
          <cell r="AE158">
            <v>54960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25000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79960</v>
          </cell>
          <cell r="AV158">
            <v>79960</v>
          </cell>
        </row>
        <row r="159"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201330.89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201330.89</v>
          </cell>
          <cell r="AV159">
            <v>201330.89</v>
          </cell>
        </row>
        <row r="160"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C161" t="str">
            <v>山东慧源精细化工有限公司</v>
          </cell>
          <cell r="D161" t="str">
            <v>金属件</v>
          </cell>
        </row>
        <row r="161">
          <cell r="F161">
            <v>0</v>
          </cell>
          <cell r="G161" t="str">
            <v>否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1"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1"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51725.38</v>
          </cell>
          <cell r="AV162">
            <v>51725.38</v>
          </cell>
        </row>
        <row r="163"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3"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4168.54</v>
          </cell>
          <cell r="AL163">
            <v>9044.06</v>
          </cell>
          <cell r="AM163">
            <v>9322.95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41776.59</v>
          </cell>
          <cell r="AV163">
            <v>36454.4</v>
          </cell>
        </row>
        <row r="164"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48800</v>
          </cell>
          <cell r="AV164">
            <v>48800</v>
          </cell>
        </row>
        <row r="165"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是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5">
          <cell r="AD165">
            <v>0</v>
          </cell>
        </row>
        <row r="165">
          <cell r="AF165">
            <v>0</v>
          </cell>
        </row>
        <row r="165">
          <cell r="AI165">
            <v>0</v>
          </cell>
        </row>
        <row r="165">
          <cell r="AM165">
            <v>7937.25</v>
          </cell>
          <cell r="AN165">
            <v>106340.16</v>
          </cell>
          <cell r="AO165">
            <v>31600</v>
          </cell>
          <cell r="AP165">
            <v>77200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436445.04</v>
          </cell>
          <cell r="AV165">
            <v>345835.41</v>
          </cell>
        </row>
        <row r="166"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6">
          <cell r="AH166">
            <v>934.19</v>
          </cell>
          <cell r="AI166">
            <v>20400</v>
          </cell>
          <cell r="AJ166">
            <v>15300</v>
          </cell>
          <cell r="AK166">
            <v>0</v>
          </cell>
          <cell r="AL166">
            <v>20400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149519.07</v>
          </cell>
          <cell r="AV166">
            <v>149519.07</v>
          </cell>
        </row>
        <row r="167"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7">
          <cell r="N167">
            <v>9858.82</v>
          </cell>
          <cell r="O167">
            <v>8207.37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7"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18066.19</v>
          </cell>
          <cell r="AV167">
            <v>18066.19</v>
          </cell>
        </row>
        <row r="168"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8">
          <cell r="AF168">
            <v>0</v>
          </cell>
        </row>
        <row r="168"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46895.05</v>
          </cell>
          <cell r="AV169">
            <v>46895.05</v>
          </cell>
        </row>
        <row r="170"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</row>
        <row r="171"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1">
          <cell r="AF171">
            <v>0</v>
          </cell>
          <cell r="AG171">
            <v>30037.8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155880.4</v>
          </cell>
          <cell r="AV171">
            <v>155880.4</v>
          </cell>
        </row>
        <row r="172"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51660.56</v>
          </cell>
          <cell r="AV173">
            <v>51660.56</v>
          </cell>
        </row>
        <row r="174"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15771.76</v>
          </cell>
          <cell r="AV174">
            <v>10541.76</v>
          </cell>
        </row>
        <row r="175"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26000</v>
          </cell>
          <cell r="AV175">
            <v>26000</v>
          </cell>
        </row>
        <row r="176"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32000</v>
          </cell>
          <cell r="AV176">
            <v>32000</v>
          </cell>
        </row>
        <row r="177"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41630</v>
          </cell>
          <cell r="AV177">
            <v>41630</v>
          </cell>
        </row>
        <row r="178"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</row>
        <row r="179"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</row>
        <row r="180">
          <cell r="C180" t="str">
            <v>黄骅市晨翔电力工程有限公司</v>
          </cell>
          <cell r="D180">
            <v>0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</row>
        <row r="181"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H181">
            <v>3479.08</v>
          </cell>
          <cell r="AI181">
            <v>23554.38</v>
          </cell>
          <cell r="AJ181">
            <v>30209.43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209086.98</v>
          </cell>
          <cell r="AV181">
            <v>185058.05</v>
          </cell>
        </row>
        <row r="182"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35451.04</v>
          </cell>
          <cell r="AV182">
            <v>35451.04</v>
          </cell>
        </row>
        <row r="183"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</row>
        <row r="183"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55300.45</v>
          </cell>
          <cell r="AV183">
            <v>55300.45</v>
          </cell>
        </row>
        <row r="184">
          <cell r="C184" t="str">
            <v>秦皇岛卓泰包装制品制造有限公司</v>
          </cell>
          <cell r="D184" t="str">
            <v>座椅</v>
          </cell>
        </row>
        <row r="184">
          <cell r="F184">
            <v>90</v>
          </cell>
          <cell r="G184" t="str">
            <v>否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是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28.9000000000015</v>
          </cell>
          <cell r="AO185">
            <v>0</v>
          </cell>
          <cell r="AP185">
            <v>69500</v>
          </cell>
          <cell r="AQ185">
            <v>129125.1</v>
          </cell>
          <cell r="AR185">
            <v>0</v>
          </cell>
          <cell r="AS185">
            <v>0</v>
          </cell>
          <cell r="AT185">
            <v>0</v>
          </cell>
          <cell r="AU185">
            <v>198654</v>
          </cell>
          <cell r="AV185">
            <v>198654</v>
          </cell>
        </row>
        <row r="186"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</row>
        <row r="187"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是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10486.88</v>
          </cell>
          <cell r="AN187">
            <v>32116.28</v>
          </cell>
          <cell r="AO187">
            <v>3600</v>
          </cell>
          <cell r="AP187">
            <v>0</v>
          </cell>
          <cell r="AQ187">
            <v>19408.65</v>
          </cell>
          <cell r="AR187">
            <v>18828.96</v>
          </cell>
          <cell r="AS187">
            <v>21653.44</v>
          </cell>
          <cell r="AT187">
            <v>92474.9</v>
          </cell>
          <cell r="AU187">
            <v>198569.11</v>
          </cell>
          <cell r="AV187">
            <v>84440.77</v>
          </cell>
        </row>
        <row r="188"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8">
          <cell r="Z188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  <cell r="AQ188">
            <v>68707.92</v>
          </cell>
          <cell r="AR188">
            <v>102510.1</v>
          </cell>
          <cell r="AS188">
            <v>61092.66</v>
          </cell>
          <cell r="AT188">
            <v>0</v>
          </cell>
          <cell r="AU188">
            <v>232310.68</v>
          </cell>
          <cell r="AV188">
            <v>68707.92</v>
          </cell>
        </row>
        <row r="189"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C189">
            <v>8235.62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43699.8</v>
          </cell>
          <cell r="AV189">
            <v>26972.89</v>
          </cell>
        </row>
        <row r="190"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</row>
        <row r="190"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</row>
        <row r="191"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1"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14750.85</v>
          </cell>
          <cell r="AL191">
            <v>40593.99</v>
          </cell>
          <cell r="AM191">
            <v>17257.67</v>
          </cell>
          <cell r="AN191">
            <v>88662.37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812726.79</v>
          </cell>
          <cell r="AV191">
            <v>587156.56</v>
          </cell>
        </row>
        <row r="192"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29924.39</v>
          </cell>
          <cell r="AV192">
            <v>29924.39</v>
          </cell>
        </row>
        <row r="193"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</row>
        <row r="193"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28888.81</v>
          </cell>
          <cell r="AV193">
            <v>28888.81</v>
          </cell>
        </row>
        <row r="194"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4"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23590</v>
          </cell>
          <cell r="AR194">
            <v>16384.95</v>
          </cell>
          <cell r="AS194">
            <v>0</v>
          </cell>
          <cell r="AT194">
            <v>0</v>
          </cell>
          <cell r="AU194">
            <v>39974.95</v>
          </cell>
          <cell r="AV194">
            <v>39974.95</v>
          </cell>
        </row>
        <row r="195"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</row>
        <row r="195"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82560</v>
          </cell>
          <cell r="AV195">
            <v>82560</v>
          </cell>
        </row>
        <row r="196"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110021.9</v>
          </cell>
          <cell r="AO196">
            <v>243300</v>
          </cell>
          <cell r="AP196">
            <v>78100</v>
          </cell>
          <cell r="AQ196">
            <v>39195.44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580350.3</v>
          </cell>
          <cell r="AV196">
            <v>470617.34</v>
          </cell>
        </row>
        <row r="197"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2734.5</v>
          </cell>
          <cell r="AS197">
            <v>2449.5</v>
          </cell>
          <cell r="AT197">
            <v>0</v>
          </cell>
          <cell r="AU197">
            <v>5184</v>
          </cell>
          <cell r="AV197">
            <v>5184</v>
          </cell>
        </row>
        <row r="198"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148520.96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</v>
          </cell>
          <cell r="AL198">
            <v>9328.87</v>
          </cell>
          <cell r="AM198">
            <v>10302.21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1219055.76</v>
          </cell>
          <cell r="AV198">
            <v>1219055.76</v>
          </cell>
        </row>
        <row r="199"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</row>
        <row r="200">
          <cell r="C200" t="str">
            <v>苏州苏宁标准件有限公司</v>
          </cell>
          <cell r="D200" t="str">
            <v>金属件/座椅/后视镜</v>
          </cell>
        </row>
        <row r="200">
          <cell r="F200">
            <v>90</v>
          </cell>
          <cell r="G200" t="str">
            <v>否</v>
          </cell>
        </row>
        <row r="200">
          <cell r="I200">
            <v>0</v>
          </cell>
          <cell r="J200">
            <v>0</v>
          </cell>
          <cell r="K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</row>
        <row r="200"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</row>
        <row r="201">
          <cell r="C201" t="str">
            <v>河北聚福家用电器有限公司</v>
          </cell>
          <cell r="D201" t="str">
            <v>后视镜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23937.6</v>
          </cell>
          <cell r="AV201">
            <v>23937.6</v>
          </cell>
        </row>
        <row r="202"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21800</v>
          </cell>
          <cell r="AV202">
            <v>21800</v>
          </cell>
        </row>
        <row r="203">
          <cell r="C203" t="str">
            <v>黄骅市隆润汽车配件有限公司</v>
          </cell>
          <cell r="D203" t="str">
            <v>座椅/后视镜</v>
          </cell>
        </row>
        <row r="203"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22760</v>
          </cell>
          <cell r="AV204">
            <v>22760</v>
          </cell>
        </row>
        <row r="205">
          <cell r="C205" t="str">
            <v>黄骅市宏顺模具厂</v>
          </cell>
          <cell r="D205">
            <v>0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1420</v>
          </cell>
          <cell r="AT205">
            <v>0</v>
          </cell>
          <cell r="AU205">
            <v>1420</v>
          </cell>
          <cell r="AV205">
            <v>1420</v>
          </cell>
        </row>
        <row r="206"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19500</v>
          </cell>
          <cell r="AV206">
            <v>19500</v>
          </cell>
        </row>
        <row r="207"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19045</v>
          </cell>
          <cell r="AV208">
            <v>19045</v>
          </cell>
        </row>
        <row r="209"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19000</v>
          </cell>
          <cell r="AV209">
            <v>19000</v>
          </cell>
        </row>
        <row r="210"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</row>
        <row r="210"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18714.75</v>
          </cell>
          <cell r="AV210">
            <v>18714.75</v>
          </cell>
        </row>
        <row r="211"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</row>
        <row r="211"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18488.18</v>
          </cell>
          <cell r="AV211">
            <v>18488.18</v>
          </cell>
        </row>
        <row r="212"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151605.35</v>
          </cell>
          <cell r="AV212">
            <v>151605.35</v>
          </cell>
        </row>
        <row r="213"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是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3">
          <cell r="AF213">
            <v>118.4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8900.33</v>
          </cell>
          <cell r="AR213">
            <v>0</v>
          </cell>
          <cell r="AS213">
            <v>0</v>
          </cell>
          <cell r="AT213">
            <v>0</v>
          </cell>
          <cell r="AU213">
            <v>9018.73</v>
          </cell>
          <cell r="AV213">
            <v>9018.73</v>
          </cell>
        </row>
        <row r="214"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</row>
        <row r="214"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17456.5</v>
          </cell>
          <cell r="AV214">
            <v>17456.5</v>
          </cell>
        </row>
        <row r="215"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6531</v>
          </cell>
          <cell r="AV216">
            <v>6531</v>
          </cell>
        </row>
        <row r="217"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</row>
        <row r="217">
          <cell r="I217">
            <v>17243.92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17243.92</v>
          </cell>
          <cell r="AV217">
            <v>17243.92</v>
          </cell>
        </row>
        <row r="218"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10230.41</v>
          </cell>
          <cell r="AV219">
            <v>0</v>
          </cell>
        </row>
        <row r="220"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8350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8350</v>
          </cell>
          <cell r="AV220">
            <v>8350</v>
          </cell>
        </row>
        <row r="221"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16470.66</v>
          </cell>
          <cell r="AV221">
            <v>16470.66</v>
          </cell>
        </row>
        <row r="222"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</row>
        <row r="223"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14336</v>
          </cell>
          <cell r="AV223">
            <v>14336</v>
          </cell>
        </row>
        <row r="224"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是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1882.92</v>
          </cell>
          <cell r="AO224">
            <v>0</v>
          </cell>
          <cell r="AP224">
            <v>0</v>
          </cell>
          <cell r="AQ224">
            <v>3360</v>
          </cell>
          <cell r="AR224">
            <v>0</v>
          </cell>
          <cell r="AS224">
            <v>1560</v>
          </cell>
          <cell r="AT224">
            <v>2410</v>
          </cell>
          <cell r="AU224">
            <v>9212.92</v>
          </cell>
          <cell r="AV224">
            <v>9212.92</v>
          </cell>
        </row>
        <row r="225"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99687.68</v>
          </cell>
          <cell r="AV225">
            <v>99687.68</v>
          </cell>
        </row>
        <row r="226"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1750</v>
          </cell>
          <cell r="AS226">
            <v>0</v>
          </cell>
          <cell r="AT226">
            <v>3100</v>
          </cell>
          <cell r="AU226">
            <v>4850</v>
          </cell>
          <cell r="AV226">
            <v>1750</v>
          </cell>
        </row>
        <row r="227"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6975.89</v>
          </cell>
          <cell r="AV227">
            <v>2263.73</v>
          </cell>
        </row>
        <row r="228"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11220.07</v>
          </cell>
          <cell r="AV228">
            <v>11220.07</v>
          </cell>
        </row>
        <row r="229"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11050</v>
          </cell>
          <cell r="AV229">
            <v>11050</v>
          </cell>
        </row>
        <row r="230"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5053.1</v>
          </cell>
          <cell r="AR230">
            <v>38432.15</v>
          </cell>
          <cell r="AS230">
            <v>0</v>
          </cell>
          <cell r="AT230">
            <v>0</v>
          </cell>
          <cell r="AU230">
            <v>43485.25</v>
          </cell>
          <cell r="AV230">
            <v>43485.25</v>
          </cell>
        </row>
        <row r="231"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10976</v>
          </cell>
          <cell r="AV231">
            <v>10976</v>
          </cell>
        </row>
        <row r="232"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9435.25</v>
          </cell>
          <cell r="AV232">
            <v>9435.25</v>
          </cell>
        </row>
        <row r="233"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9178.84</v>
          </cell>
          <cell r="AV233">
            <v>9178.84</v>
          </cell>
        </row>
        <row r="234"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24645</v>
          </cell>
          <cell r="AV234">
            <v>24645</v>
          </cell>
        </row>
        <row r="235"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</row>
        <row r="235"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8536.41</v>
          </cell>
          <cell r="AV235">
            <v>8536.41</v>
          </cell>
        </row>
        <row r="236"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是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16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V236">
            <v>16</v>
          </cell>
        </row>
        <row r="237"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13785.74</v>
          </cell>
          <cell r="AV237">
            <v>13785.74</v>
          </cell>
        </row>
        <row r="238"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是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7500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9450</v>
          </cell>
          <cell r="AS238">
            <v>0</v>
          </cell>
          <cell r="AT238">
            <v>0</v>
          </cell>
          <cell r="AU238">
            <v>16950</v>
          </cell>
          <cell r="AV238">
            <v>16950</v>
          </cell>
        </row>
        <row r="239"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1525.47</v>
          </cell>
          <cell r="AV239">
            <v>1502.81</v>
          </cell>
        </row>
        <row r="240"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</row>
        <row r="241">
          <cell r="C241" t="str">
            <v>江阴市达安汽车零部件有限公司</v>
          </cell>
          <cell r="D241" t="str">
            <v>座椅</v>
          </cell>
        </row>
        <row r="241">
          <cell r="F241">
            <v>0</v>
          </cell>
          <cell r="G241" t="str">
            <v>否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</row>
        <row r="241">
          <cell r="AK241">
            <v>0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</row>
        <row r="242"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6350</v>
          </cell>
          <cell r="AV242">
            <v>6350</v>
          </cell>
        </row>
        <row r="243"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6048.4</v>
          </cell>
          <cell r="AV243">
            <v>6048.4</v>
          </cell>
        </row>
        <row r="244"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5600</v>
          </cell>
          <cell r="AV244">
            <v>5600</v>
          </cell>
        </row>
        <row r="245"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</row>
        <row r="245"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5579.03</v>
          </cell>
          <cell r="AV245">
            <v>5579.03</v>
          </cell>
        </row>
        <row r="246"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3952.36</v>
          </cell>
          <cell r="AV246">
            <v>3952.36</v>
          </cell>
        </row>
        <row r="247"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5134</v>
          </cell>
          <cell r="AV247">
            <v>5134</v>
          </cell>
        </row>
        <row r="248"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233149.1</v>
          </cell>
          <cell r="AV248">
            <v>232409.1</v>
          </cell>
        </row>
        <row r="249"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12714</v>
          </cell>
          <cell r="AV249">
            <v>12714</v>
          </cell>
        </row>
        <row r="250"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5000</v>
          </cell>
          <cell r="AV250">
            <v>5000</v>
          </cell>
        </row>
        <row r="251"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5000</v>
          </cell>
          <cell r="AV251">
            <v>5000</v>
          </cell>
        </row>
        <row r="252"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5159.46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45306.48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50465.94</v>
          </cell>
          <cell r="AV252">
            <v>50465.94</v>
          </cell>
        </row>
        <row r="253"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4500</v>
          </cell>
          <cell r="AV253">
            <v>4500</v>
          </cell>
        </row>
        <row r="254"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4352</v>
          </cell>
          <cell r="AV254">
            <v>4352</v>
          </cell>
        </row>
        <row r="255"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4067.26000000001</v>
          </cell>
          <cell r="AV255">
            <v>4067.26000000001</v>
          </cell>
        </row>
        <row r="256"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</row>
        <row r="256"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6"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4053.14</v>
          </cell>
          <cell r="AV256">
            <v>4053.14</v>
          </cell>
        </row>
        <row r="257">
          <cell r="C257" t="str">
            <v>天津安美逸盛汽车检具有限公司</v>
          </cell>
          <cell r="D257">
            <v>0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37850</v>
          </cell>
          <cell r="AV257">
            <v>37850</v>
          </cell>
        </row>
        <row r="258"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3826</v>
          </cell>
          <cell r="AV258">
            <v>3826</v>
          </cell>
        </row>
        <row r="259"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3646.55</v>
          </cell>
          <cell r="AV259">
            <v>3646.55</v>
          </cell>
        </row>
        <row r="260"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3606.64</v>
          </cell>
          <cell r="AV260">
            <v>3606.64</v>
          </cell>
        </row>
        <row r="261"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</row>
        <row r="261"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3374.75</v>
          </cell>
          <cell r="AV261">
            <v>3374.75</v>
          </cell>
        </row>
        <row r="262">
          <cell r="C262" t="str">
            <v>孟村回族自治县旭日汽车配件厂</v>
          </cell>
          <cell r="D262" t="str">
            <v>后视镜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</row>
        <row r="263"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3200</v>
          </cell>
          <cell r="AV263">
            <v>3200</v>
          </cell>
        </row>
        <row r="264"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3000</v>
          </cell>
          <cell r="AV264">
            <v>3000</v>
          </cell>
        </row>
        <row r="265"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2727.36</v>
          </cell>
          <cell r="AV265">
            <v>2727.36</v>
          </cell>
        </row>
        <row r="266"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2450</v>
          </cell>
          <cell r="AV266">
            <v>2450</v>
          </cell>
        </row>
        <row r="267"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2369.86</v>
          </cell>
          <cell r="AV267">
            <v>2369.86</v>
          </cell>
        </row>
        <row r="268"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</row>
        <row r="270"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2000</v>
          </cell>
          <cell r="AV270">
            <v>2000</v>
          </cell>
        </row>
        <row r="271"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1980</v>
          </cell>
          <cell r="AV271">
            <v>1980</v>
          </cell>
        </row>
        <row r="272"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1950</v>
          </cell>
          <cell r="AV272">
            <v>1950</v>
          </cell>
        </row>
        <row r="273"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1700</v>
          </cell>
          <cell r="AV273">
            <v>1700</v>
          </cell>
        </row>
        <row r="274"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1615.32</v>
          </cell>
          <cell r="AV274">
            <v>1615.32</v>
          </cell>
        </row>
        <row r="275"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1497.75</v>
          </cell>
          <cell r="AV275">
            <v>1497.75</v>
          </cell>
        </row>
        <row r="276"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1386.48</v>
          </cell>
          <cell r="AV276">
            <v>1386.48</v>
          </cell>
        </row>
        <row r="277"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1163</v>
          </cell>
          <cell r="AV277">
            <v>1163</v>
          </cell>
        </row>
        <row r="278">
          <cell r="C278" t="str">
            <v>诸城市黄海剑杆织布厂</v>
          </cell>
          <cell r="D278" t="str">
            <v>座椅</v>
          </cell>
        </row>
        <row r="278">
          <cell r="F278">
            <v>60</v>
          </cell>
          <cell r="G278" t="str">
            <v>否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1000</v>
          </cell>
          <cell r="AV279">
            <v>1000</v>
          </cell>
        </row>
        <row r="280"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900</v>
          </cell>
          <cell r="AV280">
            <v>900</v>
          </cell>
        </row>
        <row r="281"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900</v>
          </cell>
          <cell r="AV281">
            <v>900</v>
          </cell>
        </row>
        <row r="282"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720</v>
          </cell>
          <cell r="AV282">
            <v>720</v>
          </cell>
        </row>
        <row r="283"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3"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17554.25</v>
          </cell>
          <cell r="AQ283">
            <v>275835.26</v>
          </cell>
          <cell r="AR283">
            <v>19552.62</v>
          </cell>
          <cell r="AS283">
            <v>206512.33</v>
          </cell>
          <cell r="AT283">
            <v>312738.66</v>
          </cell>
          <cell r="AU283">
            <v>832193.12</v>
          </cell>
          <cell r="AV283">
            <v>312942.13</v>
          </cell>
        </row>
        <row r="284"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426</v>
          </cell>
          <cell r="AV284">
            <v>426</v>
          </cell>
        </row>
        <row r="285"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400</v>
          </cell>
          <cell r="AV285">
            <v>400</v>
          </cell>
        </row>
        <row r="286"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360</v>
          </cell>
          <cell r="AV286">
            <v>360</v>
          </cell>
        </row>
        <row r="287"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314.6</v>
          </cell>
          <cell r="AV287">
            <v>314.6</v>
          </cell>
        </row>
        <row r="288"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312</v>
          </cell>
          <cell r="AV288">
            <v>312</v>
          </cell>
        </row>
        <row r="289"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214</v>
          </cell>
          <cell r="AV289">
            <v>214</v>
          </cell>
        </row>
        <row r="290"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202.36</v>
          </cell>
          <cell r="AV290">
            <v>202.36</v>
          </cell>
        </row>
        <row r="291"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65.09</v>
          </cell>
          <cell r="AV291">
            <v>65.09</v>
          </cell>
        </row>
        <row r="292"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12628.11</v>
          </cell>
          <cell r="AV292">
            <v>12628.11</v>
          </cell>
        </row>
        <row r="293"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3">
          <cell r="AF293">
            <v>0</v>
          </cell>
        </row>
        <row r="293"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8503.48</v>
          </cell>
          <cell r="AT293">
            <v>0</v>
          </cell>
          <cell r="AU293">
            <v>8503.48</v>
          </cell>
          <cell r="AV293">
            <v>8503.48</v>
          </cell>
        </row>
        <row r="294"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是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1</v>
          </cell>
          <cell r="AV294">
            <v>1</v>
          </cell>
        </row>
        <row r="295"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0.8</v>
          </cell>
          <cell r="AU295">
            <v>0.8</v>
          </cell>
          <cell r="AV295">
            <v>0</v>
          </cell>
        </row>
        <row r="296"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0.02</v>
          </cell>
          <cell r="AV296">
            <v>0.02</v>
          </cell>
        </row>
        <row r="297"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3.63797880709171e-11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</row>
        <row r="297">
          <cell r="AP297">
            <v>0</v>
          </cell>
          <cell r="AQ297">
            <v>0</v>
          </cell>
          <cell r="AR297">
            <v>158012.67</v>
          </cell>
          <cell r="AS297">
            <v>232981.09</v>
          </cell>
          <cell r="AT297">
            <v>40499.2</v>
          </cell>
          <cell r="AU297">
            <v>431492.96</v>
          </cell>
          <cell r="AV297">
            <v>390993.76</v>
          </cell>
        </row>
        <row r="298">
          <cell r="C298" t="str">
            <v>沧州市任沧机电有限公司</v>
          </cell>
          <cell r="D298" t="str">
            <v>金属件</v>
          </cell>
        </row>
        <row r="298"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33364</v>
          </cell>
          <cell r="AU298">
            <v>33364</v>
          </cell>
          <cell r="AV298">
            <v>33364</v>
          </cell>
        </row>
        <row r="299">
          <cell r="C299" t="str">
            <v>黄骅市恒基五金轴承工具有限公司</v>
          </cell>
          <cell r="D299">
            <v>0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29.2000000000007</v>
          </cell>
          <cell r="AU300">
            <v>29.2000000000007</v>
          </cell>
          <cell r="AV300">
            <v>29.2000000000007</v>
          </cell>
        </row>
        <row r="301">
          <cell r="C301" t="str">
            <v>沧州超杰纺织品有限公司</v>
          </cell>
          <cell r="D301">
            <v>0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C303" t="str">
            <v>苏州市荣威模具有限公司</v>
          </cell>
          <cell r="D303">
            <v>0</v>
          </cell>
        </row>
        <row r="303"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1662170</v>
          </cell>
          <cell r="AV303">
            <v>1662170</v>
          </cell>
        </row>
        <row r="304">
          <cell r="C304" t="str">
            <v>广州熙锐自动化设备有限公司</v>
          </cell>
          <cell r="D304">
            <v>0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</row>
        <row r="305"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H306">
            <v>0</v>
          </cell>
        </row>
        <row r="306"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6949.2</v>
          </cell>
          <cell r="AT306">
            <v>19774.05</v>
          </cell>
          <cell r="AU306">
            <v>26723.25</v>
          </cell>
          <cell r="AV306">
            <v>6949.2</v>
          </cell>
        </row>
        <row r="307"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C308" t="str">
            <v>北京逸伦众程自动化控制设备有限公司</v>
          </cell>
          <cell r="D308" t="str">
            <v>后视镜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</row>
        <row r="309">
          <cell r="C309" t="str">
            <v>山东隆华新材料股份有限公司</v>
          </cell>
          <cell r="D309">
            <v>0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</row>
        <row r="310"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0"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212780.23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544242</v>
          </cell>
          <cell r="AV310">
            <v>301976.44</v>
          </cell>
        </row>
        <row r="311">
          <cell r="C311" t="str">
            <v>黄骅市博杰汽车部件有限公司</v>
          </cell>
          <cell r="D311">
            <v>0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</row>
        <row r="312"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是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3">
          <cell r="AH313">
            <v>0</v>
          </cell>
        </row>
        <row r="313">
          <cell r="AJ313">
            <v>0</v>
          </cell>
          <cell r="AK313">
            <v>0</v>
          </cell>
        </row>
        <row r="313">
          <cell r="AN313">
            <v>45694.69</v>
          </cell>
          <cell r="AO313">
            <v>52800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343466.93</v>
          </cell>
          <cell r="AV313">
            <v>272137.43</v>
          </cell>
        </row>
        <row r="314"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7720</v>
          </cell>
          <cell r="AR314">
            <v>0</v>
          </cell>
          <cell r="AS314">
            <v>0</v>
          </cell>
          <cell r="AT314">
            <v>6500</v>
          </cell>
          <cell r="AU314">
            <v>14220</v>
          </cell>
          <cell r="AV314">
            <v>7720</v>
          </cell>
        </row>
        <row r="315"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5">
          <cell r="AE315">
            <v>0</v>
          </cell>
        </row>
        <row r="315">
          <cell r="AK315">
            <v>0</v>
          </cell>
          <cell r="AL315">
            <v>0</v>
          </cell>
        </row>
        <row r="315">
          <cell r="AO315">
            <v>4981.7</v>
          </cell>
          <cell r="AP315">
            <v>7200</v>
          </cell>
          <cell r="AQ315">
            <v>9842.3</v>
          </cell>
          <cell r="AR315">
            <v>6379.87</v>
          </cell>
          <cell r="AS315">
            <v>6725.08</v>
          </cell>
          <cell r="AT315">
            <v>0</v>
          </cell>
          <cell r="AU315">
            <v>35128.95</v>
          </cell>
          <cell r="AV315">
            <v>28403.87</v>
          </cell>
        </row>
        <row r="316">
          <cell r="C316" t="str">
            <v>天津宏达翔科技有限公司</v>
          </cell>
          <cell r="D316">
            <v>0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  <row r="317">
          <cell r="C317" t="str">
            <v>天津市朗力机械设备有限公司</v>
          </cell>
          <cell r="D317" t="str">
            <v>金属件</v>
          </cell>
        </row>
        <row r="317">
          <cell r="F317">
            <v>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7">
          <cell r="AH317">
            <v>0</v>
          </cell>
          <cell r="AI317">
            <v>0</v>
          </cell>
        </row>
        <row r="317"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</row>
        <row r="318">
          <cell r="C318" t="str">
            <v>上海三淮工业自动化有限公司</v>
          </cell>
          <cell r="D318">
            <v>0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</row>
        <row r="319">
          <cell r="C319" t="str">
            <v>苏州安嘉自动化设备有限公司</v>
          </cell>
          <cell r="D319">
            <v>0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</row>
        <row r="320">
          <cell r="C320" t="str">
            <v>沈阳瑞驰表面技术有限公司</v>
          </cell>
          <cell r="D320" t="str">
            <v>后视镜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22500</v>
          </cell>
          <cell r="AV320">
            <v>22500</v>
          </cell>
        </row>
        <row r="321">
          <cell r="C321" t="str">
            <v>穆勒纺织品（天津）有限公司</v>
          </cell>
          <cell r="D321" t="str">
            <v>座椅</v>
          </cell>
        </row>
        <row r="321">
          <cell r="F321">
            <v>30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1">
          <cell r="AK321">
            <v>0</v>
          </cell>
        </row>
        <row r="321"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54705.56</v>
          </cell>
          <cell r="AS321">
            <v>0</v>
          </cell>
          <cell r="AT321">
            <v>0</v>
          </cell>
          <cell r="AU321">
            <v>54705.56</v>
          </cell>
          <cell r="AV321">
            <v>54705.56</v>
          </cell>
        </row>
        <row r="322">
          <cell r="C322" t="str">
            <v>黄骅市洪昌运输队</v>
          </cell>
          <cell r="D322">
            <v>0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</row>
        <row r="323">
          <cell r="C323" t="str">
            <v>江阴宝曼电子科技有限公司</v>
          </cell>
          <cell r="D323" t="str">
            <v>后视镜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</row>
        <row r="324">
          <cell r="C324" t="str">
            <v>北京市京宁通海经贸有限公司</v>
          </cell>
          <cell r="D324" t="str">
            <v>座椅</v>
          </cell>
        </row>
        <row r="324">
          <cell r="F324">
            <v>30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D324">
            <v>0</v>
          </cell>
          <cell r="AE324">
            <v>0</v>
          </cell>
        </row>
        <row r="324"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</row>
        <row r="325">
          <cell r="C325" t="str">
            <v>上海快意信息科技有限公司</v>
          </cell>
          <cell r="D325">
            <v>0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</row>
        <row r="326">
          <cell r="C326" t="str">
            <v>沧州凌迈五金制品有限公司</v>
          </cell>
          <cell r="D326" t="str">
            <v>后视镜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3522.39</v>
          </cell>
          <cell r="AV326">
            <v>3522.39</v>
          </cell>
        </row>
        <row r="327"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7"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491.32</v>
          </cell>
          <cell r="AQ327">
            <v>0</v>
          </cell>
          <cell r="AR327">
            <v>10500.26</v>
          </cell>
          <cell r="AS327">
            <v>0</v>
          </cell>
          <cell r="AT327">
            <v>13158.32</v>
          </cell>
          <cell r="AU327">
            <v>24149.9</v>
          </cell>
          <cell r="AV327">
            <v>10991.58</v>
          </cell>
        </row>
        <row r="328">
          <cell r="C328" t="str">
            <v>霸州市振旭汽车配件有限公司</v>
          </cell>
          <cell r="D328">
            <v>0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</row>
        <row r="329"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是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>
            <v>102106.92</v>
          </cell>
          <cell r="AN329">
            <v>140796.25</v>
          </cell>
          <cell r="AO329">
            <v>85400</v>
          </cell>
          <cell r="AP329">
            <v>133400</v>
          </cell>
          <cell r="AQ329">
            <v>122606.4</v>
          </cell>
          <cell r="AR329">
            <v>138308.9</v>
          </cell>
          <cell r="AS329">
            <v>0</v>
          </cell>
          <cell r="AT329">
            <v>0</v>
          </cell>
          <cell r="AU329">
            <v>722618.47</v>
          </cell>
          <cell r="AV329">
            <v>722618.47</v>
          </cell>
        </row>
        <row r="330"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36044.98</v>
          </cell>
          <cell r="AV330">
            <v>36044.98</v>
          </cell>
        </row>
        <row r="331"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28347.31</v>
          </cell>
          <cell r="AV331">
            <v>3656.35</v>
          </cell>
        </row>
        <row r="332"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是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2">
          <cell r="AJ332">
            <v>0</v>
          </cell>
          <cell r="AK332">
            <v>45921.65</v>
          </cell>
          <cell r="AL332">
            <v>0</v>
          </cell>
          <cell r="AM332">
            <v>0</v>
          </cell>
          <cell r="AN332">
            <v>0</v>
          </cell>
          <cell r="AO332">
            <v>11100</v>
          </cell>
          <cell r="AP332">
            <v>11100</v>
          </cell>
          <cell r="AQ332">
            <v>114700.49</v>
          </cell>
          <cell r="AR332">
            <v>37000.16</v>
          </cell>
          <cell r="AS332">
            <v>0</v>
          </cell>
          <cell r="AT332">
            <v>74000.31</v>
          </cell>
          <cell r="AU332">
            <v>293822.61</v>
          </cell>
          <cell r="AV332">
            <v>219822.3</v>
          </cell>
        </row>
        <row r="333">
          <cell r="C333" t="str">
            <v>北京明科通业国际贸易有限责任公司</v>
          </cell>
          <cell r="D333" t="str">
            <v>后视镜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</row>
        <row r="334"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是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4">
          <cell r="AD334">
            <v>0</v>
          </cell>
          <cell r="AE334">
            <v>0</v>
          </cell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101166.19</v>
          </cell>
          <cell r="AO334">
            <v>61100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1921285.77</v>
          </cell>
          <cell r="AV334">
            <v>868712.91</v>
          </cell>
        </row>
        <row r="335"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</row>
        <row r="336">
          <cell r="C336" t="str">
            <v>赵战一</v>
          </cell>
          <cell r="D336">
            <v>0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</row>
        <row r="337"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</row>
        <row r="338">
          <cell r="C338" t="str">
            <v>河北渤海远达环境检测技术服务有限公司</v>
          </cell>
          <cell r="D338">
            <v>0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C339" t="str">
            <v>黄骅市荣邦汽车部件有限公司</v>
          </cell>
          <cell r="D339" t="str">
            <v>座椅</v>
          </cell>
        </row>
        <row r="339">
          <cell r="F339" t="str">
            <v>预付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39"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</row>
        <row r="340">
          <cell r="C340" t="str">
            <v>宁波正耀汽车电器有限公司</v>
          </cell>
          <cell r="D340" t="str">
            <v>后视镜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</row>
        <row r="341">
          <cell r="C341" t="str">
            <v>北京志同信达科技发展有限公司</v>
          </cell>
          <cell r="D341" t="str">
            <v>后视镜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</row>
        <row r="342"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2"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14256.92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25462.92</v>
          </cell>
          <cell r="AV342">
            <v>25462.92</v>
          </cell>
        </row>
        <row r="343">
          <cell r="C343" t="str">
            <v>石家庄松樾机械设备销售有限公司</v>
          </cell>
          <cell r="D343">
            <v>0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</row>
        <row r="344">
          <cell r="C344" t="str">
            <v>鹤山市润源化工有限公司</v>
          </cell>
          <cell r="D344">
            <v>0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</row>
        <row r="345">
          <cell r="C345" t="str">
            <v>黄骅市友联嘉悦商贸有限公司</v>
          </cell>
          <cell r="D345" t="str">
            <v>后视镜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</row>
        <row r="346">
          <cell r="C346" t="str">
            <v>天津万塑新材料科技有限公司</v>
          </cell>
          <cell r="D346" t="str">
            <v>后视镜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</row>
        <row r="347">
          <cell r="C347" t="str">
            <v>长春亚大汽车零件制造有限公司</v>
          </cell>
          <cell r="D347">
            <v>0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</row>
        <row r="348">
          <cell r="C348" t="str">
            <v>广东新金山环保材料股份有限公司</v>
          </cell>
          <cell r="D348">
            <v>0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</row>
        <row r="349">
          <cell r="C349" t="str">
            <v>衡水鑫智汽车零部件有限公司</v>
          </cell>
          <cell r="D349">
            <v>0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16120</v>
          </cell>
          <cell r="AS349">
            <v>0</v>
          </cell>
          <cell r="AT349">
            <v>0</v>
          </cell>
          <cell r="AU349">
            <v>16120</v>
          </cell>
          <cell r="AV349">
            <v>16120</v>
          </cell>
        </row>
        <row r="350">
          <cell r="C350" t="str">
            <v>上海腾基机械设备有限公司</v>
          </cell>
          <cell r="D350">
            <v>0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</row>
        <row r="351">
          <cell r="C351" t="str">
            <v>中广核俊尔新材料有限公司</v>
          </cell>
          <cell r="D351" t="str">
            <v>后视镜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</row>
        <row r="352">
          <cell r="C352" t="str">
            <v>黄骅市龙腾五金机电门市部</v>
          </cell>
          <cell r="D352">
            <v>0</v>
          </cell>
        </row>
        <row r="352"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</row>
        <row r="353">
          <cell r="C353" t="str">
            <v>美视伊汽车镜控（苏州）有限公司</v>
          </cell>
          <cell r="D353" t="str">
            <v>后视镜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607381.45</v>
          </cell>
          <cell r="AR353">
            <v>812064.4</v>
          </cell>
          <cell r="AS353">
            <v>533818.59</v>
          </cell>
          <cell r="AT353">
            <v>1057491.78</v>
          </cell>
          <cell r="AU353">
            <v>3010756.22</v>
          </cell>
          <cell r="AV353">
            <v>1953264.44</v>
          </cell>
        </row>
        <row r="354">
          <cell r="C354" t="str">
            <v>北京瑞德佑业科技有限公司</v>
          </cell>
          <cell r="D354" t="str">
            <v>后视镜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</row>
        <row r="355">
          <cell r="C355" t="str">
            <v>黄骅市宝丽洁家政有限公司</v>
          </cell>
          <cell r="D355">
            <v>0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</row>
        <row r="356"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6">
          <cell r="AH356">
            <v>0</v>
          </cell>
        </row>
        <row r="356"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38545</v>
          </cell>
          <cell r="AU356">
            <v>38545</v>
          </cell>
          <cell r="AV356">
            <v>38545</v>
          </cell>
        </row>
        <row r="357">
          <cell r="C357" t="str">
            <v>北京怀安知恒机电设备有限公司</v>
          </cell>
          <cell r="D357">
            <v>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11200</v>
          </cell>
          <cell r="AV357">
            <v>11200</v>
          </cell>
        </row>
        <row r="358"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8">
          <cell r="AD358">
            <v>0</v>
          </cell>
          <cell r="AE358">
            <v>0</v>
          </cell>
          <cell r="AF358">
            <v>0</v>
          </cell>
        </row>
        <row r="358"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</row>
        <row r="359">
          <cell r="C359" t="str">
            <v>东莞市兴亿塑胶原料有限公司</v>
          </cell>
          <cell r="D359" t="str">
            <v>后视镜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</row>
        <row r="360">
          <cell r="C360" t="str">
            <v>北京兴塑化工产品有限公司</v>
          </cell>
          <cell r="D360" t="str">
            <v>后视镜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</row>
        <row r="361">
          <cell r="C361" t="str">
            <v>黄骅市东鑫车镜厂</v>
          </cell>
          <cell r="D361" t="str">
            <v>后视镜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</row>
        <row r="362">
          <cell r="C362" t="str">
            <v>台州市博睿环保科技有限公司</v>
          </cell>
          <cell r="D362">
            <v>0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</row>
        <row r="363">
          <cell r="C363" t="str">
            <v>中国重汽集团济南商用车有限公司</v>
          </cell>
          <cell r="D363">
            <v>0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</row>
        <row r="364">
          <cell r="C364" t="str">
            <v>河北佳铸金属制品有限公司</v>
          </cell>
          <cell r="D364" t="str">
            <v>金属件</v>
          </cell>
        </row>
        <row r="364">
          <cell r="F364">
            <v>0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D364">
            <v>0</v>
          </cell>
        </row>
        <row r="364">
          <cell r="AH364">
            <v>0</v>
          </cell>
        </row>
        <row r="364"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50000</v>
          </cell>
          <cell r="AT365">
            <v>0</v>
          </cell>
          <cell r="AU365">
            <v>50000</v>
          </cell>
          <cell r="AV365">
            <v>50000</v>
          </cell>
        </row>
        <row r="366">
          <cell r="C366" t="str">
            <v>北京德坤顺利金属制品加工部</v>
          </cell>
          <cell r="D366">
            <v>0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C367" t="str">
            <v>天津东和汽车零部件有限公司</v>
          </cell>
          <cell r="D367" t="str">
            <v>后视镜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C368" t="str">
            <v>天津禄川科技开发有限公司</v>
          </cell>
          <cell r="D368" t="str">
            <v>后视镜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37775.4</v>
          </cell>
          <cell r="AT368">
            <v>0</v>
          </cell>
          <cell r="AU368">
            <v>37775.4</v>
          </cell>
          <cell r="AV368">
            <v>37775.4</v>
          </cell>
        </row>
        <row r="369"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69">
          <cell r="AJ369">
            <v>0</v>
          </cell>
          <cell r="AK369">
            <v>25408.62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116230.66</v>
          </cell>
          <cell r="AV369">
            <v>116230.66</v>
          </cell>
        </row>
        <row r="370">
          <cell r="C370" t="str">
            <v>上海金山张泾五金弹簧有限公司</v>
          </cell>
          <cell r="D370" t="str">
            <v>后视镜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C371" t="str">
            <v>天津宇德科技发展有限公司</v>
          </cell>
          <cell r="D371">
            <v>0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C372" t="str">
            <v>天津市丰鑫科技发展有限公司</v>
          </cell>
          <cell r="D372" t="str">
            <v>金属件</v>
          </cell>
        </row>
        <row r="372">
          <cell r="F372">
            <v>0</v>
          </cell>
          <cell r="G372" t="str">
            <v>否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2"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</row>
        <row r="372"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C373" t="str">
            <v>康硕（江西)智能制造有限公司</v>
          </cell>
          <cell r="D373">
            <v>0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8100</v>
          </cell>
          <cell r="AV374">
            <v>8100</v>
          </cell>
        </row>
        <row r="375">
          <cell r="C375" t="str">
            <v>黄骅新智环保技术有限公司</v>
          </cell>
          <cell r="D375">
            <v>0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是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14000.8</v>
          </cell>
          <cell r="AI376">
            <v>0</v>
          </cell>
          <cell r="AJ376">
            <v>2079.2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20600</v>
          </cell>
          <cell r="AV376">
            <v>16080</v>
          </cell>
        </row>
        <row r="377">
          <cell r="C377" t="str">
            <v>天津市精美特表面技术有限公司</v>
          </cell>
          <cell r="D377" t="str">
            <v>后视镜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C378" t="str">
            <v>天津市天龙得冷成型部品有限公司</v>
          </cell>
          <cell r="D378">
            <v>0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4731.88</v>
          </cell>
          <cell r="AV378">
            <v>4731.88</v>
          </cell>
        </row>
        <row r="379"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5640.07</v>
          </cell>
          <cell r="AQ379">
            <v>24606.34</v>
          </cell>
          <cell r="AR379">
            <v>26147.02</v>
          </cell>
          <cell r="AS379">
            <v>0</v>
          </cell>
          <cell r="AT379">
            <v>45372.12</v>
          </cell>
          <cell r="AU379">
            <v>101765.55</v>
          </cell>
          <cell r="AV379">
            <v>56393.43</v>
          </cell>
        </row>
        <row r="380">
          <cell r="C380" t="str">
            <v>南皮县国名冲压件厂</v>
          </cell>
          <cell r="D380" t="str">
            <v>后视镜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C382" t="str">
            <v>国网河北省电力有限公司沧州供电分公司</v>
          </cell>
          <cell r="D382">
            <v>0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C383" t="str">
            <v>文安县众盛塑料制品厂</v>
          </cell>
          <cell r="D383" t="str">
            <v>座椅</v>
          </cell>
        </row>
        <row r="383"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3"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</row>
        <row r="384"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</row>
        <row r="384">
          <cell r="AL384">
            <v>0</v>
          </cell>
          <cell r="AM384">
            <v>0</v>
          </cell>
        </row>
        <row r="384">
          <cell r="AO384">
            <v>77353.28</v>
          </cell>
          <cell r="AP384">
            <v>534400</v>
          </cell>
          <cell r="AQ384">
            <v>0</v>
          </cell>
          <cell r="AR384">
            <v>314711.78</v>
          </cell>
          <cell r="AS384">
            <v>0</v>
          </cell>
          <cell r="AT384">
            <v>263642.56</v>
          </cell>
          <cell r="AU384">
            <v>1190107.62</v>
          </cell>
          <cell r="AV384">
            <v>926465.06</v>
          </cell>
        </row>
        <row r="385">
          <cell r="C385" t="str">
            <v>昆山市鸿毅达精密模具有限公司</v>
          </cell>
          <cell r="D385">
            <v>0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C386" t="str">
            <v>中国重汽集团济南卡车股份有限公司</v>
          </cell>
          <cell r="D386">
            <v>0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7"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7"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0.46</v>
          </cell>
          <cell r="AV387">
            <v>0.46</v>
          </cell>
        </row>
        <row r="388"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是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4897.88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2889</v>
          </cell>
          <cell r="AT388">
            <v>0</v>
          </cell>
          <cell r="AU388">
            <v>7786.88</v>
          </cell>
          <cell r="AV388">
            <v>7786.88</v>
          </cell>
        </row>
        <row r="389">
          <cell r="C389" t="str">
            <v>天津克威迩机械设备有限公司</v>
          </cell>
          <cell r="D389">
            <v>0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C390" t="str">
            <v>河北光德精密机械股份有限公司</v>
          </cell>
          <cell r="D390" t="str">
            <v>后视镜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C391" t="str">
            <v>黄骅信誉楼百货集团有限公司黄骅信誉楼商厦</v>
          </cell>
          <cell r="D391">
            <v>0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</row>
        <row r="393">
          <cell r="C393" t="str">
            <v>泊头市兴东高温油泵制造有限责任公司</v>
          </cell>
          <cell r="D393">
            <v>0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</row>
        <row r="394">
          <cell r="C394" t="str">
            <v>霸州市宏达五金塑料制品厂</v>
          </cell>
          <cell r="D394">
            <v>0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</row>
        <row r="395"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是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5">
          <cell r="AE395">
            <v>0</v>
          </cell>
          <cell r="AF395">
            <v>0</v>
          </cell>
        </row>
        <row r="395">
          <cell r="AI395">
            <v>0</v>
          </cell>
          <cell r="AJ395">
            <v>0</v>
          </cell>
          <cell r="AK395">
            <v>102383.78</v>
          </cell>
          <cell r="AL395">
            <v>159239</v>
          </cell>
          <cell r="AM395">
            <v>75027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943</v>
          </cell>
          <cell r="AT395">
            <v>0</v>
          </cell>
          <cell r="AU395">
            <v>337592.78</v>
          </cell>
          <cell r="AV395">
            <v>336649.78</v>
          </cell>
        </row>
        <row r="396">
          <cell r="C396" t="str">
            <v>河北德邦物流有限公司</v>
          </cell>
          <cell r="D396">
            <v>0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49031</v>
          </cell>
          <cell r="AS396">
            <v>44575</v>
          </cell>
          <cell r="AT396">
            <v>0</v>
          </cell>
          <cell r="AU396">
            <v>93606</v>
          </cell>
          <cell r="AV396">
            <v>93606</v>
          </cell>
        </row>
        <row r="397">
          <cell r="C397" t="str">
            <v>沙河市博泰汽车销售有限公司</v>
          </cell>
          <cell r="D397">
            <v>0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C398" t="str">
            <v>曲阳县润杨汽车贸易有限公司</v>
          </cell>
          <cell r="D398">
            <v>0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C399" t="str">
            <v>和和机械（张家港）有限公司</v>
          </cell>
          <cell r="D399">
            <v>0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C400" t="str">
            <v>苏州市跃进汽车修配厂</v>
          </cell>
          <cell r="D400">
            <v>0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</row>
        <row r="401">
          <cell r="C401" t="str">
            <v>滨州齐德化工有限公司</v>
          </cell>
          <cell r="D401">
            <v>0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</row>
        <row r="402">
          <cell r="C402" t="str">
            <v>青岛宸屹信息科技有限公司</v>
          </cell>
          <cell r="D402">
            <v>0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</row>
        <row r="403">
          <cell r="C403" t="str">
            <v>郴州铧宇汽车销售服务有限公司</v>
          </cell>
          <cell r="D403">
            <v>0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C404" t="str">
            <v>天津易沃德工业装备有限公司</v>
          </cell>
          <cell r="D404">
            <v>0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C405" t="str">
            <v>天津正元天成科技发展有限公司</v>
          </cell>
          <cell r="D405">
            <v>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</row>
        <row r="406">
          <cell r="C406" t="str">
            <v>唐山市丰润区报喜坨扁钢厂</v>
          </cell>
          <cell r="D406" t="str">
            <v>金属件</v>
          </cell>
        </row>
        <row r="406">
          <cell r="F406">
            <v>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C407" t="str">
            <v>黄骅市国贸物资有限公司</v>
          </cell>
          <cell r="D407" t="str">
            <v>金属件</v>
          </cell>
        </row>
        <row r="407">
          <cell r="F407">
            <v>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7"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C408" t="str">
            <v>献县鹏凯金属制品有限公司</v>
          </cell>
          <cell r="D408" t="str">
            <v>后视镜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C409" t="str">
            <v>盐山县大华五金销售有限公司</v>
          </cell>
          <cell r="D409" t="str">
            <v>金属件</v>
          </cell>
        </row>
        <row r="409">
          <cell r="F409">
            <v>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</row>
        <row r="410">
          <cell r="C410" t="str">
            <v>无锡市宏伟彩印包装有限公司</v>
          </cell>
          <cell r="D410" t="str">
            <v>后视镜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C411" t="str">
            <v>滁州岳众汽车零部件有限公司</v>
          </cell>
          <cell r="D411">
            <v>0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</row>
        <row r="412">
          <cell r="C412" t="str">
            <v>北京迅捷通物流有限公司</v>
          </cell>
          <cell r="D412">
            <v>0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</row>
        <row r="413">
          <cell r="C413" t="str">
            <v>天津市盛荣欣益科技有限公司</v>
          </cell>
          <cell r="D413" t="str">
            <v>后视镜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C414" t="str">
            <v>同道精英（天津）信息技术有限公司</v>
          </cell>
          <cell r="D414">
            <v>0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</row>
        <row r="415">
          <cell r="C415" t="str">
            <v>中国石油化工股份有限公司河北沧州石油分公司</v>
          </cell>
          <cell r="D415">
            <v>0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</row>
        <row r="416">
          <cell r="C416" t="str">
            <v>黄骅市嘉轩安装工程有限公司</v>
          </cell>
          <cell r="D416">
            <v>0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</row>
        <row r="417">
          <cell r="C417" t="str">
            <v>石家庄海运帆机电设备有限公司</v>
          </cell>
          <cell r="D417">
            <v>0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</row>
        <row r="418">
          <cell r="C418" t="str">
            <v>张家口圣屹汽车销售服务有限公司</v>
          </cell>
          <cell r="D418">
            <v>0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</row>
        <row r="419">
          <cell r="C419" t="str">
            <v>遵化市双益汽车修理厂</v>
          </cell>
          <cell r="D419">
            <v>0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</row>
        <row r="420">
          <cell r="C420" t="str">
            <v>乐亭县剑锋汽车维修服务有限公司</v>
          </cell>
          <cell r="D420">
            <v>0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</row>
        <row r="421">
          <cell r="C421" t="str">
            <v>玉田县利华汽车修理厂</v>
          </cell>
          <cell r="D421">
            <v>0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</row>
        <row r="422">
          <cell r="C422" t="str">
            <v>唐山市丰南区昱安汽车销售服务有限公司</v>
          </cell>
          <cell r="D422">
            <v>0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</row>
        <row r="423">
          <cell r="C423" t="str">
            <v>黄骅市未来信息技术有限公司</v>
          </cell>
          <cell r="D423">
            <v>0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</row>
        <row r="424">
          <cell r="C424" t="str">
            <v>黄骅市博元农业科技有限公司</v>
          </cell>
          <cell r="D424">
            <v>0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</row>
        <row r="425">
          <cell r="C425" t="str">
            <v>黄骅市渤海路理想照像服务部</v>
          </cell>
          <cell r="D425">
            <v>0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</row>
        <row r="426">
          <cell r="C426" t="str">
            <v>衡水鑫磊劳务派遣有限公司</v>
          </cell>
          <cell r="D426">
            <v>0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</row>
        <row r="427">
          <cell r="C427" t="str">
            <v>山西驰鹏汽车销售有限公司</v>
          </cell>
          <cell r="D427">
            <v>0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</row>
        <row r="428">
          <cell r="C428" t="str">
            <v>上海鸿安锦翔汽车服务有限公司</v>
          </cell>
          <cell r="D428">
            <v>0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</row>
        <row r="429">
          <cell r="C429" t="str">
            <v>南通易人汽车贸易服务有限公司</v>
          </cell>
          <cell r="D429">
            <v>0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</row>
        <row r="430">
          <cell r="C430" t="str">
            <v>武汉华天博亿工贸有限公司</v>
          </cell>
          <cell r="D430">
            <v>0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</row>
        <row r="431">
          <cell r="C431" t="str">
            <v>嘉兴市金禾汽车维修服务有限公司</v>
          </cell>
          <cell r="D431">
            <v>0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</row>
        <row r="432">
          <cell r="C432" t="str">
            <v>芜湖市仁和富通汽车修理厂</v>
          </cell>
          <cell r="D432">
            <v>0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</row>
        <row r="433">
          <cell r="C433" t="str">
            <v>六安安瑞汽车销售有限公司</v>
          </cell>
          <cell r="D433">
            <v>0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</row>
        <row r="434">
          <cell r="C434" t="str">
            <v>漳浦天泽塑胶制品有限公司</v>
          </cell>
          <cell r="D434">
            <v>0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</row>
        <row r="435">
          <cell r="C435" t="str">
            <v>潍坊众乐邦人力资源有限公司</v>
          </cell>
          <cell r="D435">
            <v>0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</row>
        <row r="436">
          <cell r="C436" t="str">
            <v>文登区康泰汽车修理部</v>
          </cell>
          <cell r="D436">
            <v>0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</row>
        <row r="437">
          <cell r="C437" t="str">
            <v>山东原和人力资源有限公司</v>
          </cell>
          <cell r="D437">
            <v>0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</row>
        <row r="438">
          <cell r="C438" t="str">
            <v>西峡县德赢汽车销售服务有限公司</v>
          </cell>
          <cell r="D438">
            <v>0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</row>
        <row r="439">
          <cell r="C439" t="str">
            <v>柳州凡天汽车销售服务有限公司</v>
          </cell>
          <cell r="D439">
            <v>0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</row>
        <row r="440">
          <cell r="C440" t="str">
            <v>西安汉信自动识别技术有限公司</v>
          </cell>
          <cell r="D440">
            <v>0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</row>
        <row r="441">
          <cell r="C441" t="str">
            <v>天津海纳钢铁有限公司</v>
          </cell>
          <cell r="D441" t="str">
            <v>金属件</v>
          </cell>
        </row>
        <row r="441">
          <cell r="F441">
            <v>0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</row>
        <row r="442"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</row>
        <row r="442"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155223.45</v>
          </cell>
          <cell r="AV442">
            <v>128961.62</v>
          </cell>
        </row>
        <row r="443">
          <cell r="C443" t="str">
            <v>中企永联数据交换技术(北京)有限公司</v>
          </cell>
          <cell r="D443">
            <v>0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</row>
        <row r="444">
          <cell r="C444" t="str">
            <v>平安养老保险股份有限公司北京分公司</v>
          </cell>
          <cell r="D444">
            <v>0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</row>
        <row r="445">
          <cell r="C445" t="str">
            <v>北京华德世纪科技发展有限公司</v>
          </cell>
          <cell r="D445">
            <v>0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</row>
        <row r="446">
          <cell r="C446" t="str">
            <v>北京市长安律师事务所</v>
          </cell>
          <cell r="D446">
            <v>0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</row>
        <row r="447">
          <cell r="C447" t="str">
            <v>保定中汇汽车贸易有限公司</v>
          </cell>
          <cell r="D447">
            <v>0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C448" t="str">
            <v>邢台市鼎力恒汽车销售有限公司</v>
          </cell>
          <cell r="D448">
            <v>0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</row>
        <row r="449">
          <cell r="C449" t="str">
            <v>黄骅市英强装卸搬运队</v>
          </cell>
          <cell r="D449">
            <v>0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</row>
        <row r="450">
          <cell r="C450" t="str">
            <v>黄骅市大强商贸有限公司</v>
          </cell>
          <cell r="D450">
            <v>0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</row>
        <row r="451">
          <cell r="C451" t="str">
            <v>黄骅市奇润运输队</v>
          </cell>
          <cell r="D451">
            <v>0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</row>
        <row r="452">
          <cell r="C452" t="str">
            <v>河北凯昌祥汽车销售服务有限公司</v>
          </cell>
          <cell r="D452">
            <v>0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</row>
        <row r="453">
          <cell r="C453" t="str">
            <v>黄骅市壹本文化传媒有限公司</v>
          </cell>
          <cell r="D453">
            <v>0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</row>
        <row r="454">
          <cell r="C454" t="str">
            <v>河北荣华吉运汽车销售服务有限公司</v>
          </cell>
          <cell r="D454">
            <v>0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C455" t="str">
            <v>黄骅市兴骏汽车维修门市部</v>
          </cell>
          <cell r="D455">
            <v>0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C456" t="str">
            <v>山西汇瑞达汽车销售服务有限公司</v>
          </cell>
          <cell r="D456">
            <v>0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</row>
        <row r="457">
          <cell r="C457" t="str">
            <v>辽阳奥德新重型汽车修配厂</v>
          </cell>
          <cell r="D457">
            <v>0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</row>
        <row r="458">
          <cell r="C458" t="str">
            <v>盘锦圣翔汽车销售服务有限公司</v>
          </cell>
          <cell r="D458">
            <v>0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C459" t="str">
            <v>鞍山沈动重工有限公司</v>
          </cell>
          <cell r="D459">
            <v>0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C460" t="str">
            <v>辽宁动力能源装备集团有限公司</v>
          </cell>
          <cell r="D460">
            <v>0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</row>
        <row r="461">
          <cell r="C461" t="str">
            <v>辽宁星朋科技实业有限公司</v>
          </cell>
          <cell r="D461">
            <v>0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</row>
        <row r="462">
          <cell r="C462" t="str">
            <v>明水鑫隆汽车销售有限公司</v>
          </cell>
          <cell r="D462">
            <v>0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</row>
        <row r="463">
          <cell r="C463" t="str">
            <v>无锡市西运汽车修配厂</v>
          </cell>
          <cell r="D463">
            <v>0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</row>
        <row r="464">
          <cell r="C464" t="str">
            <v>镇江市中亚汽车销售服务有限公司镇江中亚</v>
          </cell>
          <cell r="D464">
            <v>0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</row>
        <row r="465">
          <cell r="C465" t="str">
            <v>扬州市佑名汽车服务有限公司</v>
          </cell>
          <cell r="D465">
            <v>0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</row>
        <row r="466">
          <cell r="C466" t="str">
            <v>泗洪胜安汽车修理有限公司</v>
          </cell>
          <cell r="D466">
            <v>0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</row>
        <row r="467">
          <cell r="C467" t="str">
            <v>台州市路桥胜盟汽车服务有限公司</v>
          </cell>
          <cell r="D467">
            <v>0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</row>
        <row r="468">
          <cell r="C468" t="str">
            <v>合肥志达汽车配件有限责任公司</v>
          </cell>
          <cell r="D468">
            <v>0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C469" t="str">
            <v>蚌埠市通利汽车销售有限公司</v>
          </cell>
          <cell r="D469">
            <v>0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</row>
        <row r="470">
          <cell r="C470" t="str">
            <v>厦门市驰宇汽车维修有限公司</v>
          </cell>
          <cell r="D470">
            <v>0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</row>
        <row r="471">
          <cell r="C471" t="str">
            <v>厦门锋润汽车服务有限公司</v>
          </cell>
          <cell r="D471">
            <v>0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</row>
        <row r="472">
          <cell r="C472" t="str">
            <v>南城县恒通汽车服务有限公司</v>
          </cell>
          <cell r="D472">
            <v>0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</row>
        <row r="473">
          <cell r="C473" t="str">
            <v>临沂瑞启汽车销售服务有限公司</v>
          </cell>
          <cell r="D473">
            <v>0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</row>
        <row r="474">
          <cell r="C474" t="str">
            <v>金乡县众鑫汽车维修服务有限公司</v>
          </cell>
          <cell r="D474">
            <v>0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</row>
        <row r="475">
          <cell r="C475" t="str">
            <v>潍坊鑫腾物流有限公司</v>
          </cell>
          <cell r="D475">
            <v>0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</row>
        <row r="476">
          <cell r="C476" t="str">
            <v>济宁盛鑫汽车销售有限公司</v>
          </cell>
          <cell r="D476">
            <v>0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</row>
        <row r="477">
          <cell r="C477" t="str">
            <v>潍坊市汇众汽车销售服务有限公司汽车修理厂</v>
          </cell>
          <cell r="D477">
            <v>0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</row>
        <row r="478">
          <cell r="C478" t="str">
            <v>章丘思锐佳顺物流有限公司</v>
          </cell>
          <cell r="D478">
            <v>0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</row>
        <row r="479">
          <cell r="C479" t="str">
            <v>梁山县一通汽车维修服务有限公司</v>
          </cell>
          <cell r="D479">
            <v>0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</row>
        <row r="480">
          <cell r="C480" t="str">
            <v>沁阳市鑫达汽车修理有限公司</v>
          </cell>
          <cell r="D480">
            <v>0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</row>
        <row r="481">
          <cell r="C481" t="str">
            <v>驻马店天翔机电有限公司</v>
          </cell>
          <cell r="D481">
            <v>0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</row>
        <row r="482">
          <cell r="C482" t="str">
            <v>平顶山市永惠汽车维修服务有限公司</v>
          </cell>
          <cell r="D482">
            <v>0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</row>
        <row r="483">
          <cell r="C483" t="str">
            <v>河南正聚明汽车贸易有限公司</v>
          </cell>
          <cell r="D483">
            <v>0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</row>
        <row r="484">
          <cell r="C484" t="str">
            <v>武汉万坚汽车服务有限公司</v>
          </cell>
          <cell r="D484">
            <v>0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</row>
        <row r="485">
          <cell r="C485" t="str">
            <v>攀枝花市京福汽车销售服务有限公司</v>
          </cell>
          <cell r="D485">
            <v>0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</row>
        <row r="486">
          <cell r="C486" t="str">
            <v>冕宁县泸沽海侠汽车修理厂</v>
          </cell>
          <cell r="D486">
            <v>0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</row>
        <row r="487">
          <cell r="C487" t="str">
            <v>荥经县颐顺汽车贸易服务有限公司</v>
          </cell>
          <cell r="D487">
            <v>0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</row>
        <row r="488">
          <cell r="C488" t="str">
            <v>甘肃德晟汽车贸易有限公司</v>
          </cell>
          <cell r="D488">
            <v>0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</row>
        <row r="489">
          <cell r="C489" t="str">
            <v>青海荣雄汽车销售服务有限公司</v>
          </cell>
          <cell r="D489">
            <v>0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</row>
        <row r="490">
          <cell r="C490" t="str">
            <v>伊宁市兴杨汽修厂</v>
          </cell>
          <cell r="D490">
            <v>0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</row>
        <row r="491">
          <cell r="C491" t="str">
            <v>国家知识产权局专利局</v>
          </cell>
          <cell r="D491">
            <v>0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</row>
        <row r="492">
          <cell r="C492" t="str">
            <v>天津市鑫晟亨通商贸有限公司</v>
          </cell>
          <cell r="D492" t="str">
            <v>金属件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</row>
        <row r="493">
          <cell r="C493" t="str">
            <v>河北秦安安全科技股份有限公司</v>
          </cell>
          <cell r="D493">
            <v>0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</row>
        <row r="494">
          <cell r="C494" t="str">
            <v>上海越航启塑化有限公司</v>
          </cell>
          <cell r="D494" t="str">
            <v>后视镜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243860</v>
          </cell>
          <cell r="AT494">
            <v>0</v>
          </cell>
          <cell r="AU494">
            <v>243860</v>
          </cell>
          <cell r="AV494">
            <v>243860</v>
          </cell>
        </row>
        <row r="495">
          <cell r="C495" t="str">
            <v>青岛美泰塑胶有限公司</v>
          </cell>
          <cell r="D495">
            <v>0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</row>
        <row r="496"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20300</v>
          </cell>
          <cell r="AV496">
            <v>20300</v>
          </cell>
        </row>
        <row r="497">
          <cell r="C497" t="str">
            <v>天津市启光科技有限公司</v>
          </cell>
          <cell r="D497">
            <v>0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</row>
        <row r="498">
          <cell r="C498" t="str">
            <v>邢台上联汽车销售有限公司</v>
          </cell>
          <cell r="D498">
            <v>0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</row>
        <row r="499">
          <cell r="C499" t="str">
            <v>涉县昌鑫汽车销售服务有限公司</v>
          </cell>
          <cell r="D499">
            <v>0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</row>
        <row r="500">
          <cell r="C500" t="str">
            <v>河北创伟物贸有限公司</v>
          </cell>
          <cell r="D500">
            <v>0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</row>
        <row r="501">
          <cell r="C501" t="str">
            <v>昌黎县驰丰汽车销售有限公司</v>
          </cell>
          <cell r="D501">
            <v>0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</row>
        <row r="502">
          <cell r="C502" t="str">
            <v>秦皇岛市重汽汽车配件有限公司汽车维护厂</v>
          </cell>
          <cell r="D502">
            <v>0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</row>
        <row r="503">
          <cell r="C503" t="str">
            <v>馆陶县广丰汽车贸易有限公司</v>
          </cell>
          <cell r="D503">
            <v>0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</row>
        <row r="504">
          <cell r="C504" t="str">
            <v>临城县志云汽车维修服务有限公司</v>
          </cell>
          <cell r="D504">
            <v>0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</row>
        <row r="505">
          <cell r="C505" t="str">
            <v>邯郸市永年区现方汽车修理厂</v>
          </cell>
          <cell r="D505">
            <v>0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</row>
        <row r="506">
          <cell r="C506" t="str">
            <v>黄骅市东风仪器仪表经销处</v>
          </cell>
          <cell r="D506">
            <v>0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</row>
        <row r="507">
          <cell r="C507" t="str">
            <v>河北新林坡孵化器股份有限公司</v>
          </cell>
          <cell r="D507">
            <v>0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</row>
        <row r="508">
          <cell r="C508" t="str">
            <v>黄骅市祥海废品回收有限公司</v>
          </cell>
          <cell r="D508">
            <v>0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</row>
        <row r="509">
          <cell r="C509" t="str">
            <v>黄骅市众泰模具厂</v>
          </cell>
          <cell r="D509">
            <v>0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</row>
        <row r="510">
          <cell r="C510" t="str">
            <v>黄骅市双骏模具有限公司</v>
          </cell>
          <cell r="D510">
            <v>0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</row>
        <row r="511">
          <cell r="C511" t="str">
            <v>曲沃重义汽车服务有限公司</v>
          </cell>
          <cell r="D511">
            <v>0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</row>
        <row r="512">
          <cell r="C512" t="str">
            <v>上海钢联电子商务股份有限公司</v>
          </cell>
          <cell r="D512">
            <v>0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</row>
        <row r="513"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13980</v>
          </cell>
          <cell r="AV513">
            <v>13980</v>
          </cell>
        </row>
        <row r="514">
          <cell r="C514" t="str">
            <v>扬州顺汇机械有限公司</v>
          </cell>
          <cell r="D514">
            <v>0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</row>
        <row r="515">
          <cell r="C515" t="str">
            <v>宁波奥启精密温控技术有限公司</v>
          </cell>
          <cell r="D515">
            <v>0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</row>
        <row r="516">
          <cell r="C516" t="str">
            <v>苏州尚氏数控科技有限公司</v>
          </cell>
          <cell r="D516">
            <v>0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</row>
        <row r="517">
          <cell r="C517" t="str">
            <v>凤阳县金鹰汽车修理有限公司</v>
          </cell>
          <cell r="D517">
            <v>0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</row>
        <row r="518">
          <cell r="C518" t="str">
            <v>潍坊光升人力资源有限公司</v>
          </cell>
          <cell r="D518">
            <v>0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</row>
        <row r="519">
          <cell r="C519" t="str">
            <v>山东亿豪汽车销售服务有限公司</v>
          </cell>
          <cell r="D519">
            <v>0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</row>
        <row r="520">
          <cell r="C520" t="str">
            <v>枣庄同鑫源汽车销售有限公司</v>
          </cell>
          <cell r="D520">
            <v>0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</row>
        <row r="521">
          <cell r="C521" t="str">
            <v>山东捷曼机械贸易有限公司</v>
          </cell>
          <cell r="D521">
            <v>0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</row>
        <row r="522">
          <cell r="C522" t="str">
            <v>山东隆众信息技术有限公司</v>
          </cell>
          <cell r="D522">
            <v>0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</row>
        <row r="523">
          <cell r="C523" t="str">
            <v>林州市万通汽车贸易有限责任公司</v>
          </cell>
          <cell r="D523">
            <v>0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</row>
        <row r="524">
          <cell r="C524" t="str">
            <v>博爱县凯达汽车修理厂</v>
          </cell>
          <cell r="D524">
            <v>0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</row>
        <row r="525">
          <cell r="C525" t="str">
            <v>开封市南关区凯伟汽车特约维修站</v>
          </cell>
          <cell r="D525">
            <v>0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</row>
        <row r="526">
          <cell r="C526" t="str">
            <v>广州四达电气科技有限公司</v>
          </cell>
          <cell r="D526">
            <v>0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</row>
        <row r="527">
          <cell r="C527" t="str">
            <v>贵州亿福汽车销售服务有限公司</v>
          </cell>
          <cell r="D527">
            <v>0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</row>
        <row r="528">
          <cell r="C528" t="str">
            <v>昆明博海汽车服务有限公司</v>
          </cell>
          <cell r="D528">
            <v>0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</row>
        <row r="529">
          <cell r="C529" t="str">
            <v>新疆德聚欣汽车服务有限公司</v>
          </cell>
          <cell r="D529">
            <v>0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</row>
        <row r="530"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是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3758.97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3758.97</v>
          </cell>
          <cell r="AV530">
            <v>3758.97</v>
          </cell>
        </row>
        <row r="531">
          <cell r="C531" t="str">
            <v>深圳市速杰精密模型有限公司</v>
          </cell>
          <cell r="D531">
            <v>0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</row>
        <row r="532">
          <cell r="C532" t="str">
            <v>黄骅市优农麦品商贸有限公司</v>
          </cell>
          <cell r="D532">
            <v>0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</row>
        <row r="533">
          <cell r="C533" t="str">
            <v>黄骅市华盛五金机电有限公司</v>
          </cell>
          <cell r="D533" t="str">
            <v>金属件</v>
          </cell>
        </row>
        <row r="533">
          <cell r="F533">
            <v>0</v>
          </cell>
          <cell r="G533" t="str">
            <v>否</v>
          </cell>
        </row>
        <row r="533"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</row>
        <row r="534"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</row>
        <row r="534">
          <cell r="AH534">
            <v>0</v>
          </cell>
        </row>
        <row r="534"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</row>
        <row r="535">
          <cell r="C535" t="str">
            <v>西安海容塑料制品有限责任公司</v>
          </cell>
          <cell r="D535" t="str">
            <v>金属件/座椅</v>
          </cell>
        </row>
        <row r="535">
          <cell r="F535">
            <v>0</v>
          </cell>
          <cell r="G535" t="str">
            <v>否</v>
          </cell>
        </row>
        <row r="535">
          <cell r="AH535">
            <v>0</v>
          </cell>
        </row>
        <row r="535"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</row>
        <row r="536">
          <cell r="C536" t="str">
            <v>沧州啸宇模具科技有限公司</v>
          </cell>
          <cell r="D536">
            <v>0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140700</v>
          </cell>
          <cell r="AV536">
            <v>140700</v>
          </cell>
        </row>
        <row r="537">
          <cell r="C537" t="str">
            <v>中汽认证中心有限公司</v>
          </cell>
          <cell r="D537">
            <v>0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</row>
        <row r="538"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18873</v>
          </cell>
          <cell r="AV538">
            <v>18873</v>
          </cell>
        </row>
        <row r="539">
          <cell r="C539" t="str">
            <v>沧州渤海新区南大港升宏建筑工程队</v>
          </cell>
          <cell r="D539">
            <v>0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</row>
        <row r="540"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</row>
        <row r="540"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768339.52</v>
          </cell>
          <cell r="AV540">
            <v>768339.52</v>
          </cell>
        </row>
        <row r="541"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137946.3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137946.3</v>
          </cell>
          <cell r="AV541">
            <v>137946.3</v>
          </cell>
        </row>
        <row r="542"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106818.11</v>
          </cell>
          <cell r="AQ542">
            <v>210057.34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1112503.79</v>
          </cell>
          <cell r="AV542">
            <v>574328.43</v>
          </cell>
        </row>
        <row r="543">
          <cell r="C543" t="str">
            <v>黄骅市杭合叉车配件经营部</v>
          </cell>
          <cell r="D543">
            <v>0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26870</v>
          </cell>
          <cell r="AS543">
            <v>0</v>
          </cell>
          <cell r="AT543">
            <v>0</v>
          </cell>
          <cell r="AU543">
            <v>26870</v>
          </cell>
          <cell r="AV543">
            <v>26870</v>
          </cell>
        </row>
        <row r="544"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</row>
        <row r="544">
          <cell r="AI544">
            <v>0</v>
          </cell>
        </row>
        <row r="544"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169.6</v>
          </cell>
          <cell r="AV544">
            <v>169.6</v>
          </cell>
        </row>
        <row r="545"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30081.03</v>
          </cell>
          <cell r="V545">
            <v>0</v>
          </cell>
          <cell r="W545">
            <v>26480.11</v>
          </cell>
          <cell r="X545">
            <v>0</v>
          </cell>
          <cell r="Y545">
            <v>51412.3199999999</v>
          </cell>
          <cell r="Z545">
            <v>51701.6900000001</v>
          </cell>
          <cell r="AA545">
            <v>0</v>
          </cell>
          <cell r="AB545">
            <v>36271.45</v>
          </cell>
          <cell r="AC545">
            <v>56016.21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454111.2</v>
          </cell>
          <cell r="AV545">
            <v>454111.2</v>
          </cell>
        </row>
        <row r="546"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</row>
        <row r="546"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</row>
        <row r="547"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</row>
        <row r="547"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</row>
        <row r="548"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是</v>
          </cell>
          <cell r="H548">
            <v>30</v>
          </cell>
        </row>
        <row r="548"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6211.3</v>
          </cell>
          <cell r="AO548">
            <v>14400</v>
          </cell>
          <cell r="AP548">
            <v>0</v>
          </cell>
          <cell r="AQ548">
            <v>0</v>
          </cell>
          <cell r="AR548">
            <v>69627.78</v>
          </cell>
          <cell r="AS548">
            <v>0</v>
          </cell>
          <cell r="AT548">
            <v>0</v>
          </cell>
          <cell r="AU548">
            <v>90239.08</v>
          </cell>
          <cell r="AV548">
            <v>90239.08</v>
          </cell>
        </row>
        <row r="549"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是</v>
          </cell>
          <cell r="H549">
            <v>90</v>
          </cell>
        </row>
        <row r="549">
          <cell r="AI549">
            <v>0</v>
          </cell>
          <cell r="AJ549">
            <v>35446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29000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546559.03</v>
          </cell>
          <cell r="AV549">
            <v>64446</v>
          </cell>
        </row>
        <row r="550"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>
            <v>0</v>
          </cell>
        </row>
        <row r="550">
          <cell r="AO550">
            <v>0</v>
          </cell>
          <cell r="AP550">
            <v>0</v>
          </cell>
          <cell r="AQ550">
            <v>192220.28</v>
          </cell>
          <cell r="AR550">
            <v>200463.57</v>
          </cell>
          <cell r="AS550">
            <v>38804.37</v>
          </cell>
          <cell r="AT550">
            <v>206015.95</v>
          </cell>
          <cell r="AU550">
            <v>637504.17</v>
          </cell>
          <cell r="AV550">
            <v>392683.85</v>
          </cell>
        </row>
        <row r="551">
          <cell r="C551" t="str">
            <v>天津力登维汽车部件有限公司</v>
          </cell>
        </row>
        <row r="551"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29864.8</v>
          </cell>
          <cell r="AP551">
            <v>7100</v>
          </cell>
          <cell r="AQ551">
            <v>16452.8</v>
          </cell>
          <cell r="AR551">
            <v>0</v>
          </cell>
          <cell r="AS551">
            <v>0</v>
          </cell>
          <cell r="AT551">
            <v>0</v>
          </cell>
          <cell r="AU551">
            <v>53417.6</v>
          </cell>
          <cell r="AV551">
            <v>53417.6</v>
          </cell>
        </row>
        <row r="552">
          <cell r="C552" t="str">
            <v>天津锦程新材料科技有限公司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</row>
        <row r="553">
          <cell r="C553" t="str">
            <v>河北方基恒达汽车部件有限公司</v>
          </cell>
        </row>
        <row r="553"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1100174.44</v>
          </cell>
          <cell r="AV553">
            <v>1100174.44</v>
          </cell>
        </row>
        <row r="554">
          <cell r="C554" t="str">
            <v>海兴县越达弹簧制造有限公司</v>
          </cell>
        </row>
        <row r="554"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98362.19</v>
          </cell>
          <cell r="AS554">
            <v>0</v>
          </cell>
          <cell r="AT554">
            <v>216365.4</v>
          </cell>
          <cell r="AU554">
            <v>314727.59</v>
          </cell>
          <cell r="AV554">
            <v>98362.19</v>
          </cell>
        </row>
        <row r="555">
          <cell r="C555" t="str">
            <v>保定市宏腾科技有限公司</v>
          </cell>
        </row>
        <row r="555"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</row>
        <row r="556">
          <cell r="C556" t="str">
            <v>临沂方中新材料科技有限公司</v>
          </cell>
        </row>
        <row r="556"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109000</v>
          </cell>
          <cell r="AS556">
            <v>178900</v>
          </cell>
          <cell r="AT556">
            <v>74600</v>
          </cell>
          <cell r="AU556">
            <v>362500</v>
          </cell>
          <cell r="AV556">
            <v>287900</v>
          </cell>
        </row>
        <row r="557">
          <cell r="C557" t="str">
            <v>欣瑞联电子（肇庆）有限公司</v>
          </cell>
        </row>
        <row r="557"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</row>
        <row r="558">
          <cell r="C558" t="str">
            <v>北京场景智能科技有限公司</v>
          </cell>
        </row>
        <row r="558">
          <cell r="F558">
            <v>60</v>
          </cell>
          <cell r="G558" t="str">
            <v>是</v>
          </cell>
        </row>
        <row r="558"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6000</v>
          </cell>
          <cell r="AV558">
            <v>6000</v>
          </cell>
        </row>
        <row r="559">
          <cell r="C559" t="str">
            <v>天津林宇机械制造有限公司</v>
          </cell>
        </row>
        <row r="559"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1750</v>
          </cell>
          <cell r="AV559">
            <v>1750</v>
          </cell>
        </row>
        <row r="560">
          <cell r="C560" t="str">
            <v>天津合心亿商贸有限公司</v>
          </cell>
        </row>
        <row r="560"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</row>
        <row r="561">
          <cell r="C561" t="str">
            <v>沧州圣玺装饰装修工程有限公司</v>
          </cell>
        </row>
        <row r="561"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1663.7</v>
          </cell>
          <cell r="AV561">
            <v>1663.7</v>
          </cell>
        </row>
        <row r="562">
          <cell r="C562" t="str">
            <v>河北嘉雄建筑安装工程有限公司</v>
          </cell>
        </row>
        <row r="562"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</row>
        <row r="563">
          <cell r="C563" t="str">
            <v>黄骅市嘉哲电脑经营部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</row>
        <row r="564">
          <cell r="C564" t="str">
            <v>黄骅市翼华工程机械租赁有限公司</v>
          </cell>
        </row>
        <row r="564"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</row>
        <row r="565">
          <cell r="C565" t="str">
            <v>沧州烽源人力资源服务有限公司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</row>
        <row r="566">
          <cell r="C566" t="str">
            <v>北京来一桶金科技有限公司</v>
          </cell>
        </row>
        <row r="566"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36233.1</v>
          </cell>
          <cell r="AV566">
            <v>0</v>
          </cell>
        </row>
        <row r="567">
          <cell r="C567" t="str">
            <v>天津沛衡五金弹簧有限公司</v>
          </cell>
        </row>
        <row r="567"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103214.78</v>
          </cell>
          <cell r="AV567">
            <v>41912.28</v>
          </cell>
        </row>
        <row r="568">
          <cell r="C568" t="str">
            <v>河北定国紧固件制造有限公司</v>
          </cell>
        </row>
        <row r="568"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</row>
        <row r="569">
          <cell r="C569" t="str">
            <v>上海商发金属材料有限公司</v>
          </cell>
        </row>
        <row r="569"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</row>
        <row r="570">
          <cell r="C570" t="str">
            <v>雅柏利（上海）粘扣带有限公司</v>
          </cell>
        </row>
        <row r="570"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Q570">
            <v>59180.25</v>
          </cell>
          <cell r="AR570">
            <v>33075.55</v>
          </cell>
          <cell r="AS570">
            <v>0</v>
          </cell>
          <cell r="AT570">
            <v>77603.2</v>
          </cell>
          <cell r="AU570">
            <v>169859</v>
          </cell>
          <cell r="AV570">
            <v>92255.8</v>
          </cell>
        </row>
        <row r="571">
          <cell r="C571" t="str">
            <v>江苏全盛座舱技术股份有限公司</v>
          </cell>
        </row>
        <row r="571"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193711.34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838642.2</v>
          </cell>
          <cell r="AV571">
            <v>457194.23</v>
          </cell>
        </row>
        <row r="572">
          <cell r="C572" t="str">
            <v>诸城恒信新材料科技有限公司</v>
          </cell>
        </row>
        <row r="572"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28844.74</v>
          </cell>
          <cell r="AT572">
            <v>0</v>
          </cell>
          <cell r="AU572">
            <v>28844.74</v>
          </cell>
          <cell r="AV572">
            <v>28844.74</v>
          </cell>
        </row>
        <row r="573">
          <cell r="C573" t="str">
            <v>北京友联物流有限公司</v>
          </cell>
        </row>
        <row r="573">
          <cell r="E573" t="str">
            <v>销售（三方库）</v>
          </cell>
          <cell r="F573">
            <v>0</v>
          </cell>
          <cell r="G573" t="str">
            <v>是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175849.55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504926.33</v>
          </cell>
          <cell r="AV573">
            <v>504926.33</v>
          </cell>
        </row>
        <row r="574">
          <cell r="C574" t="str">
            <v>天津中骏机械技术有限公司</v>
          </cell>
        </row>
        <row r="574"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</row>
        <row r="575">
          <cell r="C575" t="str">
            <v>天津德润达金属材料销售有限公司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380442.46</v>
          </cell>
          <cell r="AU575">
            <v>380442.46</v>
          </cell>
          <cell r="AV575">
            <v>380442.46</v>
          </cell>
        </row>
        <row r="576">
          <cell r="C576" t="str">
            <v>大悍（天津）汽车零部件有限公司</v>
          </cell>
        </row>
        <row r="576">
          <cell r="E576" t="str">
            <v>正常供货</v>
          </cell>
          <cell r="F576">
            <v>45</v>
          </cell>
          <cell r="G576" t="str">
            <v>是</v>
          </cell>
          <cell r="H576">
            <v>45</v>
          </cell>
        </row>
        <row r="576">
          <cell r="AL576">
            <v>0</v>
          </cell>
        </row>
        <row r="576">
          <cell r="AN576">
            <v>63897.32</v>
          </cell>
          <cell r="AO576">
            <v>71800</v>
          </cell>
          <cell r="AP576">
            <v>600</v>
          </cell>
          <cell r="AQ576">
            <v>118075.96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438589.27</v>
          </cell>
          <cell r="AV576">
            <v>257774.01</v>
          </cell>
        </row>
        <row r="577">
          <cell r="C577" t="str">
            <v>沧州梦依恋商贸有限公司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325</v>
          </cell>
          <cell r="AS577">
            <v>0</v>
          </cell>
          <cell r="AT577">
            <v>325</v>
          </cell>
          <cell r="AU577">
            <v>650</v>
          </cell>
          <cell r="AV577">
            <v>650</v>
          </cell>
        </row>
        <row r="578">
          <cell r="C578" t="str">
            <v>河北亿泽汽车零部件科技有限公司</v>
          </cell>
        </row>
        <row r="578"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15365.48</v>
          </cell>
          <cell r="AT578">
            <v>0</v>
          </cell>
          <cell r="AU578">
            <v>15365.48</v>
          </cell>
          <cell r="AV578">
            <v>0</v>
          </cell>
        </row>
        <row r="579">
          <cell r="C579" t="str">
            <v>北汽岱摩斯（沧州）汽车系统有限公司</v>
          </cell>
        </row>
        <row r="579"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C580" t="str">
            <v>温州鑫锐电器有限公司</v>
          </cell>
        </row>
        <row r="580"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3244.44</v>
          </cell>
          <cell r="AQ580">
            <v>27513.24</v>
          </cell>
          <cell r="AR580">
            <v>35939.65</v>
          </cell>
          <cell r="AS580">
            <v>4949.4</v>
          </cell>
          <cell r="AT580">
            <v>59313.7</v>
          </cell>
          <cell r="AU580">
            <v>130960.43</v>
          </cell>
          <cell r="AV580">
            <v>30757.68</v>
          </cell>
        </row>
        <row r="581">
          <cell r="C581" t="str">
            <v>北京恒世通物流有限公司</v>
          </cell>
        </row>
        <row r="581"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82321.2</v>
          </cell>
          <cell r="AQ581">
            <v>378460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1300342.8</v>
          </cell>
          <cell r="AV581">
            <v>1300342.8</v>
          </cell>
        </row>
        <row r="582">
          <cell r="C582" t="str">
            <v>大连吉田拉链有限公司北京分公司</v>
          </cell>
        </row>
        <row r="582">
          <cell r="F582">
            <v>60</v>
          </cell>
          <cell r="G582" t="str">
            <v>是</v>
          </cell>
        </row>
        <row r="582">
          <cell r="AM582">
            <v>0</v>
          </cell>
          <cell r="AN582">
            <v>12027.3</v>
          </cell>
          <cell r="AO582">
            <v>0</v>
          </cell>
          <cell r="AP582">
            <v>16800</v>
          </cell>
          <cell r="AQ582">
            <v>16837</v>
          </cell>
          <cell r="AR582">
            <v>21888.1</v>
          </cell>
          <cell r="AS582">
            <v>25255.5</v>
          </cell>
          <cell r="AT582">
            <v>0</v>
          </cell>
          <cell r="AU582">
            <v>92807.9</v>
          </cell>
          <cell r="AV582">
            <v>67552.4</v>
          </cell>
        </row>
        <row r="583">
          <cell r="C583" t="str">
            <v>致冠沧州汽车部件有限公司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146511.12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735808.38</v>
          </cell>
          <cell r="AV583">
            <v>286857.12</v>
          </cell>
        </row>
        <row r="584">
          <cell r="C584" t="str">
            <v>上海明芳汽车零件有限公司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C585" t="str">
            <v>上海纳特汽车标准件有限公司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11660.35</v>
          </cell>
          <cell r="AV585">
            <v>9517.87</v>
          </cell>
        </row>
        <row r="586">
          <cell r="C586" t="str">
            <v>霸州市鑫锐亿科金属制品有限公司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C587" t="str">
            <v>中贵天建（北京）建设集团有限公司黄骅分公司</v>
          </cell>
        </row>
        <row r="587">
          <cell r="F587">
            <v>0</v>
          </cell>
          <cell r="G587" t="str">
            <v>是</v>
          </cell>
        </row>
        <row r="587"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7730</v>
          </cell>
          <cell r="AV587">
            <v>7730</v>
          </cell>
        </row>
        <row r="588">
          <cell r="C588" t="str">
            <v>黄骅市渤海路绿林园艺工程部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732.5</v>
          </cell>
          <cell r="AV588">
            <v>732.5</v>
          </cell>
        </row>
        <row r="589">
          <cell r="C589" t="str">
            <v>清河县沁园汽车零部件有限公司</v>
          </cell>
        </row>
        <row r="589">
          <cell r="F589">
            <v>90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7950.71000000001</v>
          </cell>
          <cell r="AS589">
            <v>45301.7</v>
          </cell>
          <cell r="AT589">
            <v>68209.06</v>
          </cell>
          <cell r="AU589">
            <v>121461.47</v>
          </cell>
          <cell r="AV589">
            <v>0</v>
          </cell>
        </row>
        <row r="590">
          <cell r="C590" t="str">
            <v>上海尖美贸易发展有限公司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19935.49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166649.27</v>
          </cell>
          <cell r="AV590">
            <v>166649.27</v>
          </cell>
        </row>
        <row r="591">
          <cell r="C591" t="str">
            <v>宁波华腾首研新材料有限公司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C592" t="str">
            <v>青岛柏利美新材料有限公司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92700</v>
          </cell>
          <cell r="AT592">
            <v>115500</v>
          </cell>
          <cell r="AU592">
            <v>208200</v>
          </cell>
          <cell r="AV592">
            <v>208200</v>
          </cell>
        </row>
        <row r="593">
          <cell r="C593" t="str">
            <v>济南方正物流有限公司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C594" t="str">
            <v>沧州金桥环保科技发展有限公司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C595" t="str">
            <v>黄骅市金诚模具厂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C596" t="str">
            <v>常州市鹏逸汽车附件有限公司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C597" t="str">
            <v>黄骅市沃孚源包装制品有限公司</v>
          </cell>
        </row>
        <row r="597"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24680</v>
          </cell>
          <cell r="AV597">
            <v>7280</v>
          </cell>
        </row>
        <row r="598">
          <cell r="C598" t="str">
            <v>北京兴盛华丰包装制品有限公司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25460</v>
          </cell>
          <cell r="AV598">
            <v>25460</v>
          </cell>
        </row>
        <row r="599">
          <cell r="C599" t="str">
            <v>米思米（中国）精密机械贸易有限公司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C600" t="str">
            <v>中国人民健康保险股份有限公司沧州中心支公司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C601" t="str">
            <v>曹县亿昌木制品有限公司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C602" t="str">
            <v>黄骅市兴华石油有限责任公司宏坤加油站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C603" t="str">
            <v>天津又进精密部品有限公司</v>
          </cell>
        </row>
        <row r="603">
          <cell r="F603">
            <v>60</v>
          </cell>
        </row>
        <row r="603">
          <cell r="AO603">
            <v>26099.99</v>
          </cell>
          <cell r="AP603">
            <v>0</v>
          </cell>
          <cell r="AQ603">
            <v>19437.3</v>
          </cell>
          <cell r="AR603">
            <v>142337.73</v>
          </cell>
          <cell r="AS603">
            <v>95087.99</v>
          </cell>
          <cell r="AT603">
            <v>100270.38</v>
          </cell>
          <cell r="AU603">
            <v>383233.39</v>
          </cell>
          <cell r="AV603">
            <v>187875.02</v>
          </cell>
        </row>
        <row r="604">
          <cell r="C604" t="str">
            <v>东莞市元将五金有限公司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94072.5</v>
          </cell>
          <cell r="AV604">
            <v>0</v>
          </cell>
        </row>
        <row r="605">
          <cell r="C605" t="str">
            <v>佛山市顺德区菲斯卡特五金电器有限公司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8500</v>
          </cell>
          <cell r="AV605">
            <v>8500</v>
          </cell>
        </row>
        <row r="606">
          <cell r="C606" t="str">
            <v>天津新起点模具有限公司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156000</v>
          </cell>
          <cell r="AT606">
            <v>0</v>
          </cell>
          <cell r="AU606">
            <v>156000</v>
          </cell>
          <cell r="AV606">
            <v>156000</v>
          </cell>
        </row>
        <row r="607">
          <cell r="C607" t="str">
            <v>廊坊冀杰塑料制品有限公司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</row>
        <row r="608">
          <cell r="C608" t="str">
            <v>北京格兰力士机电技术有限责任公司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</row>
        <row r="609">
          <cell r="C609" t="str">
            <v>沧州美凯精冲产品有限公司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4641.96</v>
          </cell>
          <cell r="AV609">
            <v>0</v>
          </cell>
        </row>
        <row r="610">
          <cell r="C610" t="str">
            <v>温州华创汽车电器有限公司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22960</v>
          </cell>
          <cell r="AU610">
            <v>22960</v>
          </cell>
          <cell r="AV610">
            <v>0</v>
          </cell>
        </row>
        <row r="611">
          <cell r="C611" t="str">
            <v>河南九途道路材料科技有限公司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C612" t="str">
            <v>谷城益合泡沫塑胶有限公司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12131.2</v>
          </cell>
          <cell r="AS612">
            <v>0</v>
          </cell>
          <cell r="AT612">
            <v>34977.6</v>
          </cell>
          <cell r="AU612">
            <v>47108.8</v>
          </cell>
          <cell r="AV612">
            <v>47108.8</v>
          </cell>
        </row>
        <row r="613">
          <cell r="C613" t="str">
            <v>沧州智联人力资源服务有限公司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C614" t="str">
            <v>东莞市鑫宝塑胶原料有限公司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C615" t="str">
            <v>黄骅市盛腾广告有限公司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C616" t="str">
            <v>山东集合内建筑设计有限公司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C617" t="str">
            <v>PPG涂料（天津）有限公司</v>
          </cell>
        </row>
        <row r="617">
          <cell r="F617">
            <v>30</v>
          </cell>
        </row>
        <row r="617">
          <cell r="AQ617">
            <v>0</v>
          </cell>
          <cell r="AR617">
            <v>53265.58</v>
          </cell>
          <cell r="AS617">
            <v>153692.02</v>
          </cell>
          <cell r="AT617">
            <v>17768.48</v>
          </cell>
          <cell r="AU617">
            <v>224726.08</v>
          </cell>
          <cell r="AV617">
            <v>206957.6</v>
          </cell>
        </row>
        <row r="618">
          <cell r="C618" t="str">
            <v>天津艾尔特精密机械有限公司</v>
          </cell>
        </row>
        <row r="618">
          <cell r="AQ618">
            <v>33100</v>
          </cell>
          <cell r="AR618">
            <v>0</v>
          </cell>
          <cell r="AS618">
            <v>0</v>
          </cell>
          <cell r="AT618">
            <v>60000</v>
          </cell>
          <cell r="AU618">
            <v>93100</v>
          </cell>
          <cell r="AV618">
            <v>93100</v>
          </cell>
        </row>
        <row r="619">
          <cell r="C619" t="str">
            <v>深州市晶立泰(安广顺)机械配件有限公司</v>
          </cell>
        </row>
        <row r="619">
          <cell r="F619">
            <v>60</v>
          </cell>
        </row>
        <row r="619">
          <cell r="AQ619">
            <v>79777.38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88908.5</v>
          </cell>
          <cell r="AV619">
            <v>86098.02</v>
          </cell>
        </row>
        <row r="620">
          <cell r="C620" t="str">
            <v>黄骅市宏达五金厂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C621" t="str">
            <v>黄骅市富邑金属制品有限公司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20523.37</v>
          </cell>
          <cell r="AV621">
            <v>0</v>
          </cell>
        </row>
        <row r="622">
          <cell r="C622" t="str">
            <v>黄骅市荣昌祥纸制品有限公司</v>
          </cell>
        </row>
        <row r="622">
          <cell r="F622">
            <v>90</v>
          </cell>
        </row>
        <row r="622"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49282.46</v>
          </cell>
          <cell r="AV622">
            <v>49282.46</v>
          </cell>
        </row>
        <row r="623">
          <cell r="C623" t="str">
            <v>永清永泰汽车部件有限公司</v>
          </cell>
        </row>
        <row r="623">
          <cell r="F623">
            <v>90</v>
          </cell>
        </row>
        <row r="623">
          <cell r="AQ623">
            <v>26942.55</v>
          </cell>
          <cell r="AR623">
            <v>0</v>
          </cell>
          <cell r="AS623">
            <v>9050.17</v>
          </cell>
          <cell r="AT623">
            <v>56255.85</v>
          </cell>
          <cell r="AU623">
            <v>92248.57</v>
          </cell>
          <cell r="AV623">
            <v>26942.55</v>
          </cell>
        </row>
        <row r="624">
          <cell r="C624" t="str">
            <v>上海发之源电气有限公司</v>
          </cell>
        </row>
        <row r="624">
          <cell r="F624">
            <v>90</v>
          </cell>
        </row>
        <row r="624">
          <cell r="AQ624">
            <v>0</v>
          </cell>
          <cell r="AR624">
            <v>127694.24</v>
          </cell>
          <cell r="AS624">
            <v>97920.6</v>
          </cell>
          <cell r="AT624">
            <v>100728.2</v>
          </cell>
          <cell r="AU624">
            <v>326343.04</v>
          </cell>
          <cell r="AV624">
            <v>0</v>
          </cell>
        </row>
        <row r="625">
          <cell r="C625" t="str">
            <v>芜湖金安世腾汽车安全系统有限公司</v>
          </cell>
        </row>
        <row r="625">
          <cell r="AQ625">
            <v>6225.04</v>
          </cell>
          <cell r="AR625">
            <v>0</v>
          </cell>
          <cell r="AS625">
            <v>0</v>
          </cell>
          <cell r="AT625">
            <v>0</v>
          </cell>
          <cell r="AU625">
            <v>6225.04</v>
          </cell>
          <cell r="AV625">
            <v>6225.04</v>
          </cell>
        </row>
        <row r="626">
          <cell r="C626" t="str">
            <v>烟台毓顺汽车零部件有限公司</v>
          </cell>
        </row>
        <row r="626">
          <cell r="F626">
            <v>60</v>
          </cell>
        </row>
        <row r="626">
          <cell r="AQ626">
            <v>126211.2</v>
          </cell>
          <cell r="AR626">
            <v>93306.36</v>
          </cell>
          <cell r="AS626">
            <v>76152.96</v>
          </cell>
          <cell r="AT626">
            <v>82010.88</v>
          </cell>
          <cell r="AU626">
            <v>377681.4</v>
          </cell>
          <cell r="AV626">
            <v>219517.56</v>
          </cell>
        </row>
        <row r="627">
          <cell r="C627" t="str">
            <v>日照兴伟橡塑有限公司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5600</v>
          </cell>
          <cell r="AU627">
            <v>5600</v>
          </cell>
          <cell r="AV627">
            <v>5600</v>
          </cell>
        </row>
        <row r="628">
          <cell r="C628" t="str">
            <v>青岛亿嘉通物流有限公司</v>
          </cell>
        </row>
        <row r="628">
          <cell r="AQ628">
            <v>101797.76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201936.38</v>
          </cell>
          <cell r="AV628">
            <v>201936.38</v>
          </cell>
        </row>
        <row r="629">
          <cell r="C629" t="str">
            <v>北京双海包装制品厂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6500</v>
          </cell>
          <cell r="AV629">
            <v>0</v>
          </cell>
        </row>
        <row r="630">
          <cell r="C630" t="str">
            <v>北京寸金宏德科技发展有限公司</v>
          </cell>
        </row>
        <row r="630">
          <cell r="F630">
            <v>90</v>
          </cell>
        </row>
        <row r="630">
          <cell r="AR630">
            <v>11361.25</v>
          </cell>
          <cell r="AS630">
            <v>7201.26</v>
          </cell>
          <cell r="AT630">
            <v>0</v>
          </cell>
          <cell r="AU630">
            <v>18562.51</v>
          </cell>
          <cell r="AV630">
            <v>0</v>
          </cell>
        </row>
        <row r="631">
          <cell r="C631" t="str">
            <v>天津东凯科技有限公司</v>
          </cell>
        </row>
        <row r="631">
          <cell r="F631">
            <v>90</v>
          </cell>
        </row>
        <row r="631">
          <cell r="AR631">
            <v>11480.8</v>
          </cell>
          <cell r="AS631">
            <v>12023.2</v>
          </cell>
          <cell r="AT631">
            <v>9040</v>
          </cell>
          <cell r="AU631">
            <v>32544</v>
          </cell>
          <cell r="AV631">
            <v>0</v>
          </cell>
        </row>
        <row r="632">
          <cell r="C632" t="str">
            <v>南宫市宏勇汽配塑料卡扣制造厂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C633" t="str">
            <v>江苏凌派通信科技有限公司</v>
          </cell>
        </row>
        <row r="633">
          <cell r="F633">
            <v>60</v>
          </cell>
        </row>
        <row r="633">
          <cell r="AR633">
            <v>17764.07</v>
          </cell>
          <cell r="AS633">
            <v>21679.12</v>
          </cell>
          <cell r="AT633">
            <v>52799.74</v>
          </cell>
          <cell r="AU633">
            <v>92242.93</v>
          </cell>
          <cell r="AV633">
            <v>17764.07</v>
          </cell>
        </row>
        <row r="634">
          <cell r="C634" t="str">
            <v>苏州宏逸汽车零部件有限公司</v>
          </cell>
        </row>
        <row r="634">
          <cell r="F634" t="str">
            <v>预付</v>
          </cell>
        </row>
        <row r="634">
          <cell r="AR634">
            <v>51024</v>
          </cell>
          <cell r="AS634">
            <v>0</v>
          </cell>
          <cell r="AT634">
            <v>72096</v>
          </cell>
          <cell r="AU634">
            <v>123120</v>
          </cell>
          <cell r="AV634">
            <v>123120</v>
          </cell>
        </row>
        <row r="635">
          <cell r="C635" t="str">
            <v>天台宏泰电子有限公司</v>
          </cell>
        </row>
        <row r="635">
          <cell r="F635">
            <v>60</v>
          </cell>
        </row>
        <row r="635">
          <cell r="AR635">
            <v>26092.95</v>
          </cell>
          <cell r="AS635">
            <v>0</v>
          </cell>
          <cell r="AT635">
            <v>18088.71</v>
          </cell>
          <cell r="AU635">
            <v>44181.66</v>
          </cell>
          <cell r="AV635">
            <v>26092.95</v>
          </cell>
        </row>
        <row r="636"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</row>
        <row r="636">
          <cell r="H636">
            <v>60</v>
          </cell>
        </row>
        <row r="636">
          <cell r="AS636">
            <v>1040933.79</v>
          </cell>
          <cell r="AT636">
            <v>160784.85</v>
          </cell>
          <cell r="AU636">
            <v>1201718.64</v>
          </cell>
          <cell r="AV636">
            <v>0</v>
          </cell>
        </row>
        <row r="637">
          <cell r="C637" t="str">
            <v>重庆光大产业有限公司</v>
          </cell>
        </row>
        <row r="637">
          <cell r="F637">
            <v>60</v>
          </cell>
        </row>
        <row r="637">
          <cell r="AR637">
            <v>12258.81</v>
          </cell>
          <cell r="AS637">
            <v>0</v>
          </cell>
          <cell r="AT637">
            <v>0</v>
          </cell>
          <cell r="AU637">
            <v>12258.81</v>
          </cell>
          <cell r="AV637">
            <v>12258.81</v>
          </cell>
        </row>
        <row r="638">
          <cell r="C638" t="str">
            <v>河北岳钢数控设备有限公司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  <cell r="AV638">
            <v>0</v>
          </cell>
        </row>
        <row r="639">
          <cell r="C639" t="str">
            <v>河北讯飞起重设备安装有限公司</v>
          </cell>
        </row>
        <row r="639">
          <cell r="AR639">
            <v>30000</v>
          </cell>
        </row>
        <row r="639">
          <cell r="AT639">
            <v>0</v>
          </cell>
          <cell r="AU639">
            <v>30000</v>
          </cell>
          <cell r="AV639">
            <v>30000</v>
          </cell>
        </row>
        <row r="640">
          <cell r="C640" t="str">
            <v>天津未来化学有限公司</v>
          </cell>
        </row>
        <row r="640">
          <cell r="AR640">
            <v>19500</v>
          </cell>
        </row>
        <row r="640">
          <cell r="AT640">
            <v>0</v>
          </cell>
          <cell r="AU640">
            <v>19500</v>
          </cell>
          <cell r="AV640">
            <v>19500</v>
          </cell>
        </row>
        <row r="641">
          <cell r="C641" t="str">
            <v>黄骅市源宏模具厂</v>
          </cell>
        </row>
        <row r="641"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  <cell r="AV641">
            <v>0</v>
          </cell>
        </row>
        <row r="642">
          <cell r="C642" t="str">
            <v>沧州君泰包装制品有限公司</v>
          </cell>
        </row>
        <row r="642">
          <cell r="F642">
            <v>30</v>
          </cell>
        </row>
        <row r="642">
          <cell r="AP642">
            <v>126255.8</v>
          </cell>
          <cell r="AQ642">
            <v>75757.12</v>
          </cell>
        </row>
        <row r="642">
          <cell r="AT642">
            <v>0</v>
          </cell>
          <cell r="AU642">
            <v>202012.92</v>
          </cell>
          <cell r="AV642">
            <v>202012.92</v>
          </cell>
        </row>
        <row r="643">
          <cell r="C643" t="str">
            <v>沧州渤海新区欣智恒科技有限公司</v>
          </cell>
        </row>
        <row r="643">
          <cell r="AR643">
            <v>800</v>
          </cell>
        </row>
        <row r="643">
          <cell r="AT643">
            <v>0</v>
          </cell>
          <cell r="AU643">
            <v>800</v>
          </cell>
          <cell r="AV643">
            <v>800</v>
          </cell>
        </row>
        <row r="644">
          <cell r="C644" t="str">
            <v>沧州辉骏建筑安装工程有限公司</v>
          </cell>
        </row>
        <row r="644">
          <cell r="AR644">
            <v>1095</v>
          </cell>
        </row>
        <row r="644">
          <cell r="AT644">
            <v>0</v>
          </cell>
          <cell r="AU644">
            <v>1095</v>
          </cell>
          <cell r="AV644">
            <v>1095</v>
          </cell>
        </row>
        <row r="645">
          <cell r="C645" t="str">
            <v>黄骅市渤新环保科技有限公司</v>
          </cell>
        </row>
        <row r="645">
          <cell r="AR645">
            <v>35000</v>
          </cell>
        </row>
        <row r="645">
          <cell r="AT645">
            <v>0</v>
          </cell>
          <cell r="AU645">
            <v>35000</v>
          </cell>
          <cell r="AV645">
            <v>35000</v>
          </cell>
        </row>
        <row r="646">
          <cell r="C646" t="str">
            <v>大连安华物流系统有限公司</v>
          </cell>
        </row>
        <row r="646">
          <cell r="AR646">
            <v>21057.55</v>
          </cell>
        </row>
        <row r="646">
          <cell r="AT646">
            <v>0</v>
          </cell>
          <cell r="AU646">
            <v>21057.55</v>
          </cell>
          <cell r="AV646">
            <v>21057.55</v>
          </cell>
        </row>
        <row r="647">
          <cell r="C647" t="str">
            <v>南昌市瑞庄科技有限公司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  <cell r="AV647">
            <v>0</v>
          </cell>
        </row>
        <row r="648">
          <cell r="C648" t="str">
            <v>天津佳其汽车内饰部件有限公司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  <cell r="AV648">
            <v>0</v>
          </cell>
        </row>
        <row r="649">
          <cell r="C649" t="str">
            <v>北京鑫葆海化学科技有限公司</v>
          </cell>
        </row>
        <row r="649">
          <cell r="AT649">
            <v>0</v>
          </cell>
          <cell r="AU649">
            <v>0</v>
          </cell>
          <cell r="AV649">
            <v>0</v>
          </cell>
        </row>
        <row r="650">
          <cell r="C650" t="str">
            <v>北京长地集思信息技术有限公司</v>
          </cell>
        </row>
        <row r="650">
          <cell r="AT650">
            <v>0</v>
          </cell>
          <cell r="AU650">
            <v>0</v>
          </cell>
          <cell r="AV650">
            <v>0</v>
          </cell>
        </row>
        <row r="651">
          <cell r="C651" t="str">
            <v>黄骅市聚兴制管有限公司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  <cell r="AV651">
            <v>0</v>
          </cell>
        </row>
        <row r="652">
          <cell r="C652" t="str">
            <v>南皮县泰航五金制造有限公司</v>
          </cell>
        </row>
        <row r="652">
          <cell r="AT652">
            <v>0</v>
          </cell>
          <cell r="AU652">
            <v>0</v>
          </cell>
          <cell r="AV652">
            <v>0</v>
          </cell>
        </row>
        <row r="653">
          <cell r="C653" t="str">
            <v>文安县海智五金制品有限公司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  <cell r="AV653">
            <v>0</v>
          </cell>
        </row>
        <row r="654">
          <cell r="C654" t="str">
            <v>沧县大河精密铸造厂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</row>
        <row r="655">
          <cell r="C655" t="str">
            <v>上海通实机器人制造有限公司</v>
          </cell>
        </row>
        <row r="655">
          <cell r="AS655">
            <v>0</v>
          </cell>
          <cell r="AT655">
            <v>0</v>
          </cell>
          <cell r="AU655">
            <v>0</v>
          </cell>
          <cell r="AV655">
            <v>0</v>
          </cell>
        </row>
        <row r="656">
          <cell r="C656" t="str">
            <v>南京磐纳科技发展有限公司</v>
          </cell>
        </row>
        <row r="656">
          <cell r="AT656">
            <v>0</v>
          </cell>
          <cell r="AU656">
            <v>0</v>
          </cell>
          <cell r="AV656">
            <v>0</v>
          </cell>
        </row>
        <row r="657">
          <cell r="C657" t="str">
            <v>淄博颜山专用汽车有限公司</v>
          </cell>
        </row>
        <row r="657">
          <cell r="I657">
            <v>430000</v>
          </cell>
        </row>
        <row r="657">
          <cell r="AT657">
            <v>0</v>
          </cell>
          <cell r="AU657">
            <v>430000</v>
          </cell>
          <cell r="AV657">
            <v>430000</v>
          </cell>
        </row>
        <row r="658">
          <cell r="C658" t="str">
            <v>宁津县永胜胶合板厂</v>
          </cell>
        </row>
        <row r="658">
          <cell r="AT658">
            <v>0</v>
          </cell>
          <cell r="AU658">
            <v>0</v>
          </cell>
          <cell r="AV658">
            <v>0</v>
          </cell>
        </row>
        <row r="659">
          <cell r="C659" t="str">
            <v>山东朗迪铝业有限公司</v>
          </cell>
        </row>
        <row r="659">
          <cell r="AT659">
            <v>0</v>
          </cell>
          <cell r="AU659">
            <v>0</v>
          </cell>
          <cell r="AV659">
            <v>0</v>
          </cell>
        </row>
        <row r="660">
          <cell r="C660" t="str">
            <v>青岛宥恩工贸有限公司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  <cell r="AV660">
            <v>0</v>
          </cell>
        </row>
        <row r="661">
          <cell r="C661" t="str">
            <v>广东尚研电子科技股份有限公司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  <cell r="AV661">
            <v>0</v>
          </cell>
        </row>
        <row r="662">
          <cell r="C662" t="str">
            <v>中联认证中心（北京）有限公司</v>
          </cell>
        </row>
        <row r="662">
          <cell r="AT662">
            <v>0</v>
          </cell>
          <cell r="AU662">
            <v>0</v>
          </cell>
          <cell r="AV662">
            <v>0</v>
          </cell>
        </row>
        <row r="663">
          <cell r="C663" t="str">
            <v>东审鼎立国际会计师事务所有限责任公司</v>
          </cell>
        </row>
        <row r="663">
          <cell r="AS663">
            <v>0</v>
          </cell>
          <cell r="AT663">
            <v>0</v>
          </cell>
          <cell r="AU663">
            <v>0</v>
          </cell>
          <cell r="AV663">
            <v>0</v>
          </cell>
        </row>
        <row r="664">
          <cell r="C664" t="str">
            <v>中汽研汽车检验中心（天津）有限公司</v>
          </cell>
        </row>
        <row r="664">
          <cell r="AS664">
            <v>0</v>
          </cell>
          <cell r="AT664">
            <v>0</v>
          </cell>
          <cell r="AU664">
            <v>0</v>
          </cell>
          <cell r="AV664">
            <v>0</v>
          </cell>
        </row>
        <row r="665">
          <cell r="C665" t="str">
            <v>保定市齐稳精密机械设备制造有限公司</v>
          </cell>
        </row>
        <row r="665">
          <cell r="AT665">
            <v>0</v>
          </cell>
          <cell r="AU665">
            <v>0</v>
          </cell>
          <cell r="AV665">
            <v>0</v>
          </cell>
        </row>
        <row r="666">
          <cell r="C666" t="str">
            <v>中国移动通信集团河北有限公司沧州分公司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</row>
        <row r="667">
          <cell r="C667" t="str">
            <v>河北清旭科技服务有限公司</v>
          </cell>
        </row>
        <row r="667">
          <cell r="AT667">
            <v>0</v>
          </cell>
          <cell r="AU667">
            <v>0</v>
          </cell>
          <cell r="AV667">
            <v>0</v>
          </cell>
        </row>
        <row r="668">
          <cell r="C668" t="str">
            <v>沧州强盛精密模具制造有限公司</v>
          </cell>
        </row>
        <row r="668">
          <cell r="AT668">
            <v>0</v>
          </cell>
          <cell r="AU668">
            <v>0</v>
          </cell>
          <cell r="AV668">
            <v>0</v>
          </cell>
        </row>
        <row r="669">
          <cell r="C669" t="str">
            <v>河北冀翔通电子科技有限公司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</row>
        <row r="670">
          <cell r="C670" t="str">
            <v>河北宇通特种胶管有限公司</v>
          </cell>
        </row>
        <row r="670">
          <cell r="AT670">
            <v>0</v>
          </cell>
          <cell r="AU670">
            <v>0</v>
          </cell>
          <cell r="AV670">
            <v>0</v>
          </cell>
        </row>
        <row r="671">
          <cell r="C671" t="str">
            <v>信誉楼百货集团有限公司黄骅信誉楼旗舰店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</row>
        <row r="672">
          <cell r="C672" t="str">
            <v>沧州骏臣金属材料销售有限公司</v>
          </cell>
        </row>
        <row r="672">
          <cell r="AS672">
            <v>0</v>
          </cell>
          <cell r="AT672">
            <v>0</v>
          </cell>
          <cell r="AU672">
            <v>0</v>
          </cell>
          <cell r="AV672">
            <v>0</v>
          </cell>
        </row>
        <row r="673">
          <cell r="C673" t="str">
            <v>河北爱信诺航天信息有限公司沧州分公司</v>
          </cell>
        </row>
        <row r="673">
          <cell r="AS673">
            <v>0</v>
          </cell>
          <cell r="AT673">
            <v>0</v>
          </cell>
          <cell r="AU673">
            <v>0</v>
          </cell>
          <cell r="AV673">
            <v>0</v>
          </cell>
        </row>
        <row r="674">
          <cell r="C674" t="str">
            <v>永赢金融租赁有限公司</v>
          </cell>
        </row>
        <row r="674">
          <cell r="AS674">
            <v>0</v>
          </cell>
          <cell r="AT674">
            <v>0</v>
          </cell>
          <cell r="AU674">
            <v>0</v>
          </cell>
          <cell r="AV674">
            <v>0</v>
          </cell>
        </row>
        <row r="675">
          <cell r="C675" t="str">
            <v>中国重汽集团济南动力有限公司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</row>
        <row r="676">
          <cell r="C676" t="str">
            <v>河南云塔新能源科技开发有限公司</v>
          </cell>
        </row>
        <row r="676">
          <cell r="AT676">
            <v>0</v>
          </cell>
          <cell r="AU676">
            <v>0</v>
          </cell>
          <cell r="AV676">
            <v>0</v>
          </cell>
        </row>
        <row r="677">
          <cell r="C677" t="str">
            <v>卫辉市华伟矿山机械有限公司</v>
          </cell>
        </row>
        <row r="677">
          <cell r="AT677">
            <v>0</v>
          </cell>
          <cell r="AU677">
            <v>0</v>
          </cell>
          <cell r="AV677">
            <v>0</v>
          </cell>
        </row>
        <row r="678">
          <cell r="C678" t="str">
            <v>东莞市博一自动化科技有限公司</v>
          </cell>
        </row>
        <row r="678">
          <cell r="AS678">
            <v>0</v>
          </cell>
          <cell r="AT678">
            <v>0</v>
          </cell>
          <cell r="AU678">
            <v>0</v>
          </cell>
          <cell r="AV678">
            <v>0</v>
          </cell>
        </row>
        <row r="679">
          <cell r="C679" t="str">
            <v>陕西华臻工贸服务有限公司</v>
          </cell>
        </row>
        <row r="679">
          <cell r="AT679">
            <v>0</v>
          </cell>
          <cell r="AU679">
            <v>0</v>
          </cell>
          <cell r="AV679">
            <v>0</v>
          </cell>
        </row>
        <row r="680">
          <cell r="C680" t="str">
            <v>天津湘鑫科技发展有限公司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38209.02</v>
          </cell>
          <cell r="AU680">
            <v>38209.02</v>
          </cell>
          <cell r="AV680">
            <v>0</v>
          </cell>
        </row>
        <row r="681">
          <cell r="C681" t="str">
            <v>廊坊富杉汽车零部件有限公司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59971.36</v>
          </cell>
          <cell r="AU681">
            <v>59971.36</v>
          </cell>
          <cell r="AV681">
            <v>0</v>
          </cell>
        </row>
        <row r="682"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</row>
        <row r="682">
          <cell r="AT682">
            <v>2486</v>
          </cell>
          <cell r="AU682">
            <v>2486</v>
          </cell>
          <cell r="AV682">
            <v>0</v>
          </cell>
        </row>
        <row r="683">
          <cell r="C683" t="str">
            <v>江苏福美汽车镜有限公司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155940</v>
          </cell>
          <cell r="AU683">
            <v>155940</v>
          </cell>
          <cell r="AV683">
            <v>0</v>
          </cell>
        </row>
        <row r="684">
          <cell r="C684" t="str">
            <v>徐州派特控制技术有限公司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3583</v>
          </cell>
          <cell r="AV684">
            <v>0</v>
          </cell>
        </row>
        <row r="685">
          <cell r="C685" t="str">
            <v>沧州直聘通信息技术有限公司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  <cell r="AV685">
            <v>0</v>
          </cell>
        </row>
        <row r="686">
          <cell r="C686" t="str">
            <v>上海绒彧贸易有限公司</v>
          </cell>
        </row>
        <row r="686">
          <cell r="AT686">
            <v>0</v>
          </cell>
          <cell r="AU686">
            <v>0</v>
          </cell>
          <cell r="AV686">
            <v>0</v>
          </cell>
        </row>
        <row r="687">
          <cell r="C687" t="str">
            <v>无锡万谦工品智造科技有限公司</v>
          </cell>
        </row>
        <row r="687">
          <cell r="AT687">
            <v>0</v>
          </cell>
          <cell r="AU687">
            <v>0</v>
          </cell>
          <cell r="AV687">
            <v>0</v>
          </cell>
        </row>
        <row r="688">
          <cell r="AU688">
            <v>220027710.77</v>
          </cell>
          <cell r="AV688">
            <v>179247179.1</v>
          </cell>
        </row>
        <row r="689">
          <cell r="AS689">
            <v>219</v>
          </cell>
        </row>
        <row r="693">
          <cell r="AU693">
            <v>1006167.36</v>
          </cell>
          <cell r="AV693">
            <v>768570.1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732127.85</v>
          </cell>
          <cell r="AB5">
            <v>767937.17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13963158.36</v>
          </cell>
          <cell r="AX5">
            <v>12809295.78</v>
          </cell>
          <cell r="AY5">
            <v>594815.328333333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涉诉</v>
          </cell>
          <cell r="F6">
            <v>60</v>
          </cell>
          <cell r="G6" t="str">
            <v>是</v>
          </cell>
        </row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6"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6">
          <cell r="AM6">
            <v>815454.82</v>
          </cell>
        </row>
        <row r="6">
          <cell r="AR6">
            <v>11866.04</v>
          </cell>
          <cell r="AS6">
            <v>0</v>
          </cell>
          <cell r="AT6">
            <v>0</v>
          </cell>
          <cell r="AU6">
            <v>0</v>
          </cell>
        </row>
        <row r="6">
          <cell r="AW6">
            <v>3933594.28</v>
          </cell>
          <cell r="AX6">
            <v>3933594.28</v>
          </cell>
          <cell r="AY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7">
          <cell r="AE7">
            <v>414577.45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1314960.39</v>
          </cell>
          <cell r="AW7">
            <v>11107878.18</v>
          </cell>
          <cell r="AX7">
            <v>9260929.55</v>
          </cell>
          <cell r="AY7">
            <v>758751.766666667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</row>
        <row r="8">
          <cell r="N8">
            <v>0</v>
          </cell>
        </row>
        <row r="8">
          <cell r="T8">
            <v>0</v>
          </cell>
          <cell r="U8">
            <v>311990.51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</v>
          </cell>
          <cell r="AG8">
            <v>138942.71</v>
          </cell>
          <cell r="AH8">
            <v>298175.46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7518642.33</v>
          </cell>
          <cell r="AX8">
            <v>7230577.73</v>
          </cell>
          <cell r="AY8">
            <v>327250.981666667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涉诉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</row>
        <row r="9"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T9">
            <v>72207.96</v>
          </cell>
          <cell r="U9">
            <v>336314.21</v>
          </cell>
          <cell r="V9">
            <v>0</v>
          </cell>
          <cell r="W9">
            <v>34638.9999999991</v>
          </cell>
          <cell r="X9">
            <v>87450.6600000001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</v>
          </cell>
          <cell r="AI9">
            <v>63145.78</v>
          </cell>
          <cell r="AJ9">
            <v>120093.38</v>
          </cell>
          <cell r="AK9">
            <v>277536.1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</row>
        <row r="9">
          <cell r="AW9">
            <v>4223767.43</v>
          </cell>
          <cell r="AX9">
            <v>4117298.58</v>
          </cell>
          <cell r="AY9">
            <v>178983.14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419163.32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77917.51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289036.79</v>
          </cell>
          <cell r="AM10">
            <v>331670.09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</v>
          </cell>
          <cell r="AV10">
            <v>742854.91</v>
          </cell>
          <cell r="AW10">
            <v>8576805.34</v>
          </cell>
          <cell r="AX10">
            <v>6928650.62</v>
          </cell>
          <cell r="AY10">
            <v>513637.476666667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1"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1">
          <cell r="AH11">
            <v>0</v>
          </cell>
          <cell r="AI11">
            <v>675419.15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549627.2</v>
          </cell>
          <cell r="AV11">
            <v>1100043.56</v>
          </cell>
          <cell r="AW11">
            <v>9067309.69</v>
          </cell>
          <cell r="AX11">
            <v>7417638.93</v>
          </cell>
          <cell r="AY11">
            <v>740588.216666667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2">
          <cell r="AI12">
            <v>11453.85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3167213.17</v>
          </cell>
          <cell r="AX12">
            <v>2886378.84</v>
          </cell>
          <cell r="AY12">
            <v>230325.216666667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555048.21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</row>
        <row r="13">
          <cell r="AW13">
            <v>2481316.37</v>
          </cell>
          <cell r="AX13">
            <v>2367700.74</v>
          </cell>
          <cell r="AY13">
            <v>78182.49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Y14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0</v>
          </cell>
          <cell r="AJ14">
            <v>217255.12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565111.33</v>
          </cell>
          <cell r="AU14">
            <v>218574.31</v>
          </cell>
          <cell r="AV14">
            <v>414179.92</v>
          </cell>
          <cell r="AW14">
            <v>4291632.28</v>
          </cell>
          <cell r="AX14">
            <v>3093766.72</v>
          </cell>
          <cell r="AY14">
            <v>426970.151666667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</row>
        <row r="15"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251944.23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328931.6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</v>
          </cell>
          <cell r="AS15">
            <v>91349.12</v>
          </cell>
          <cell r="AT15">
            <v>0</v>
          </cell>
          <cell r="AU15">
            <v>232522.57</v>
          </cell>
          <cell r="AV15">
            <v>306199.79</v>
          </cell>
          <cell r="AW15">
            <v>2879613.15</v>
          </cell>
          <cell r="AX15">
            <v>2340890.79</v>
          </cell>
          <cell r="AY15">
            <v>151038.305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6">
          <cell r="Y16">
            <v>185843.6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</v>
          </cell>
          <cell r="AV16">
            <v>166937.77</v>
          </cell>
          <cell r="AW16">
            <v>3186649.37</v>
          </cell>
          <cell r="AX16">
            <v>2747472.29</v>
          </cell>
          <cell r="AY16">
            <v>116348.83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7">
          <cell r="AA17">
            <v>93096.02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</v>
          </cell>
          <cell r="AH17">
            <v>56202.38</v>
          </cell>
          <cell r="AI17">
            <v>0</v>
          </cell>
          <cell r="AJ17">
            <v>305870.59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2904100.87</v>
          </cell>
          <cell r="AX17">
            <v>2697239.61</v>
          </cell>
          <cell r="AY17">
            <v>100028.823333333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0</v>
          </cell>
          <cell r="AG18">
            <v>0</v>
          </cell>
          <cell r="AH18">
            <v>0</v>
          </cell>
          <cell r="AI18">
            <v>7029.11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172776</v>
          </cell>
          <cell r="AW18">
            <v>1401089.11</v>
          </cell>
          <cell r="AX18">
            <v>1401089.11</v>
          </cell>
          <cell r="AY18">
            <v>63410.6666666667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19">
          <cell r="AJ19">
            <v>0</v>
          </cell>
          <cell r="AK19">
            <v>48955.12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</row>
        <row r="19">
          <cell r="AW19">
            <v>1791836.66</v>
          </cell>
          <cell r="AX19">
            <v>1718854.47</v>
          </cell>
          <cell r="AY19">
            <v>125422.328333333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212923.13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576882.69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4616671.49</v>
          </cell>
          <cell r="AX20">
            <v>4427323.54</v>
          </cell>
          <cell r="AY20">
            <v>207341.816666667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112865.78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</v>
          </cell>
          <cell r="AS21">
            <v>63302.48</v>
          </cell>
          <cell r="AT21">
            <v>0</v>
          </cell>
          <cell r="AU21">
            <v>149340.8</v>
          </cell>
          <cell r="AV21">
            <v>152500.49</v>
          </cell>
          <cell r="AW21">
            <v>2088144.68</v>
          </cell>
          <cell r="AX21">
            <v>1786303.39</v>
          </cell>
          <cell r="AY21">
            <v>90099.955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2">
          <cell r="AW22">
            <v>0</v>
          </cell>
          <cell r="AX22">
            <v>0</v>
          </cell>
          <cell r="AY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3">
          <cell r="AI23">
            <v>0</v>
          </cell>
        </row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</row>
        <row r="23">
          <cell r="AT23">
            <v>0</v>
          </cell>
          <cell r="AU23">
            <v>84345.05</v>
          </cell>
          <cell r="AV23">
            <v>1033832</v>
          </cell>
          <cell r="AW23">
            <v>1118177.05</v>
          </cell>
          <cell r="AX23">
            <v>1118177.05</v>
          </cell>
          <cell r="AY23">
            <v>186362.841666667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4"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4">
          <cell r="AJ24">
            <v>0</v>
          </cell>
          <cell r="AK24">
            <v>295969.52</v>
          </cell>
          <cell r="AL24">
            <v>183207.62</v>
          </cell>
          <cell r="AM24">
            <v>165765.52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</v>
          </cell>
          <cell r="AS24">
            <v>194760.36</v>
          </cell>
          <cell r="AT24">
            <v>289946.82</v>
          </cell>
          <cell r="AU24">
            <v>272858.84</v>
          </cell>
          <cell r="AV24">
            <v>381788.82</v>
          </cell>
          <cell r="AW24">
            <v>3244279.26</v>
          </cell>
          <cell r="AX24">
            <v>2299684.78</v>
          </cell>
          <cell r="AY24">
            <v>294215.995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5">
          <cell r="AB25">
            <v>0</v>
          </cell>
          <cell r="AC25">
            <v>0</v>
          </cell>
          <cell r="AD25">
            <v>85197.67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2487780.62</v>
          </cell>
          <cell r="AX25">
            <v>2189892.64</v>
          </cell>
          <cell r="AY25">
            <v>138663.455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6">
          <cell r="AO26">
            <v>299487.92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3659935.76</v>
          </cell>
          <cell r="AX26">
            <v>2892878.93</v>
          </cell>
          <cell r="AY26">
            <v>445457.973333333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U27">
            <v>0</v>
          </cell>
        </row>
        <row r="27">
          <cell r="AE27">
            <v>28329.4</v>
          </cell>
          <cell r="AF27">
            <v>34952.04</v>
          </cell>
          <cell r="AG27">
            <v>41122.06</v>
          </cell>
          <cell r="AH27">
            <v>58316.48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155235.86</v>
          </cell>
          <cell r="AW27">
            <v>1486843.59</v>
          </cell>
          <cell r="AX27">
            <v>1124569.23</v>
          </cell>
          <cell r="AY27">
            <v>123439.506666667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8">
          <cell r="AA28">
            <v>0</v>
          </cell>
          <cell r="AB28">
            <v>0</v>
          </cell>
          <cell r="AC28">
            <v>0</v>
          </cell>
          <cell r="AD28">
            <v>50206.71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2326436.62</v>
          </cell>
          <cell r="AX28">
            <v>2096938.34</v>
          </cell>
          <cell r="AY28">
            <v>153253.925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29"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240786.47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1865441.09</v>
          </cell>
          <cell r="AX29">
            <v>1855793.4</v>
          </cell>
          <cell r="AY29">
            <v>60125.9683333333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0"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260556.3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0</v>
          </cell>
          <cell r="AV30">
            <v>71190.61</v>
          </cell>
          <cell r="AW30">
            <v>2114479.9</v>
          </cell>
          <cell r="AX30">
            <v>2043289.29</v>
          </cell>
          <cell r="AY30">
            <v>308987.266666667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105879.9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37862.13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1674444.92</v>
          </cell>
          <cell r="AX31">
            <v>1566156.53</v>
          </cell>
          <cell r="AY31">
            <v>45150.235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2"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217925.69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3348826.28</v>
          </cell>
          <cell r="AX32">
            <v>2763365.91</v>
          </cell>
          <cell r="AY32">
            <v>345202.093333333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465206.3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</row>
        <row r="33">
          <cell r="AW33">
            <v>1582743.68</v>
          </cell>
          <cell r="AX33">
            <v>1582743.68</v>
          </cell>
          <cell r="AY33">
            <v>144889.563333333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4"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4939.03</v>
          </cell>
          <cell r="AE34">
            <v>125535.41</v>
          </cell>
          <cell r="AF34">
            <v>33983.59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77137.29</v>
          </cell>
          <cell r="AR34">
            <v>67357.01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135262.52</v>
          </cell>
          <cell r="AW34">
            <v>1428021.28</v>
          </cell>
          <cell r="AX34">
            <v>1078234.1</v>
          </cell>
          <cell r="AY34">
            <v>82380.2466666667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</row>
        <row r="35">
          <cell r="AC35">
            <v>0</v>
          </cell>
          <cell r="AD35">
            <v>0</v>
          </cell>
          <cell r="AE35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5">
          <cell r="AR35">
            <v>0</v>
          </cell>
          <cell r="AS35">
            <v>0</v>
          </cell>
          <cell r="AT35">
            <v>0</v>
          </cell>
          <cell r="AU35">
            <v>523982.5</v>
          </cell>
        </row>
        <row r="35">
          <cell r="AW35">
            <v>523982.5</v>
          </cell>
          <cell r="AX35">
            <v>523982.5</v>
          </cell>
          <cell r="AY35">
            <v>87330.4166666667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92566.79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0</v>
          </cell>
        </row>
        <row r="36">
          <cell r="AW36">
            <v>374902.63</v>
          </cell>
          <cell r="AX36">
            <v>374902.63</v>
          </cell>
          <cell r="AY36">
            <v>42639.3066666667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7">
          <cell r="AD37">
            <v>0</v>
          </cell>
          <cell r="AE37">
            <v>86262.8</v>
          </cell>
          <cell r="AF37">
            <v>0</v>
          </cell>
          <cell r="AG37">
            <v>201989.76</v>
          </cell>
          <cell r="AH37">
            <v>50497.44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1601186</v>
          </cell>
          <cell r="AX37">
            <v>1500191.12</v>
          </cell>
          <cell r="AY37">
            <v>33664.96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8"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240435.82</v>
          </cell>
          <cell r="AL38">
            <v>0</v>
          </cell>
          <cell r="AM38">
            <v>311154.09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1667043.84</v>
          </cell>
          <cell r="AX38">
            <v>1447082.58</v>
          </cell>
          <cell r="AY38">
            <v>101084.988333333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39">
          <cell r="AI39">
            <v>0</v>
          </cell>
        </row>
        <row r="39">
          <cell r="AN39">
            <v>0</v>
          </cell>
          <cell r="AO39">
            <v>17743.12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285452.6</v>
          </cell>
        </row>
        <row r="39">
          <cell r="AW39">
            <v>1743798.82</v>
          </cell>
          <cell r="AX39">
            <v>1458346.22</v>
          </cell>
          <cell r="AY39">
            <v>222925.95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涉诉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0">
          <cell r="N40">
            <v>0</v>
          </cell>
          <cell r="O40">
            <v>0</v>
          </cell>
          <cell r="P40">
            <v>172666.63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</row>
        <row r="40">
          <cell r="AW40">
            <v>856630.84</v>
          </cell>
          <cell r="AX40">
            <v>856630.84</v>
          </cell>
          <cell r="AY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1"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1">
          <cell r="AN41">
            <v>125597.16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1670595.17</v>
          </cell>
          <cell r="AX41">
            <v>1284868.54</v>
          </cell>
          <cell r="AY41">
            <v>195633.001666667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196534.48</v>
          </cell>
          <cell r="AK42">
            <v>136767.29</v>
          </cell>
          <cell r="AL42">
            <v>16256.75</v>
          </cell>
          <cell r="AM42">
            <v>18718.65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2498642.15</v>
          </cell>
          <cell r="AX42">
            <v>1743173.61</v>
          </cell>
          <cell r="AY42">
            <v>309071.263333333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</v>
          </cell>
          <cell r="Z43">
            <v>0</v>
          </cell>
          <cell r="AA43">
            <v>0</v>
          </cell>
        </row>
        <row r="43"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3">
          <cell r="AW43">
            <v>527338.56</v>
          </cell>
          <cell r="AX43">
            <v>527338.56</v>
          </cell>
          <cell r="AY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4"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4">
          <cell r="AW44">
            <v>604732.59</v>
          </cell>
          <cell r="AX44">
            <v>604732.59</v>
          </cell>
          <cell r="AY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5">
          <cell r="AL45">
            <v>1844.43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</v>
          </cell>
          <cell r="AV45">
            <v>437642.97</v>
          </cell>
          <cell r="AW45">
            <v>1915112.2</v>
          </cell>
          <cell r="AX45">
            <v>1016896.01</v>
          </cell>
          <cell r="AY45">
            <v>224742.273333333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121209.49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919090.89</v>
          </cell>
          <cell r="AX46">
            <v>787536.27</v>
          </cell>
          <cell r="AY46">
            <v>58106.0466666667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7">
          <cell r="AW47">
            <v>0</v>
          </cell>
          <cell r="AX47">
            <v>0</v>
          </cell>
          <cell r="AY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</row>
        <row r="48">
          <cell r="AW48">
            <v>177300</v>
          </cell>
          <cell r="AX48">
            <v>177300</v>
          </cell>
          <cell r="AY48">
            <v>23333.3333333333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49">
          <cell r="AM49">
            <v>0</v>
          </cell>
          <cell r="AN49">
            <v>161986.92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5876929.95</v>
          </cell>
          <cell r="AX49">
            <v>3201340.91</v>
          </cell>
          <cell r="AY49">
            <v>952490.505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0">
          <cell r="U50">
            <v>0</v>
          </cell>
          <cell r="V50">
            <v>0</v>
          </cell>
          <cell r="W50">
            <v>126094.65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</row>
        <row r="50"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</row>
        <row r="50">
          <cell r="AW50">
            <v>200686.65</v>
          </cell>
          <cell r="AX50">
            <v>200686.65</v>
          </cell>
          <cell r="AY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1"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1">
          <cell r="AO51">
            <v>0</v>
          </cell>
          <cell r="AP51">
            <v>0</v>
          </cell>
          <cell r="AQ51">
            <v>20980.81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2849194.19</v>
          </cell>
          <cell r="AX51">
            <v>1868241.73</v>
          </cell>
          <cell r="AY51">
            <v>474865.698333333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2">
          <cell r="S52">
            <v>0</v>
          </cell>
          <cell r="T52">
            <v>47521.08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2">
          <cell r="AW52">
            <v>249669.96</v>
          </cell>
          <cell r="AX52">
            <v>249669.96</v>
          </cell>
          <cell r="AY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</row>
        <row r="53"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3"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</row>
        <row r="53">
          <cell r="AW53">
            <v>470027</v>
          </cell>
          <cell r="AX53">
            <v>470027</v>
          </cell>
          <cell r="AY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4">
          <cell r="AW54">
            <v>58156.28</v>
          </cell>
          <cell r="AX54">
            <v>58156.28</v>
          </cell>
          <cell r="AY54">
            <v>0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5">
          <cell r="AP55">
            <v>0</v>
          </cell>
          <cell r="AQ55">
            <v>904521.82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6726612.82</v>
          </cell>
          <cell r="AX55">
            <v>4727082.66</v>
          </cell>
          <cell r="AY55">
            <v>1121102.13666667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6">
          <cell r="AW56">
            <v>526700</v>
          </cell>
          <cell r="AX56">
            <v>526700</v>
          </cell>
          <cell r="AY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7"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7">
          <cell r="AW57">
            <v>416900</v>
          </cell>
          <cell r="AX57">
            <v>416900</v>
          </cell>
          <cell r="AY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</row>
        <row r="58">
          <cell r="AW58">
            <v>632354.28</v>
          </cell>
          <cell r="AX58">
            <v>632354.28</v>
          </cell>
          <cell r="AY58">
            <v>17083.3333333333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59"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59">
          <cell r="AC59">
            <v>163925.31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</v>
          </cell>
          <cell r="AJ59">
            <v>0</v>
          </cell>
          <cell r="AK59">
            <v>0</v>
          </cell>
          <cell r="AL59">
            <v>0</v>
          </cell>
          <cell r="AM59">
            <v>133483.42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74609.93</v>
          </cell>
          <cell r="AV59">
            <v>40908.05</v>
          </cell>
          <cell r="AW59">
            <v>877765.36</v>
          </cell>
          <cell r="AX59">
            <v>762247.38</v>
          </cell>
          <cell r="AY59">
            <v>44722.1316666667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0"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30828.4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</v>
          </cell>
          <cell r="AK60">
            <v>56994.88</v>
          </cell>
          <cell r="AL60">
            <v>56144.64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</v>
          </cell>
          <cell r="AT60">
            <v>0</v>
          </cell>
          <cell r="AU60">
            <v>42989.99</v>
          </cell>
          <cell r="AV60">
            <v>54605.88</v>
          </cell>
          <cell r="AW60">
            <v>821305.97</v>
          </cell>
          <cell r="AX60">
            <v>723710.1</v>
          </cell>
          <cell r="AY60">
            <v>33646.77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</row>
        <row r="61"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1904429.28</v>
          </cell>
          <cell r="AX61">
            <v>339822.23</v>
          </cell>
          <cell r="AY61">
            <v>291213.055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32705.5</v>
          </cell>
          <cell r="AE62">
            <v>85524.27</v>
          </cell>
          <cell r="AF62">
            <v>0</v>
          </cell>
          <cell r="AG62">
            <v>156100.05</v>
          </cell>
          <cell r="AH62">
            <v>26790.04</v>
          </cell>
          <cell r="AI62">
            <v>60885.41</v>
          </cell>
          <cell r="AJ62">
            <v>165910.83</v>
          </cell>
          <cell r="AK62">
            <v>33628.8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1312046.73</v>
          </cell>
          <cell r="AX62">
            <v>1129522.91</v>
          </cell>
          <cell r="AY62">
            <v>91156.0333333333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0</v>
          </cell>
          <cell r="AD63">
            <v>30809.99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3">
          <cell r="AW63">
            <v>109909.99</v>
          </cell>
          <cell r="AX63">
            <v>109909.99</v>
          </cell>
          <cell r="AY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383520.5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</row>
        <row r="64">
          <cell r="AW64">
            <v>619964</v>
          </cell>
          <cell r="AX64">
            <v>619964</v>
          </cell>
          <cell r="AY64">
            <v>39407.25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5">
          <cell r="AK65">
            <v>0</v>
          </cell>
          <cell r="AL65">
            <v>0</v>
          </cell>
          <cell r="AM65">
            <v>0</v>
          </cell>
        </row>
        <row r="65">
          <cell r="AO65">
            <v>0</v>
          </cell>
          <cell r="AP65">
            <v>0</v>
          </cell>
          <cell r="AQ65">
            <v>423409.82</v>
          </cell>
          <cell r="AR65">
            <v>688800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4642609.82</v>
          </cell>
          <cell r="AX65">
            <v>2810209.82</v>
          </cell>
          <cell r="AY65">
            <v>773768.303333333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6"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32059.31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260228</v>
          </cell>
          <cell r="AX66">
            <v>145079.75</v>
          </cell>
          <cell r="AY66">
            <v>43371.3333333333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</row>
        <row r="67"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</row>
        <row r="67"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7">
          <cell r="AW67">
            <v>294000</v>
          </cell>
          <cell r="AX67">
            <v>294000</v>
          </cell>
          <cell r="AY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179040.9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3587413.4</v>
          </cell>
          <cell r="AX68">
            <v>2575230.16</v>
          </cell>
          <cell r="AY68">
            <v>597902.233333333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69">
          <cell r="V69">
            <v>0</v>
          </cell>
        </row>
        <row r="69">
          <cell r="X69">
            <v>0</v>
          </cell>
        </row>
        <row r="69">
          <cell r="AJ69">
            <v>0</v>
          </cell>
          <cell r="AK69">
            <v>0</v>
          </cell>
          <cell r="AL69">
            <v>86101.19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</v>
          </cell>
          <cell r="AT69">
            <v>0</v>
          </cell>
          <cell r="AU69">
            <v>0</v>
          </cell>
        </row>
        <row r="69">
          <cell r="AW69">
            <v>322121.33</v>
          </cell>
          <cell r="AX69">
            <v>322121.33</v>
          </cell>
          <cell r="AY69">
            <v>2847.97333333333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0">
          <cell r="AE70">
            <v>0</v>
          </cell>
          <cell r="AF70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28633.12</v>
          </cell>
          <cell r="AT70">
            <v>20920.74</v>
          </cell>
          <cell r="AU70">
            <v>0</v>
          </cell>
          <cell r="AV70">
            <v>65364.24</v>
          </cell>
          <cell r="AW70">
            <v>372807.38</v>
          </cell>
          <cell r="AX70">
            <v>286522.4</v>
          </cell>
          <cell r="AY70">
            <v>28411.7583333333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46705.6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</row>
        <row r="71">
          <cell r="AW71">
            <v>46705.6</v>
          </cell>
          <cell r="AX71">
            <v>46705.6</v>
          </cell>
          <cell r="AY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</row>
        <row r="72"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2">
          <cell r="AU72">
            <v>24973.64</v>
          </cell>
          <cell r="AV72">
            <v>366772.83</v>
          </cell>
          <cell r="AW72">
            <v>391746.47</v>
          </cell>
          <cell r="AX72">
            <v>391746.47</v>
          </cell>
          <cell r="AY72">
            <v>65291.0783333333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3">
          <cell r="Y73">
            <v>0</v>
          </cell>
          <cell r="Z73">
            <v>0</v>
          </cell>
        </row>
        <row r="73">
          <cell r="AC73">
            <v>7278.33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36863.95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636581.36</v>
          </cell>
          <cell r="AX73">
            <v>582605.46</v>
          </cell>
          <cell r="AY73">
            <v>34919.9383333333</v>
          </cell>
        </row>
        <row r="74">
          <cell r="B74" t="str">
            <v>S411021</v>
          </cell>
          <cell r="C74" t="str">
            <v>北京鹏宇兴业精密模具制造有限公司</v>
          </cell>
          <cell r="D74" t="str">
            <v>座椅/金属件/后视镜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4">
          <cell r="AW74">
            <v>40459.99</v>
          </cell>
          <cell r="AX74">
            <v>40459.99</v>
          </cell>
          <cell r="AY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</row>
        <row r="75">
          <cell r="AI75">
            <v>0</v>
          </cell>
          <cell r="AJ75">
            <v>0</v>
          </cell>
          <cell r="AK75">
            <v>0</v>
          </cell>
          <cell r="AL75">
            <v>30476.37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117158.4</v>
          </cell>
          <cell r="AV75">
            <v>460969.94</v>
          </cell>
          <cell r="AW75">
            <v>1291497.07</v>
          </cell>
          <cell r="AX75">
            <v>656344.41</v>
          </cell>
          <cell r="AY75">
            <v>145695.42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232592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6">
          <cell r="AW76">
            <v>232592</v>
          </cell>
          <cell r="AX76">
            <v>232592</v>
          </cell>
          <cell r="AY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41700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7">
          <cell r="AW77">
            <v>102720</v>
          </cell>
          <cell r="AX77">
            <v>102720</v>
          </cell>
          <cell r="AY77">
            <v>10170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</row>
        <row r="78">
          <cell r="AQ78">
            <v>0</v>
          </cell>
          <cell r="AR78">
            <v>0</v>
          </cell>
          <cell r="AS78">
            <v>11194.21</v>
          </cell>
          <cell r="AT78">
            <v>17459.36</v>
          </cell>
          <cell r="AU78">
            <v>16034.57</v>
          </cell>
          <cell r="AV78">
            <v>14056.84</v>
          </cell>
          <cell r="AW78">
            <v>58744.98</v>
          </cell>
          <cell r="AX78">
            <v>11194.21</v>
          </cell>
          <cell r="AY78">
            <v>9790.83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42403.21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</row>
        <row r="79">
          <cell r="AW79">
            <v>260778.92</v>
          </cell>
          <cell r="AX79">
            <v>254320.52</v>
          </cell>
          <cell r="AY79">
            <v>8614.71833333333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0"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177094.38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</v>
          </cell>
          <cell r="AT80">
            <v>175374.06</v>
          </cell>
          <cell r="AU80">
            <v>0</v>
          </cell>
        </row>
        <row r="80">
          <cell r="AW80">
            <v>827766.85</v>
          </cell>
          <cell r="AX80">
            <v>652392.79</v>
          </cell>
          <cell r="AY80">
            <v>73787.37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43285.3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40827.84</v>
          </cell>
          <cell r="AS81">
            <v>37579.05</v>
          </cell>
          <cell r="AT81">
            <v>30551.27</v>
          </cell>
          <cell r="AU81">
            <v>8419.33</v>
          </cell>
          <cell r="AV81">
            <v>21651.16</v>
          </cell>
          <cell r="AW81">
            <v>245789.24</v>
          </cell>
          <cell r="AX81">
            <v>215718.75</v>
          </cell>
          <cell r="AY81">
            <v>28867.3233333333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C82">
            <v>37490.12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2">
          <cell r="AW82">
            <v>276738.24</v>
          </cell>
          <cell r="AX82">
            <v>276738.24</v>
          </cell>
          <cell r="AY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</row>
        <row r="83">
          <cell r="AR83">
            <v>0</v>
          </cell>
          <cell r="AS83">
            <v>0</v>
          </cell>
          <cell r="AT83">
            <v>183188.65</v>
          </cell>
          <cell r="AU83">
            <v>0</v>
          </cell>
          <cell r="AV83">
            <v>125769</v>
          </cell>
          <cell r="AW83">
            <v>308957.65</v>
          </cell>
          <cell r="AX83">
            <v>308957.65</v>
          </cell>
          <cell r="AY83">
            <v>51492.9416666667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4">
          <cell r="AW84">
            <v>127748.94</v>
          </cell>
          <cell r="AX84">
            <v>127748.94</v>
          </cell>
          <cell r="AY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</row>
        <row r="85">
          <cell r="N85">
            <v>0</v>
          </cell>
          <cell r="O85">
            <v>0</v>
          </cell>
          <cell r="P85">
            <v>8383.6</v>
          </cell>
          <cell r="Q85">
            <v>6784.09000000001</v>
          </cell>
          <cell r="R85">
            <v>8528.57000000001</v>
          </cell>
          <cell r="S85">
            <v>9497.45000000001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</row>
        <row r="85"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</v>
          </cell>
          <cell r="AV85">
            <v>20258.85</v>
          </cell>
          <cell r="AW85">
            <v>418504.86</v>
          </cell>
          <cell r="AX85">
            <v>381845.7</v>
          </cell>
          <cell r="AY85">
            <v>18150.2133333333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6">
          <cell r="AW86">
            <v>0</v>
          </cell>
          <cell r="AX86">
            <v>0</v>
          </cell>
          <cell r="AY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7"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</row>
        <row r="88"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358521.6</v>
          </cell>
          <cell r="AS88">
            <v>0</v>
          </cell>
          <cell r="AT88">
            <v>0</v>
          </cell>
          <cell r="AU88">
            <v>0</v>
          </cell>
        </row>
        <row r="88">
          <cell r="AW88">
            <v>598067.44</v>
          </cell>
          <cell r="AX88">
            <v>598067.44</v>
          </cell>
          <cell r="AY88">
            <v>59753.6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89">
          <cell r="AW89">
            <v>48042.77</v>
          </cell>
          <cell r="AX89">
            <v>48042.77</v>
          </cell>
          <cell r="AY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0">
          <cell r="AW90">
            <v>303625.92</v>
          </cell>
          <cell r="AX90">
            <v>303625.92</v>
          </cell>
          <cell r="AY90">
            <v>6333.33333333333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</row>
        <row r="91"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1"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1">
          <cell r="AW91">
            <v>246020.38</v>
          </cell>
          <cell r="AX91">
            <v>246020.38</v>
          </cell>
          <cell r="AY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2">
          <cell r="AM92">
            <v>0</v>
          </cell>
          <cell r="AN92">
            <v>0</v>
          </cell>
          <cell r="AO92">
            <v>0</v>
          </cell>
        </row>
        <row r="92">
          <cell r="AQ92">
            <v>260545.01</v>
          </cell>
          <cell r="AR92">
            <v>0</v>
          </cell>
          <cell r="AS92">
            <v>312232.9</v>
          </cell>
          <cell r="AT92">
            <v>0</v>
          </cell>
          <cell r="AU92">
            <v>212326.06</v>
          </cell>
          <cell r="AV92">
            <v>130768.59</v>
          </cell>
          <cell r="AW92">
            <v>915872.56</v>
          </cell>
          <cell r="AX92">
            <v>1046641.15</v>
          </cell>
          <cell r="AY92">
            <v>152645.426666667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52140.57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3">
          <cell r="AW93">
            <v>54540.57</v>
          </cell>
          <cell r="AX93">
            <v>54540.57</v>
          </cell>
          <cell r="AY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</row>
        <row r="94"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4">
          <cell r="AW94">
            <v>139448.35</v>
          </cell>
          <cell r="AX94">
            <v>139448.35</v>
          </cell>
          <cell r="AY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210025.61</v>
          </cell>
          <cell r="AX95">
            <v>190858.8</v>
          </cell>
          <cell r="AY95">
            <v>7305.14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6">
          <cell r="AW96">
            <v>215008.44</v>
          </cell>
          <cell r="AX96">
            <v>215008.44</v>
          </cell>
          <cell r="AY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7"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41534.02</v>
          </cell>
          <cell r="AK97">
            <v>0</v>
          </cell>
          <cell r="AL97">
            <v>61593.82</v>
          </cell>
          <cell r="AM97">
            <v>134237.7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696441.1</v>
          </cell>
          <cell r="AX97">
            <v>607677.44</v>
          </cell>
          <cell r="AY97">
            <v>57162.5933333333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</row>
        <row r="98">
          <cell r="I98">
            <v>6192.39999999999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8">
          <cell r="AW98">
            <v>212083.65</v>
          </cell>
          <cell r="AX98">
            <v>212083.65</v>
          </cell>
          <cell r="AY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99"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99">
          <cell r="AU99">
            <v>75394.22</v>
          </cell>
          <cell r="AV99">
            <v>168709.63</v>
          </cell>
          <cell r="AW99">
            <v>244103.85</v>
          </cell>
          <cell r="AX99">
            <v>244103.85</v>
          </cell>
          <cell r="AY99">
            <v>40683.975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</row>
        <row r="100"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0"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0">
          <cell r="AW100">
            <v>-21480</v>
          </cell>
          <cell r="AX100">
            <v>-21480</v>
          </cell>
          <cell r="AY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1">
          <cell r="AW101">
            <v>0</v>
          </cell>
          <cell r="AX101">
            <v>0</v>
          </cell>
          <cell r="AY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390267.01</v>
          </cell>
          <cell r="AX102">
            <v>348144.85</v>
          </cell>
          <cell r="AY102">
            <v>48601.2683333333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</row>
        <row r="103"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3">
          <cell r="AT103">
            <v>0</v>
          </cell>
          <cell r="AU103">
            <v>0</v>
          </cell>
        </row>
        <row r="103">
          <cell r="AW103">
            <v>0</v>
          </cell>
          <cell r="AX103">
            <v>0</v>
          </cell>
          <cell r="AY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16129.25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15820</v>
          </cell>
          <cell r="AV104">
            <v>53633.81</v>
          </cell>
          <cell r="AW104">
            <v>384341.93</v>
          </cell>
          <cell r="AX104">
            <v>234473.3</v>
          </cell>
          <cell r="AY104">
            <v>40341.035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4106.57999999999</v>
          </cell>
          <cell r="N105">
            <v>62299.61</v>
          </cell>
          <cell r="O105">
            <v>69887.93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5">
          <cell r="AW105">
            <v>176704.41</v>
          </cell>
          <cell r="AX105">
            <v>176704.41</v>
          </cell>
          <cell r="AY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6">
          <cell r="AS106">
            <v>24786.94</v>
          </cell>
          <cell r="AT106">
            <v>25285.18</v>
          </cell>
          <cell r="AU106">
            <v>10815.62</v>
          </cell>
          <cell r="AV106">
            <v>49240.03</v>
          </cell>
          <cell r="AW106">
            <v>110127.77</v>
          </cell>
          <cell r="AX106">
            <v>24786.94</v>
          </cell>
          <cell r="AY106">
            <v>18354.6283333333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16761.4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7"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236650.3</v>
          </cell>
          <cell r="AX107">
            <v>236650.3</v>
          </cell>
          <cell r="AY107">
            <v>6820.33333333333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8"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8">
          <cell r="AW108">
            <v>160732.6</v>
          </cell>
          <cell r="AX108">
            <v>160732.6</v>
          </cell>
          <cell r="AY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66568.32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188682.9</v>
          </cell>
          <cell r="AX109">
            <v>113506.26</v>
          </cell>
          <cell r="AY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0"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0">
          <cell r="AK110">
            <v>0</v>
          </cell>
          <cell r="AL110">
            <v>0</v>
          </cell>
        </row>
        <row r="110">
          <cell r="AO110">
            <v>24887.77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</v>
          </cell>
          <cell r="AV110">
            <v>91730.83</v>
          </cell>
          <cell r="AW110">
            <v>756697.05</v>
          </cell>
          <cell r="AX110">
            <v>590578.23</v>
          </cell>
          <cell r="AY110">
            <v>103784.88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0</v>
          </cell>
        </row>
        <row r="111">
          <cell r="AW111">
            <v>46757.19</v>
          </cell>
          <cell r="AX111">
            <v>46757.19</v>
          </cell>
          <cell r="AY111">
            <v>7792.865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2"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2">
          <cell r="AW112">
            <v>236103.89</v>
          </cell>
          <cell r="AX112">
            <v>236103.89</v>
          </cell>
          <cell r="AY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50547.3</v>
          </cell>
          <cell r="AS113">
            <v>0</v>
          </cell>
          <cell r="AT113">
            <v>0</v>
          </cell>
          <cell r="AU113">
            <v>0</v>
          </cell>
        </row>
        <row r="113">
          <cell r="AW113">
            <v>50547.3</v>
          </cell>
          <cell r="AX113">
            <v>50547.3</v>
          </cell>
          <cell r="AY113">
            <v>8424.55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</row>
        <row r="114"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4">
          <cell r="AW114">
            <v>65562.5</v>
          </cell>
          <cell r="AX114">
            <v>65562.5</v>
          </cell>
          <cell r="AY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5">
          <cell r="AN115">
            <v>0</v>
          </cell>
          <cell r="AO115">
            <v>6822.34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7861.64</v>
          </cell>
          <cell r="AV115">
            <v>16006.29</v>
          </cell>
          <cell r="AW115">
            <v>38551.91</v>
          </cell>
          <cell r="AX115">
            <v>14683.98</v>
          </cell>
          <cell r="AY115">
            <v>5288.26166666667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6">
          <cell r="AW116">
            <v>116683.93</v>
          </cell>
          <cell r="AX116">
            <v>116683.93</v>
          </cell>
          <cell r="AY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7"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3076.02</v>
          </cell>
          <cell r="AG117">
            <v>0</v>
          </cell>
          <cell r="AH117">
            <v>17251.65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9721.05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243632.15</v>
          </cell>
          <cell r="AX117">
            <v>196098.35</v>
          </cell>
          <cell r="AY117">
            <v>16237.7216666667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8">
          <cell r="AL118">
            <v>0</v>
          </cell>
          <cell r="AM118">
            <v>0</v>
          </cell>
        </row>
        <row r="118">
          <cell r="AP118">
            <v>0</v>
          </cell>
        </row>
        <row r="118">
          <cell r="AS118">
            <v>134947.43</v>
          </cell>
          <cell r="AT118">
            <v>0</v>
          </cell>
          <cell r="AU118">
            <v>157960.44</v>
          </cell>
          <cell r="AV118">
            <v>136345.8</v>
          </cell>
          <cell r="AW118">
            <v>429253.67</v>
          </cell>
          <cell r="AX118">
            <v>134947.43</v>
          </cell>
          <cell r="AY118">
            <v>71542.2783333333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19">
          <cell r="AE119">
            <v>0</v>
          </cell>
        </row>
        <row r="119">
          <cell r="AI119">
            <v>0</v>
          </cell>
          <cell r="AJ119">
            <v>0</v>
          </cell>
        </row>
        <row r="119">
          <cell r="AL119">
            <v>1250.09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172042.75</v>
          </cell>
          <cell r="AX119">
            <v>111565.37</v>
          </cell>
          <cell r="AY119">
            <v>21720.7466666667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0">
          <cell r="S120">
            <v>0</v>
          </cell>
        </row>
        <row r="120"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28801.44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</v>
          </cell>
          <cell r="AS120">
            <v>6915.6</v>
          </cell>
          <cell r="AT120">
            <v>24204.6</v>
          </cell>
          <cell r="AU120">
            <v>27662.4</v>
          </cell>
          <cell r="AV120">
            <v>34578</v>
          </cell>
          <cell r="AW120">
            <v>238188.19</v>
          </cell>
          <cell r="AX120">
            <v>175947.79</v>
          </cell>
          <cell r="AY120">
            <v>20360.34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1"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1"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</v>
          </cell>
          <cell r="AW122">
            <v>140156.9</v>
          </cell>
          <cell r="AX122">
            <v>101142.23</v>
          </cell>
          <cell r="AY122">
            <v>12712.6866666667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AE123">
            <v>0</v>
          </cell>
          <cell r="AF123">
            <v>0</v>
          </cell>
          <cell r="AG123">
            <v>0</v>
          </cell>
        </row>
        <row r="123">
          <cell r="AJ123">
            <v>0</v>
          </cell>
        </row>
        <row r="123">
          <cell r="AO123">
            <v>4048.48</v>
          </cell>
          <cell r="AP123">
            <v>14900</v>
          </cell>
          <cell r="AQ123">
            <v>20461.33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142389.5</v>
          </cell>
          <cell r="AX123">
            <v>107441.7</v>
          </cell>
          <cell r="AY123">
            <v>20573.5033333333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60800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4">
          <cell r="AW124">
            <v>60800</v>
          </cell>
          <cell r="AX124">
            <v>60800</v>
          </cell>
          <cell r="AY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</row>
        <row r="125">
          <cell r="AW125">
            <v>5856.78</v>
          </cell>
          <cell r="AX125">
            <v>5856.78</v>
          </cell>
          <cell r="AY125">
            <v>976.13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</row>
        <row r="126">
          <cell r="AW126">
            <v>44000</v>
          </cell>
          <cell r="AX126">
            <v>44000</v>
          </cell>
          <cell r="AY126">
            <v>7333.33333333333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7">
          <cell r="AW127">
            <v>0</v>
          </cell>
          <cell r="AX127">
            <v>0</v>
          </cell>
          <cell r="AY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2947611.96</v>
          </cell>
          <cell r="AX128">
            <v>2259727.06</v>
          </cell>
          <cell r="AY128">
            <v>364431.483333333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29">
          <cell r="AD129">
            <v>0</v>
          </cell>
          <cell r="AE129">
            <v>0</v>
          </cell>
          <cell r="AF129">
            <v>0</v>
          </cell>
        </row>
        <row r="129">
          <cell r="AI129">
            <v>0</v>
          </cell>
          <cell r="AJ129">
            <v>0</v>
          </cell>
          <cell r="AK129">
            <v>6876.86</v>
          </cell>
          <cell r="AL129">
            <v>8507.44</v>
          </cell>
          <cell r="AM129">
            <v>8180.91</v>
          </cell>
          <cell r="AN129">
            <v>9885.03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9200.71</v>
          </cell>
          <cell r="AU129">
            <v>7985.05</v>
          </cell>
        </row>
        <row r="129">
          <cell r="AW129">
            <v>90773.08</v>
          </cell>
          <cell r="AX129">
            <v>82788.03</v>
          </cell>
          <cell r="AY129">
            <v>6303.80666666667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</row>
        <row r="130">
          <cell r="AO130">
            <v>0</v>
          </cell>
          <cell r="AP130">
            <v>0</v>
          </cell>
          <cell r="AQ130">
            <v>6890.57</v>
          </cell>
          <cell r="AR130">
            <v>0</v>
          </cell>
          <cell r="AS130">
            <v>33007.3</v>
          </cell>
          <cell r="AT130">
            <v>0</v>
          </cell>
          <cell r="AU130">
            <v>0</v>
          </cell>
        </row>
        <row r="130">
          <cell r="AW130">
            <v>39897.87</v>
          </cell>
          <cell r="AX130">
            <v>39897.87</v>
          </cell>
          <cell r="AY130">
            <v>6649.645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</row>
        <row r="131"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86500</v>
          </cell>
          <cell r="AX131">
            <v>86500</v>
          </cell>
          <cell r="AY131">
            <v>5833.33333333333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2">
          <cell r="AW132">
            <v>82800</v>
          </cell>
          <cell r="AX132">
            <v>82800</v>
          </cell>
          <cell r="AY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 t="str">
            <v>金属件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3">
          <cell r="AW133">
            <v>82192</v>
          </cell>
          <cell r="AX133">
            <v>82192</v>
          </cell>
          <cell r="AY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4"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</row>
        <row r="134">
          <cell r="AQ134">
            <v>14370.02</v>
          </cell>
          <cell r="AR134">
            <v>0</v>
          </cell>
          <cell r="AS134">
            <v>0</v>
          </cell>
          <cell r="AT134">
            <v>190336.29</v>
          </cell>
          <cell r="AU134">
            <v>137198.71</v>
          </cell>
          <cell r="AV134">
            <v>46846.94</v>
          </cell>
          <cell r="AW134">
            <v>388751.96</v>
          </cell>
          <cell r="AX134">
            <v>435598.9</v>
          </cell>
          <cell r="AY134">
            <v>64791.9933333333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5">
          <cell r="AW135">
            <v>25340.19</v>
          </cell>
          <cell r="AX135">
            <v>25340.19</v>
          </cell>
          <cell r="AY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 t="str">
            <v>金属件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</row>
        <row r="136">
          <cell r="AW136">
            <v>44064.5</v>
          </cell>
          <cell r="AX136">
            <v>44064.5</v>
          </cell>
          <cell r="AY136">
            <v>3027.66666666667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7">
          <cell r="AW137">
            <v>75884.62</v>
          </cell>
          <cell r="AX137">
            <v>75884.62</v>
          </cell>
          <cell r="AY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8635.74</v>
          </cell>
          <cell r="AM138">
            <v>14918.84</v>
          </cell>
          <cell r="AN138">
            <v>17900.4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161169.54</v>
          </cell>
          <cell r="AX138">
            <v>135347.68</v>
          </cell>
          <cell r="AY138">
            <v>14652.4266666667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38128.73</v>
          </cell>
          <cell r="AS139">
            <v>2205.76</v>
          </cell>
          <cell r="AT139">
            <v>13786</v>
          </cell>
          <cell r="AU139">
            <v>20679</v>
          </cell>
          <cell r="AV139">
            <v>41146.69</v>
          </cell>
          <cell r="AW139">
            <v>115946.18</v>
          </cell>
          <cell r="AX139">
            <v>40334.49</v>
          </cell>
          <cell r="AY139">
            <v>19324.3633333333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0">
          <cell r="AW140">
            <v>89130</v>
          </cell>
          <cell r="AX140">
            <v>89130</v>
          </cell>
          <cell r="AY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1"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1"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17136</v>
          </cell>
          <cell r="AV141">
            <v>42068</v>
          </cell>
          <cell r="AW141">
            <v>59204</v>
          </cell>
          <cell r="AX141">
            <v>59204</v>
          </cell>
          <cell r="AY141">
            <v>9867.33333333333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座椅/金属件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2"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148912.54</v>
          </cell>
          <cell r="AX142">
            <v>148912.54</v>
          </cell>
          <cell r="AY142">
            <v>13231.7666666667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3"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149499.67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147379.11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268000.54</v>
          </cell>
          <cell r="AW143">
            <v>1520729.14</v>
          </cell>
          <cell r="AX143">
            <v>1202416.78</v>
          </cell>
          <cell r="AY143">
            <v>164414.35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4">
          <cell r="AI144">
            <v>0</v>
          </cell>
          <cell r="AJ144">
            <v>0</v>
          </cell>
          <cell r="AK144">
            <v>0</v>
          </cell>
          <cell r="AL144">
            <v>0</v>
          </cell>
        </row>
        <row r="144">
          <cell r="AN144">
            <v>0</v>
          </cell>
          <cell r="AO144">
            <v>0</v>
          </cell>
          <cell r="AP144">
            <v>101812.87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963148.63</v>
          </cell>
          <cell r="AX144">
            <v>671484.1</v>
          </cell>
          <cell r="AY144">
            <v>143555.96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1811235.05</v>
          </cell>
          <cell r="AX145">
            <v>1811235.05</v>
          </cell>
          <cell r="AY145">
            <v>301872.508333333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6">
          <cell r="AK146">
            <v>0</v>
          </cell>
          <cell r="AL146">
            <v>0</v>
          </cell>
          <cell r="AM146">
            <v>0</v>
          </cell>
          <cell r="AN146">
            <v>124923.02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1698871.46</v>
          </cell>
          <cell r="AX146">
            <v>1329193.66</v>
          </cell>
          <cell r="AY146">
            <v>209691.406666667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</row>
        <row r="147">
          <cell r="AW147">
            <v>508630.26</v>
          </cell>
          <cell r="AX147">
            <v>508630.26</v>
          </cell>
          <cell r="AY147">
            <v>62267.52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</row>
        <row r="148"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8"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8">
          <cell r="AW148">
            <v>62319</v>
          </cell>
          <cell r="AX148">
            <v>62319</v>
          </cell>
          <cell r="AY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49"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3300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4200</v>
          </cell>
          <cell r="AW149">
            <v>46500</v>
          </cell>
          <cell r="AX149">
            <v>46500</v>
          </cell>
          <cell r="AY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0">
          <cell r="AW150">
            <v>40450</v>
          </cell>
          <cell r="AX150">
            <v>40450</v>
          </cell>
          <cell r="AY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1">
          <cell r="AF151">
            <v>0</v>
          </cell>
          <cell r="AG151">
            <v>0</v>
          </cell>
          <cell r="AH151">
            <v>0</v>
          </cell>
        </row>
        <row r="151"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125834.21</v>
          </cell>
          <cell r="AX151">
            <v>94252.03</v>
          </cell>
          <cell r="AY151">
            <v>14557.8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</row>
        <row r="152"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2"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2">
          <cell r="AW152">
            <v>58519.74</v>
          </cell>
          <cell r="AX152">
            <v>58519.74</v>
          </cell>
          <cell r="AY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  <cell r="AY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金属件/座椅/后视镜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</row>
        <row r="154">
          <cell r="AW154">
            <v>168329.64</v>
          </cell>
          <cell r="AX154">
            <v>168329.64</v>
          </cell>
          <cell r="AY154">
            <v>15846.8633333333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</row>
        <row r="155"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  <cell r="AY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6">
          <cell r="AI156">
            <v>0</v>
          </cell>
          <cell r="AJ156">
            <v>0</v>
          </cell>
        </row>
        <row r="156">
          <cell r="AM156">
            <v>0</v>
          </cell>
          <cell r="AN156">
            <v>30076.35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1111356.03</v>
          </cell>
          <cell r="AX156">
            <v>806167.36</v>
          </cell>
          <cell r="AY156">
            <v>134913.28</v>
          </cell>
        </row>
        <row r="157">
          <cell r="B157" t="str">
            <v>S512012</v>
          </cell>
          <cell r="C157" t="str">
            <v>天津市科特迪科技发展有限公司</v>
          </cell>
          <cell r="D157" t="str">
            <v>金属件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</row>
        <row r="157">
          <cell r="AW157">
            <v>9000</v>
          </cell>
          <cell r="AX157">
            <v>9000</v>
          </cell>
          <cell r="AY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</row>
        <row r="158"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8">
          <cell r="AW158">
            <v>13740</v>
          </cell>
          <cell r="AX158">
            <v>13740</v>
          </cell>
          <cell r="AY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171330.89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59">
          <cell r="AW159">
            <v>171330.89</v>
          </cell>
          <cell r="AX159">
            <v>171330.89</v>
          </cell>
          <cell r="AY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  <cell r="AY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</row>
        <row r="161">
          <cell r="F161">
            <v>0</v>
          </cell>
          <cell r="G161" t="str">
            <v>否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1"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1"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16034.72</v>
          </cell>
          <cell r="AV161">
            <v>25141.94</v>
          </cell>
          <cell r="AW161">
            <v>41176.66</v>
          </cell>
          <cell r="AX161">
            <v>41176.66</v>
          </cell>
          <cell r="AY161">
            <v>6862.77666666667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2">
          <cell r="AW162">
            <v>51725.38</v>
          </cell>
          <cell r="AX162">
            <v>51725.38</v>
          </cell>
          <cell r="AY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3"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</row>
        <row r="163">
          <cell r="AM163">
            <v>2535.55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9303.97</v>
          </cell>
          <cell r="AW163">
            <v>31080.56</v>
          </cell>
          <cell r="AX163">
            <v>21776.59</v>
          </cell>
          <cell r="AY163">
            <v>3616.265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4">
          <cell r="AW164">
            <v>48800</v>
          </cell>
          <cell r="AX164">
            <v>48800</v>
          </cell>
          <cell r="AY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5">
          <cell r="AD165">
            <v>0</v>
          </cell>
        </row>
        <row r="165">
          <cell r="AF165">
            <v>0</v>
          </cell>
        </row>
        <row r="165">
          <cell r="AI165">
            <v>0</v>
          </cell>
        </row>
        <row r="165">
          <cell r="AM165">
            <v>0</v>
          </cell>
        </row>
        <row r="165">
          <cell r="AP165">
            <v>74077.41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549208.99</v>
          </cell>
          <cell r="AX165">
            <v>287445.04</v>
          </cell>
          <cell r="AY165">
            <v>79188.5966666667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6">
          <cell r="AL166">
            <v>7034.19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135519.07</v>
          </cell>
          <cell r="AX166">
            <v>135519.07</v>
          </cell>
          <cell r="AY166">
            <v>12530.8133333333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7">
          <cell r="N167">
            <v>9858.82</v>
          </cell>
          <cell r="O167">
            <v>8207.37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7"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7">
          <cell r="AW167">
            <v>18066.19</v>
          </cell>
          <cell r="AX167">
            <v>18066.19</v>
          </cell>
          <cell r="AY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8">
          <cell r="AF168">
            <v>0</v>
          </cell>
        </row>
        <row r="168"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8">
          <cell r="AW168">
            <v>0</v>
          </cell>
          <cell r="AX168">
            <v>0</v>
          </cell>
          <cell r="AY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69">
          <cell r="AW169">
            <v>46895.05</v>
          </cell>
          <cell r="AX169">
            <v>46895.05</v>
          </cell>
          <cell r="AY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1">
          <cell r="AF171">
            <v>0</v>
          </cell>
          <cell r="AG171">
            <v>10037.8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188609.4</v>
          </cell>
          <cell r="AX171">
            <v>241338.4</v>
          </cell>
          <cell r="AY171">
            <v>14920.8166666667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2"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2">
          <cell r="AW172">
            <v>0</v>
          </cell>
          <cell r="AX172">
            <v>0</v>
          </cell>
          <cell r="AY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</row>
        <row r="173">
          <cell r="AW173">
            <v>54536.76</v>
          </cell>
          <cell r="AX173">
            <v>51660.56</v>
          </cell>
          <cell r="AY173">
            <v>834.435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</row>
        <row r="174">
          <cell r="AW174">
            <v>15771.76</v>
          </cell>
          <cell r="AX174">
            <v>15771.76</v>
          </cell>
          <cell r="AY174">
            <v>2628.62666666667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5">
          <cell r="AW175">
            <v>26000</v>
          </cell>
          <cell r="AX175">
            <v>26000</v>
          </cell>
          <cell r="AY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6">
          <cell r="AW176">
            <v>32000</v>
          </cell>
          <cell r="AX176">
            <v>32000</v>
          </cell>
          <cell r="AY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7">
          <cell r="AW177">
            <v>41630</v>
          </cell>
          <cell r="AX177">
            <v>41630</v>
          </cell>
          <cell r="AY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8">
          <cell r="AW178">
            <v>0</v>
          </cell>
          <cell r="AX178">
            <v>0</v>
          </cell>
          <cell r="AY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79">
          <cell r="AW179">
            <v>0</v>
          </cell>
          <cell r="AX179">
            <v>0</v>
          </cell>
          <cell r="AY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0">
          <cell r="AW180">
            <v>0</v>
          </cell>
          <cell r="AX180">
            <v>0</v>
          </cell>
          <cell r="AY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I181">
            <v>0</v>
          </cell>
          <cell r="AJ181">
            <v>27242.89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</row>
        <row r="181">
          <cell r="AW181">
            <v>186943.17</v>
          </cell>
          <cell r="AX181">
            <v>179086.98</v>
          </cell>
          <cell r="AY181">
            <v>10252.3383333333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2">
          <cell r="AW182">
            <v>35451.04</v>
          </cell>
          <cell r="AX182">
            <v>35451.04</v>
          </cell>
          <cell r="AY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</row>
        <row r="183"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3">
          <cell r="AW183">
            <v>55300.45</v>
          </cell>
          <cell r="AX183">
            <v>55300.45</v>
          </cell>
          <cell r="AY183">
            <v>1730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</row>
        <row r="184">
          <cell r="F184">
            <v>90</v>
          </cell>
          <cell r="G184" t="str">
            <v>否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4">
          <cell r="AW184">
            <v>0</v>
          </cell>
          <cell r="AX184">
            <v>0</v>
          </cell>
          <cell r="AY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120966.5</v>
          </cell>
          <cell r="AX185">
            <v>0</v>
          </cell>
          <cell r="AY185">
            <v>20161.0833333333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6">
          <cell r="AW186">
            <v>0</v>
          </cell>
          <cell r="AX186">
            <v>0</v>
          </cell>
          <cell r="AY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203.16</v>
          </cell>
          <cell r="AP187">
            <v>0</v>
          </cell>
          <cell r="AQ187">
            <v>19408.65</v>
          </cell>
          <cell r="AR187">
            <v>18828.96</v>
          </cell>
          <cell r="AS187">
            <v>21653.44</v>
          </cell>
          <cell r="AT187">
            <v>92474.9</v>
          </cell>
          <cell r="AU187">
            <v>43491.71</v>
          </cell>
          <cell r="AV187">
            <v>103898.96</v>
          </cell>
          <cell r="AW187">
            <v>299959.78</v>
          </cell>
          <cell r="AX187">
            <v>152569.11</v>
          </cell>
          <cell r="AY187">
            <v>49959.4366666667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8">
          <cell r="Z188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2510.1</v>
          </cell>
          <cell r="AS188">
            <v>61092.66</v>
          </cell>
          <cell r="AT188">
            <v>0</v>
          </cell>
          <cell r="AU188">
            <v>95995.6</v>
          </cell>
          <cell r="AV188">
            <v>159590.59</v>
          </cell>
          <cell r="AW188">
            <v>319188.95</v>
          </cell>
          <cell r="AX188">
            <v>63602.76</v>
          </cell>
          <cell r="AY188">
            <v>53198.1583333333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C189">
            <v>8235.62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</row>
        <row r="189">
          <cell r="AW189">
            <v>43699.8</v>
          </cell>
          <cell r="AX189">
            <v>43699.8</v>
          </cell>
          <cell r="AY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</row>
        <row r="190"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0">
          <cell r="AW190">
            <v>0</v>
          </cell>
          <cell r="AX190">
            <v>0</v>
          </cell>
          <cell r="AY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1"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1">
          <cell r="AN191">
            <v>1264.88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70373.43</v>
          </cell>
          <cell r="AV191">
            <v>110744.22</v>
          </cell>
          <cell r="AW191">
            <v>833844.44</v>
          </cell>
          <cell r="AX191">
            <v>652726.79</v>
          </cell>
          <cell r="AY191">
            <v>101896.593333333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2">
          <cell r="AW192">
            <v>29924.39</v>
          </cell>
          <cell r="AX192">
            <v>29924.39</v>
          </cell>
          <cell r="AY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</row>
        <row r="193"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3">
          <cell r="AW193">
            <v>28888.81</v>
          </cell>
          <cell r="AX193">
            <v>28888.81</v>
          </cell>
          <cell r="AY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4"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</row>
        <row r="194">
          <cell r="AW194">
            <v>29974.95</v>
          </cell>
          <cell r="AX194">
            <v>29974.95</v>
          </cell>
          <cell r="AY194">
            <v>4995.825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</row>
        <row r="195"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</row>
        <row r="195">
          <cell r="AW195">
            <v>82560</v>
          </cell>
          <cell r="AX195">
            <v>82560</v>
          </cell>
          <cell r="AY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5550.86</v>
          </cell>
          <cell r="AO196">
            <v>243300</v>
          </cell>
          <cell r="AP196">
            <v>78100</v>
          </cell>
          <cell r="AQ196">
            <v>39195.44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669321.41</v>
          </cell>
          <cell r="AX196">
            <v>429590.06</v>
          </cell>
          <cell r="AY196">
            <v>57061.7583333333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5184</v>
          </cell>
          <cell r="AW197">
            <v>5184</v>
          </cell>
          <cell r="AX197">
            <v>5184</v>
          </cell>
          <cell r="AY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148520.96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</v>
          </cell>
          <cell r="AL198">
            <v>9328.87</v>
          </cell>
          <cell r="AM198">
            <v>10302.21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</row>
        <row r="198">
          <cell r="AW198">
            <v>1219055.76</v>
          </cell>
          <cell r="AX198">
            <v>1219055.76</v>
          </cell>
          <cell r="AY198">
            <v>29355.0733333333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199">
          <cell r="AW199">
            <v>0</v>
          </cell>
          <cell r="AX199">
            <v>0</v>
          </cell>
          <cell r="AY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</row>
        <row r="200">
          <cell r="F200">
            <v>90</v>
          </cell>
          <cell r="G200" t="str">
            <v>否</v>
          </cell>
        </row>
        <row r="200">
          <cell r="I200">
            <v>0</v>
          </cell>
          <cell r="J200">
            <v>0</v>
          </cell>
          <cell r="K200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</row>
        <row r="200"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0">
          <cell r="AW200">
            <v>0</v>
          </cell>
          <cell r="AX200">
            <v>0</v>
          </cell>
          <cell r="AY200">
            <v>0</v>
          </cell>
        </row>
        <row r="201">
          <cell r="B201" t="str">
            <v>S413016</v>
          </cell>
          <cell r="C201" t="str">
            <v>河北聚福家用电器有限公司 </v>
          </cell>
          <cell r="D201" t="str">
            <v>后视镜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1">
          <cell r="AW201">
            <v>23937.6</v>
          </cell>
          <cell r="AX201">
            <v>23937.6</v>
          </cell>
          <cell r="AY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2">
          <cell r="AW202">
            <v>21800</v>
          </cell>
          <cell r="AX202">
            <v>21800</v>
          </cell>
          <cell r="AY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</row>
        <row r="203"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3">
          <cell r="AW203">
            <v>0</v>
          </cell>
          <cell r="AX203">
            <v>0</v>
          </cell>
          <cell r="AY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4">
          <cell r="AW204">
            <v>22760</v>
          </cell>
          <cell r="AX204">
            <v>22760</v>
          </cell>
          <cell r="AY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1420</v>
          </cell>
          <cell r="AX205">
            <v>1420</v>
          </cell>
          <cell r="AY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6">
          <cell r="AW206">
            <v>19500</v>
          </cell>
          <cell r="AX206">
            <v>19500</v>
          </cell>
          <cell r="AY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7">
          <cell r="AW207">
            <v>0</v>
          </cell>
          <cell r="AX207">
            <v>0</v>
          </cell>
          <cell r="AY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8">
          <cell r="AW208">
            <v>19045</v>
          </cell>
          <cell r="AX208">
            <v>19045</v>
          </cell>
          <cell r="AY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09">
          <cell r="AW209">
            <v>19000</v>
          </cell>
          <cell r="AX209">
            <v>19000</v>
          </cell>
          <cell r="AY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</row>
        <row r="210"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0">
          <cell r="AW210">
            <v>18714.75</v>
          </cell>
          <cell r="AX210">
            <v>18714.75</v>
          </cell>
          <cell r="AY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</row>
        <row r="211"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1">
          <cell r="AW211">
            <v>18488.18</v>
          </cell>
          <cell r="AX211">
            <v>18488.18</v>
          </cell>
          <cell r="AY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2">
          <cell r="AW212">
            <v>151605.35</v>
          </cell>
          <cell r="AX212">
            <v>151605.35</v>
          </cell>
          <cell r="AY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3"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3">
          <cell r="AW213">
            <v>0</v>
          </cell>
          <cell r="AX213">
            <v>0</v>
          </cell>
          <cell r="AY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</row>
        <row r="214"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4">
          <cell r="AW214">
            <v>17456.5</v>
          </cell>
          <cell r="AX214">
            <v>17456.5</v>
          </cell>
          <cell r="AY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5">
          <cell r="AW215">
            <v>0</v>
          </cell>
          <cell r="AX215">
            <v>0</v>
          </cell>
          <cell r="AY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6">
          <cell r="AW216">
            <v>6531</v>
          </cell>
          <cell r="AX216">
            <v>6531</v>
          </cell>
          <cell r="AY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</row>
        <row r="217">
          <cell r="I217">
            <v>17243.92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7">
          <cell r="AW217">
            <v>17243.92</v>
          </cell>
          <cell r="AX217">
            <v>17243.92</v>
          </cell>
          <cell r="AY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8">
          <cell r="AW218">
            <v>0</v>
          </cell>
          <cell r="AX218">
            <v>0</v>
          </cell>
          <cell r="AY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30819.93</v>
          </cell>
          <cell r="AX219">
            <v>10230.41</v>
          </cell>
          <cell r="AY219">
            <v>5136.655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0">
          <cell r="AW220">
            <v>0</v>
          </cell>
          <cell r="AX220">
            <v>0</v>
          </cell>
          <cell r="AY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1">
          <cell r="AW221">
            <v>16470.66</v>
          </cell>
          <cell r="AX221">
            <v>16470.66</v>
          </cell>
          <cell r="AY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2">
          <cell r="AW222">
            <v>0</v>
          </cell>
          <cell r="AX222">
            <v>0</v>
          </cell>
          <cell r="AY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3">
          <cell r="AW223">
            <v>14336</v>
          </cell>
          <cell r="AX223">
            <v>14336</v>
          </cell>
          <cell r="AY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4">
          <cell r="AW224">
            <v>0</v>
          </cell>
          <cell r="AX224">
            <v>0</v>
          </cell>
          <cell r="AY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5">
          <cell r="AW225">
            <v>99687.68</v>
          </cell>
          <cell r="AX225">
            <v>99687.68</v>
          </cell>
          <cell r="AY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3100</v>
          </cell>
          <cell r="AU226">
            <v>339</v>
          </cell>
          <cell r="AV226">
            <v>4340</v>
          </cell>
          <cell r="AW226">
            <v>7779</v>
          </cell>
          <cell r="AX226">
            <v>12119</v>
          </cell>
          <cell r="AY226">
            <v>1296.5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</row>
        <row r="227">
          <cell r="AW227">
            <v>6975.89</v>
          </cell>
          <cell r="AX227">
            <v>2263.73</v>
          </cell>
          <cell r="AY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8">
          <cell r="AW228">
            <v>11220.07</v>
          </cell>
          <cell r="AX228">
            <v>11220.07</v>
          </cell>
          <cell r="AY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29">
          <cell r="AW229">
            <v>11050</v>
          </cell>
          <cell r="AX229">
            <v>11050</v>
          </cell>
          <cell r="AY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13485.25</v>
          </cell>
          <cell r="AS230">
            <v>0</v>
          </cell>
          <cell r="AT230">
            <v>0</v>
          </cell>
          <cell r="AU230">
            <v>11965.95</v>
          </cell>
        </row>
        <row r="230">
          <cell r="AW230">
            <v>25451.2</v>
          </cell>
          <cell r="AX230">
            <v>25451.2</v>
          </cell>
          <cell r="AY230">
            <v>4241.86666666667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1">
          <cell r="AW231">
            <v>10976</v>
          </cell>
          <cell r="AX231">
            <v>10976</v>
          </cell>
          <cell r="AY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2">
          <cell r="AW232">
            <v>9435.25</v>
          </cell>
          <cell r="AX232">
            <v>9435.25</v>
          </cell>
          <cell r="AY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3">
          <cell r="AW233">
            <v>9178.84</v>
          </cell>
          <cell r="AX233">
            <v>9178.84</v>
          </cell>
          <cell r="AY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</row>
        <row r="234">
          <cell r="AW234">
            <v>24645</v>
          </cell>
          <cell r="AX234">
            <v>24645</v>
          </cell>
          <cell r="AY234">
            <v>416.666666666667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</row>
        <row r="235"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5">
          <cell r="AW235">
            <v>8536.41</v>
          </cell>
          <cell r="AX235">
            <v>8536.41</v>
          </cell>
          <cell r="AY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</row>
        <row r="236">
          <cell r="AW236">
            <v>16</v>
          </cell>
          <cell r="AX236">
            <v>16</v>
          </cell>
          <cell r="AY236">
            <v>2.66666666666667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7335.33</v>
          </cell>
        </row>
        <row r="237">
          <cell r="AW237">
            <v>21121.07</v>
          </cell>
          <cell r="AX237">
            <v>21121.07</v>
          </cell>
          <cell r="AY237">
            <v>3520.17833333333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</row>
        <row r="238">
          <cell r="AW238">
            <v>5100</v>
          </cell>
          <cell r="AX238">
            <v>5100</v>
          </cell>
          <cell r="AY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</row>
        <row r="239">
          <cell r="AW239">
            <v>1525.47</v>
          </cell>
          <cell r="AX239">
            <v>1525.47</v>
          </cell>
          <cell r="AY239">
            <v>3.77666666666667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</row>
        <row r="240">
          <cell r="AW240">
            <v>0</v>
          </cell>
          <cell r="AX240">
            <v>0</v>
          </cell>
          <cell r="AY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</row>
        <row r="241">
          <cell r="F241">
            <v>0</v>
          </cell>
          <cell r="G241" t="str">
            <v>否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</row>
        <row r="241">
          <cell r="AK241">
            <v>0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</row>
        <row r="241">
          <cell r="AW241">
            <v>0</v>
          </cell>
          <cell r="AX241">
            <v>0</v>
          </cell>
          <cell r="AY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2">
          <cell r="AW242">
            <v>6350</v>
          </cell>
          <cell r="AX242">
            <v>6350</v>
          </cell>
          <cell r="AY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3">
          <cell r="AW243">
            <v>6048.4</v>
          </cell>
          <cell r="AX243">
            <v>6048.4</v>
          </cell>
          <cell r="AY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4">
          <cell r="AW244">
            <v>5600</v>
          </cell>
          <cell r="AX244">
            <v>5600</v>
          </cell>
          <cell r="AY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</row>
        <row r="245"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5">
          <cell r="AW245">
            <v>5579.03</v>
          </cell>
          <cell r="AX245">
            <v>5579.03</v>
          </cell>
          <cell r="AY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10456.13</v>
          </cell>
          <cell r="AX246">
            <v>10456.13</v>
          </cell>
          <cell r="AY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7">
          <cell r="AW247">
            <v>5134</v>
          </cell>
          <cell r="AX247">
            <v>5134</v>
          </cell>
          <cell r="AY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</row>
        <row r="248">
          <cell r="AW248">
            <v>233149.1</v>
          </cell>
          <cell r="AX248">
            <v>233149.1</v>
          </cell>
          <cell r="AY248">
            <v>2673.33333333333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49">
          <cell r="AW249">
            <v>12714</v>
          </cell>
          <cell r="AX249">
            <v>12714</v>
          </cell>
          <cell r="AY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0">
          <cell r="AW250">
            <v>5000</v>
          </cell>
          <cell r="AX250">
            <v>5000</v>
          </cell>
          <cell r="AY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1">
          <cell r="AW251">
            <v>5000</v>
          </cell>
          <cell r="AX251">
            <v>5000</v>
          </cell>
          <cell r="AY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40465.94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2">
          <cell r="AW252">
            <v>40465.94</v>
          </cell>
          <cell r="AX252">
            <v>40465.94</v>
          </cell>
          <cell r="AY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3">
          <cell r="AW253">
            <v>4500</v>
          </cell>
          <cell r="AX253">
            <v>4500</v>
          </cell>
          <cell r="AY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4">
          <cell r="AW254">
            <v>4352</v>
          </cell>
          <cell r="AX254">
            <v>4352</v>
          </cell>
          <cell r="AY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5">
          <cell r="AW255">
            <v>4067.26000000001</v>
          </cell>
          <cell r="AX255">
            <v>4067.26000000001</v>
          </cell>
          <cell r="AY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</row>
        <row r="256"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6"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6">
          <cell r="AW256">
            <v>4053.14</v>
          </cell>
          <cell r="AX256">
            <v>4053.14</v>
          </cell>
          <cell r="AY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7">
          <cell r="AW257">
            <v>37850</v>
          </cell>
          <cell r="AX257">
            <v>37850</v>
          </cell>
          <cell r="AY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8">
          <cell r="AW258">
            <v>3826</v>
          </cell>
          <cell r="AX258">
            <v>3826</v>
          </cell>
          <cell r="AY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</row>
        <row r="259">
          <cell r="AW259">
            <v>3646.55</v>
          </cell>
          <cell r="AX259">
            <v>3646.55</v>
          </cell>
          <cell r="AY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</row>
        <row r="260">
          <cell r="AW260">
            <v>3606.64</v>
          </cell>
          <cell r="AX260">
            <v>3606.64</v>
          </cell>
          <cell r="AY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</row>
        <row r="261"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</row>
        <row r="261">
          <cell r="AW261">
            <v>3374.75</v>
          </cell>
          <cell r="AX261">
            <v>3374.75</v>
          </cell>
          <cell r="AY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</row>
        <row r="262">
          <cell r="AW262">
            <v>0</v>
          </cell>
          <cell r="AX262">
            <v>0</v>
          </cell>
          <cell r="AY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3">
          <cell r="AW263">
            <v>3200</v>
          </cell>
          <cell r="AX263">
            <v>3200</v>
          </cell>
          <cell r="AY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</row>
        <row r="264">
          <cell r="AW264">
            <v>3000</v>
          </cell>
          <cell r="AX264">
            <v>3000</v>
          </cell>
          <cell r="AY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</row>
        <row r="265">
          <cell r="AW265">
            <v>2727.36</v>
          </cell>
          <cell r="AX265">
            <v>2727.36</v>
          </cell>
          <cell r="AY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</row>
        <row r="266">
          <cell r="AW266">
            <v>2450</v>
          </cell>
          <cell r="AX266">
            <v>2450</v>
          </cell>
          <cell r="AY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</row>
        <row r="267">
          <cell r="AW267">
            <v>2369.86</v>
          </cell>
          <cell r="AX267">
            <v>2369.86</v>
          </cell>
          <cell r="AY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</row>
        <row r="268">
          <cell r="AW268">
            <v>0</v>
          </cell>
          <cell r="AX268">
            <v>0</v>
          </cell>
          <cell r="AY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</row>
        <row r="269">
          <cell r="AW269">
            <v>0</v>
          </cell>
          <cell r="AX269">
            <v>0</v>
          </cell>
          <cell r="AY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</row>
        <row r="270">
          <cell r="AW270">
            <v>2000</v>
          </cell>
          <cell r="AX270">
            <v>2000</v>
          </cell>
          <cell r="AY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</row>
        <row r="271">
          <cell r="AW271">
            <v>1980</v>
          </cell>
          <cell r="AX271">
            <v>1980</v>
          </cell>
          <cell r="AY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</row>
        <row r="272">
          <cell r="AW272">
            <v>1950</v>
          </cell>
          <cell r="AX272">
            <v>1950</v>
          </cell>
          <cell r="AY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</row>
        <row r="273">
          <cell r="AW273">
            <v>1700</v>
          </cell>
          <cell r="AX273">
            <v>1700</v>
          </cell>
          <cell r="AY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</row>
        <row r="274">
          <cell r="AW274">
            <v>1615.32</v>
          </cell>
          <cell r="AX274">
            <v>1615.32</v>
          </cell>
          <cell r="AY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</row>
        <row r="275">
          <cell r="AW275">
            <v>1497.75</v>
          </cell>
          <cell r="AX275">
            <v>1497.75</v>
          </cell>
          <cell r="AY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</row>
        <row r="276">
          <cell r="AW276">
            <v>1386.48</v>
          </cell>
          <cell r="AX276">
            <v>1386.48</v>
          </cell>
          <cell r="AY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</row>
        <row r="277">
          <cell r="AW277">
            <v>1163</v>
          </cell>
          <cell r="AX277">
            <v>1163</v>
          </cell>
          <cell r="AY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</row>
        <row r="278">
          <cell r="F278">
            <v>60</v>
          </cell>
          <cell r="G278" t="str">
            <v>否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</row>
        <row r="278">
          <cell r="AW278">
            <v>0</v>
          </cell>
          <cell r="AX278">
            <v>0</v>
          </cell>
          <cell r="AY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</row>
        <row r="279">
          <cell r="AW279">
            <v>1000</v>
          </cell>
          <cell r="AX279">
            <v>1000</v>
          </cell>
          <cell r="AY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</row>
        <row r="280">
          <cell r="AW280">
            <v>900</v>
          </cell>
          <cell r="AX280">
            <v>900</v>
          </cell>
          <cell r="AY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</row>
        <row r="281">
          <cell r="AW281">
            <v>900</v>
          </cell>
          <cell r="AX281">
            <v>900</v>
          </cell>
          <cell r="AY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</row>
        <row r="282">
          <cell r="AW282">
            <v>720</v>
          </cell>
          <cell r="AX282">
            <v>720</v>
          </cell>
          <cell r="AY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3"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193389.51</v>
          </cell>
          <cell r="AR283">
            <v>19552.62</v>
          </cell>
          <cell r="AS283">
            <v>206512.33</v>
          </cell>
          <cell r="AT283">
            <v>312738.66</v>
          </cell>
          <cell r="AU283">
            <v>205101.6</v>
          </cell>
          <cell r="AV283">
            <v>185206.84</v>
          </cell>
          <cell r="AW283">
            <v>1122501.56</v>
          </cell>
          <cell r="AX283">
            <v>732193.12</v>
          </cell>
          <cell r="AY283">
            <v>187083.593333333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</row>
        <row r="284">
          <cell r="AW284">
            <v>426</v>
          </cell>
          <cell r="AX284">
            <v>426</v>
          </cell>
          <cell r="AY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</row>
        <row r="285">
          <cell r="AW285">
            <v>400</v>
          </cell>
          <cell r="AX285">
            <v>400</v>
          </cell>
          <cell r="AY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</row>
        <row r="286">
          <cell r="AW286">
            <v>360</v>
          </cell>
          <cell r="AX286">
            <v>360</v>
          </cell>
          <cell r="AY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</row>
        <row r="287">
          <cell r="AW287">
            <v>314.6</v>
          </cell>
          <cell r="AX287">
            <v>314.6</v>
          </cell>
          <cell r="AY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</row>
        <row r="288">
          <cell r="AW288">
            <v>312</v>
          </cell>
          <cell r="AX288">
            <v>312</v>
          </cell>
          <cell r="AY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</row>
        <row r="289">
          <cell r="AW289">
            <v>214</v>
          </cell>
          <cell r="AX289">
            <v>214</v>
          </cell>
          <cell r="AY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</row>
        <row r="290">
          <cell r="AW290">
            <v>202.36</v>
          </cell>
          <cell r="AX290">
            <v>202.36</v>
          </cell>
          <cell r="AY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</row>
        <row r="291">
          <cell r="AW291">
            <v>65.09</v>
          </cell>
          <cell r="AX291">
            <v>65.09</v>
          </cell>
          <cell r="AY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</row>
        <row r="292">
          <cell r="AW292">
            <v>12628.11</v>
          </cell>
          <cell r="AX292">
            <v>12628.11</v>
          </cell>
          <cell r="AY292">
            <v>0</v>
          </cell>
        </row>
        <row r="293">
          <cell r="B293" t="str">
            <v>S413065</v>
          </cell>
          <cell r="C293" t="str">
            <v>河北锦泽丰泰国际贸易有限公司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3">
          <cell r="AF293">
            <v>0</v>
          </cell>
        </row>
        <row r="293"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523982.5</v>
          </cell>
        </row>
        <row r="293">
          <cell r="AW293">
            <v>523982.5</v>
          </cell>
          <cell r="AX293">
            <v>523982.5</v>
          </cell>
          <cell r="AY293">
            <v>87330.4166666667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1</v>
          </cell>
          <cell r="AX294">
            <v>2</v>
          </cell>
          <cell r="AY294">
            <v>0.166666666666667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0.8</v>
          </cell>
          <cell r="AW295">
            <v>0.8</v>
          </cell>
          <cell r="AX295">
            <v>0</v>
          </cell>
          <cell r="AY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</row>
        <row r="296">
          <cell r="AW296">
            <v>0.02</v>
          </cell>
          <cell r="AX296">
            <v>0.02</v>
          </cell>
          <cell r="AY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60</v>
          </cell>
          <cell r="G297" t="str">
            <v>否</v>
          </cell>
          <cell r="H297">
            <v>30</v>
          </cell>
          <cell r="I297">
            <v>3.63797880709171e-11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</row>
        <row r="297">
          <cell r="AP297">
            <v>0</v>
          </cell>
          <cell r="AQ297">
            <v>0</v>
          </cell>
        </row>
        <row r="297">
          <cell r="AS297">
            <v>230392.24</v>
          </cell>
          <cell r="AT297">
            <v>40499.2</v>
          </cell>
          <cell r="AU297">
            <v>147638.18</v>
          </cell>
        </row>
        <row r="297">
          <cell r="AW297">
            <v>418529.62</v>
          </cell>
          <cell r="AX297">
            <v>418529.62</v>
          </cell>
          <cell r="AY297">
            <v>69754.9366666667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</row>
        <row r="298"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41380</v>
          </cell>
          <cell r="AW298">
            <v>41380</v>
          </cell>
          <cell r="AX298">
            <v>41380</v>
          </cell>
          <cell r="AY298">
            <v>6896.66666666667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</row>
        <row r="299">
          <cell r="AW299">
            <v>0</v>
          </cell>
          <cell r="AX299">
            <v>0</v>
          </cell>
          <cell r="AY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0</v>
          </cell>
          <cell r="AU300">
            <v>0</v>
          </cell>
          <cell r="AV300">
            <v>29.2</v>
          </cell>
          <cell r="AW300">
            <v>29.2</v>
          </cell>
          <cell r="AX300">
            <v>29.2</v>
          </cell>
          <cell r="AY300">
            <v>4.86666666666667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</row>
        <row r="301">
          <cell r="AW301">
            <v>0</v>
          </cell>
          <cell r="AX301">
            <v>0</v>
          </cell>
          <cell r="AY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 t="str">
            <v>金属件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</row>
        <row r="302">
          <cell r="AW302">
            <v>0</v>
          </cell>
          <cell r="AX302">
            <v>0</v>
          </cell>
          <cell r="AY302">
            <v>0</v>
          </cell>
        </row>
        <row r="303">
          <cell r="B303" t="str">
            <v>S432017</v>
          </cell>
          <cell r="C303" t="str">
            <v>苏州市荣威模具有限公司</v>
          </cell>
          <cell r="D303" t="str">
            <v>金属件</v>
          </cell>
          <cell r="E303" t="str">
            <v>固定资产</v>
          </cell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</row>
        <row r="303">
          <cell r="AW303">
            <v>1662170</v>
          </cell>
          <cell r="AX303">
            <v>1662170</v>
          </cell>
          <cell r="AY303">
            <v>277028.333333333</v>
          </cell>
        </row>
        <row r="304">
          <cell r="B304" t="str">
            <v>S444003</v>
          </cell>
          <cell r="C304" t="str">
            <v>广州熙锐自动化设备有限公司</v>
          </cell>
          <cell r="D304" t="str">
            <v>金属件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</row>
        <row r="304">
          <cell r="AW304">
            <v>0</v>
          </cell>
          <cell r="AX304">
            <v>0</v>
          </cell>
          <cell r="AY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</row>
        <row r="305">
          <cell r="AW305">
            <v>0</v>
          </cell>
          <cell r="AX305">
            <v>0</v>
          </cell>
          <cell r="AY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H306">
            <v>0</v>
          </cell>
        </row>
        <row r="306"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</row>
        <row r="306">
          <cell r="AW306">
            <v>19775.33</v>
          </cell>
          <cell r="AX306">
            <v>19775.33</v>
          </cell>
          <cell r="AY306">
            <v>3295.88833333333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</row>
        <row r="307">
          <cell r="AW307">
            <v>0</v>
          </cell>
          <cell r="AX307">
            <v>0</v>
          </cell>
          <cell r="AY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</row>
        <row r="308">
          <cell r="AW308">
            <v>0</v>
          </cell>
          <cell r="AX308">
            <v>0</v>
          </cell>
          <cell r="AY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</row>
        <row r="309">
          <cell r="AW309">
            <v>0</v>
          </cell>
          <cell r="AX309">
            <v>0</v>
          </cell>
          <cell r="AY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0"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152780.23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</row>
        <row r="310">
          <cell r="AW310">
            <v>580573.37</v>
          </cell>
          <cell r="AX310">
            <v>484242</v>
          </cell>
          <cell r="AY310">
            <v>71298.8566666667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</row>
        <row r="311">
          <cell r="AW311">
            <v>0</v>
          </cell>
          <cell r="AX311">
            <v>0</v>
          </cell>
          <cell r="AY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3">
          <cell r="AH313">
            <v>0</v>
          </cell>
        </row>
        <row r="313">
          <cell r="AJ313">
            <v>0</v>
          </cell>
          <cell r="AK313">
            <v>0</v>
          </cell>
        </row>
        <row r="313">
          <cell r="AN313">
            <v>0</v>
          </cell>
          <cell r="AO313">
            <v>38494.69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</row>
        <row r="313">
          <cell r="AW313">
            <v>283466.93</v>
          </cell>
          <cell r="AX313">
            <v>283466.93</v>
          </cell>
          <cell r="AY313">
            <v>40562.04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6500</v>
          </cell>
          <cell r="AU314">
            <v>0</v>
          </cell>
        </row>
        <row r="314">
          <cell r="AW314">
            <v>6500</v>
          </cell>
          <cell r="AX314">
            <v>0</v>
          </cell>
          <cell r="AY314">
            <v>1083.33333333333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5">
          <cell r="AE315">
            <v>0</v>
          </cell>
        </row>
        <row r="315">
          <cell r="AK315">
            <v>0</v>
          </cell>
          <cell r="AL315">
            <v>0</v>
          </cell>
        </row>
        <row r="315">
          <cell r="AO315">
            <v>0</v>
          </cell>
          <cell r="AP315">
            <v>0</v>
          </cell>
          <cell r="AQ315">
            <v>7340.14</v>
          </cell>
          <cell r="AR315">
            <v>6379.87</v>
          </cell>
          <cell r="AS315">
            <v>6725.08</v>
          </cell>
          <cell r="AT315">
            <v>0</v>
          </cell>
          <cell r="AU315">
            <v>16159</v>
          </cell>
          <cell r="AV315">
            <v>26442</v>
          </cell>
          <cell r="AW315">
            <v>63046.09</v>
          </cell>
          <cell r="AX315">
            <v>20445.09</v>
          </cell>
          <cell r="AY315">
            <v>10507.6816666667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</row>
        <row r="316">
          <cell r="AW316">
            <v>0</v>
          </cell>
          <cell r="AX316">
            <v>0</v>
          </cell>
          <cell r="AY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</row>
        <row r="317">
          <cell r="F317">
            <v>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7">
          <cell r="AH317">
            <v>0</v>
          </cell>
          <cell r="AI317">
            <v>0</v>
          </cell>
        </row>
        <row r="317"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</row>
        <row r="317">
          <cell r="AW317">
            <v>0</v>
          </cell>
          <cell r="AX317">
            <v>0</v>
          </cell>
          <cell r="AY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</row>
        <row r="318">
          <cell r="AW318">
            <v>0</v>
          </cell>
          <cell r="AX318">
            <v>0</v>
          </cell>
          <cell r="AY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 t="str">
            <v>金属件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</row>
        <row r="319">
          <cell r="AW319">
            <v>0</v>
          </cell>
          <cell r="AX319">
            <v>0</v>
          </cell>
          <cell r="AY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</row>
        <row r="320">
          <cell r="AW320">
            <v>22500</v>
          </cell>
          <cell r="AX320">
            <v>22500</v>
          </cell>
          <cell r="AY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</row>
        <row r="321">
          <cell r="F321">
            <v>30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1">
          <cell r="AK321">
            <v>0</v>
          </cell>
        </row>
        <row r="321"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</row>
        <row r="321">
          <cell r="AW321">
            <v>0</v>
          </cell>
          <cell r="AX321">
            <v>0</v>
          </cell>
          <cell r="AY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</row>
        <row r="322">
          <cell r="AW322">
            <v>0</v>
          </cell>
          <cell r="AX322">
            <v>0</v>
          </cell>
          <cell r="AY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</row>
        <row r="324">
          <cell r="F324">
            <v>30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D324">
            <v>0</v>
          </cell>
          <cell r="AE324">
            <v>0</v>
          </cell>
        </row>
        <row r="324"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</row>
        <row r="324">
          <cell r="AW324">
            <v>0</v>
          </cell>
          <cell r="AX324">
            <v>0</v>
          </cell>
          <cell r="AY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</row>
        <row r="325">
          <cell r="AW325">
            <v>0</v>
          </cell>
          <cell r="AX325">
            <v>0</v>
          </cell>
          <cell r="AY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</row>
        <row r="326">
          <cell r="AW326">
            <v>3522.39</v>
          </cell>
          <cell r="AX326">
            <v>3522.39</v>
          </cell>
          <cell r="AY326">
            <v>0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7"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19331.83</v>
          </cell>
          <cell r="AX327">
            <v>28504.76</v>
          </cell>
          <cell r="AY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</row>
        <row r="328">
          <cell r="AW328">
            <v>0</v>
          </cell>
          <cell r="AX328">
            <v>0</v>
          </cell>
          <cell r="AY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33303.17</v>
          </cell>
          <cell r="AP329">
            <v>133400</v>
          </cell>
          <cell r="AQ329">
            <v>122606.4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930692.8</v>
          </cell>
          <cell r="AX329">
            <v>427618.47</v>
          </cell>
          <cell r="AY329">
            <v>127331.605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</row>
        <row r="330">
          <cell r="AW330">
            <v>36044.98</v>
          </cell>
          <cell r="AX330">
            <v>36044.98</v>
          </cell>
          <cell r="AY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</v>
          </cell>
          <cell r="AW331">
            <v>69434.11</v>
          </cell>
          <cell r="AX331">
            <v>15982.39</v>
          </cell>
          <cell r="AY331">
            <v>11572.3516666667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2"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7021.65</v>
          </cell>
          <cell r="AP332">
            <v>11100</v>
          </cell>
          <cell r="AQ332">
            <v>114700.49</v>
          </cell>
          <cell r="AR332">
            <v>37000.16</v>
          </cell>
          <cell r="AS332">
            <v>0</v>
          </cell>
          <cell r="AT332">
            <v>74000.31</v>
          </cell>
          <cell r="AU332">
            <v>0</v>
          </cell>
        </row>
        <row r="332">
          <cell r="AW332">
            <v>243822.61</v>
          </cell>
          <cell r="AX332">
            <v>243822.61</v>
          </cell>
          <cell r="AY332">
            <v>37616.8266666667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</row>
        <row r="333">
          <cell r="AW333">
            <v>0</v>
          </cell>
          <cell r="AX333">
            <v>0</v>
          </cell>
          <cell r="AY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4">
          <cell r="AD334">
            <v>0</v>
          </cell>
          <cell r="AE334">
            <v>0</v>
          </cell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12266.19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2087595.6</v>
          </cell>
          <cell r="AX334">
            <v>1637523.15</v>
          </cell>
          <cell r="AY334">
            <v>296871.568333333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</row>
        <row r="335">
          <cell r="AW335">
            <v>0</v>
          </cell>
          <cell r="AX335">
            <v>0</v>
          </cell>
          <cell r="AY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</row>
        <row r="336">
          <cell r="AW336">
            <v>0</v>
          </cell>
          <cell r="AX336">
            <v>0</v>
          </cell>
          <cell r="AY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10800</v>
          </cell>
          <cell r="AW337">
            <v>10800</v>
          </cell>
          <cell r="AX337">
            <v>10800</v>
          </cell>
          <cell r="AY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</row>
        <row r="338">
          <cell r="AW338">
            <v>0</v>
          </cell>
          <cell r="AX338">
            <v>0</v>
          </cell>
          <cell r="AY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</row>
        <row r="339">
          <cell r="F339" t="str">
            <v>预付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39"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</row>
        <row r="339">
          <cell r="AW339">
            <v>0</v>
          </cell>
          <cell r="AX339">
            <v>0</v>
          </cell>
          <cell r="AY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</row>
        <row r="340">
          <cell r="AW340">
            <v>0</v>
          </cell>
          <cell r="AX340">
            <v>0</v>
          </cell>
          <cell r="AY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</row>
        <row r="341">
          <cell r="AW341">
            <v>0</v>
          </cell>
          <cell r="AX341">
            <v>0</v>
          </cell>
          <cell r="AY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2"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25462.92</v>
          </cell>
          <cell r="AX342">
            <v>25462.92</v>
          </cell>
          <cell r="AY342">
            <v>1389.66666666667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</row>
        <row r="344">
          <cell r="AW344">
            <v>0</v>
          </cell>
          <cell r="AX344">
            <v>0</v>
          </cell>
          <cell r="AY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</row>
        <row r="345">
          <cell r="AW345">
            <v>0</v>
          </cell>
          <cell r="AX345">
            <v>0</v>
          </cell>
          <cell r="AY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</row>
        <row r="346">
          <cell r="AW346">
            <v>0</v>
          </cell>
          <cell r="AX346">
            <v>0</v>
          </cell>
          <cell r="AY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</row>
        <row r="347">
          <cell r="AW347">
            <v>0</v>
          </cell>
          <cell r="AX347">
            <v>0</v>
          </cell>
          <cell r="AY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</row>
        <row r="348">
          <cell r="AW348">
            <v>0</v>
          </cell>
          <cell r="AX348">
            <v>0</v>
          </cell>
          <cell r="AY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 t="str">
            <v>座椅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6120</v>
          </cell>
          <cell r="AS349">
            <v>0</v>
          </cell>
          <cell r="AT349">
            <v>0</v>
          </cell>
          <cell r="AU349">
            <v>6410.25</v>
          </cell>
        </row>
        <row r="349">
          <cell r="AW349">
            <v>12530.25</v>
          </cell>
          <cell r="AX349">
            <v>12530.25</v>
          </cell>
          <cell r="AY349">
            <v>2088.375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</row>
        <row r="350">
          <cell r="AW350">
            <v>0</v>
          </cell>
          <cell r="AX350">
            <v>0</v>
          </cell>
          <cell r="AY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</row>
        <row r="351">
          <cell r="AW351">
            <v>0</v>
          </cell>
          <cell r="AX351">
            <v>0</v>
          </cell>
          <cell r="AY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 t="str">
            <v>金属件</v>
          </cell>
          <cell r="E352" t="str">
            <v>零采</v>
          </cell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</row>
        <row r="352">
          <cell r="AW352">
            <v>0</v>
          </cell>
          <cell r="AX352">
            <v>0</v>
          </cell>
          <cell r="AY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0</v>
          </cell>
        </row>
        <row r="353">
          <cell r="AT353">
            <v>0</v>
          </cell>
          <cell r="AU353">
            <v>158205.93</v>
          </cell>
          <cell r="AV353">
            <v>117147.1</v>
          </cell>
          <cell r="AW353">
            <v>275353.03</v>
          </cell>
          <cell r="AX353">
            <v>392500.13</v>
          </cell>
          <cell r="AY353">
            <v>45892.1716666667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</row>
        <row r="354">
          <cell r="AW354">
            <v>0</v>
          </cell>
          <cell r="AX354">
            <v>0</v>
          </cell>
          <cell r="AY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</row>
        <row r="355">
          <cell r="AW355">
            <v>0</v>
          </cell>
          <cell r="AX355">
            <v>0</v>
          </cell>
          <cell r="AY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6">
          <cell r="AH356">
            <v>0</v>
          </cell>
        </row>
        <row r="356"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</row>
        <row r="356">
          <cell r="AW356">
            <v>0</v>
          </cell>
          <cell r="AX356">
            <v>0</v>
          </cell>
          <cell r="AY356">
            <v>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</row>
        <row r="357">
          <cell r="AW357">
            <v>11200</v>
          </cell>
          <cell r="AX357">
            <v>11200</v>
          </cell>
          <cell r="AY357">
            <v>1866.66666666667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8">
          <cell r="AD358">
            <v>0</v>
          </cell>
          <cell r="AE358">
            <v>0</v>
          </cell>
          <cell r="AF358">
            <v>0</v>
          </cell>
        </row>
        <row r="358"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</row>
        <row r="358">
          <cell r="AW358">
            <v>0</v>
          </cell>
          <cell r="AX358">
            <v>0</v>
          </cell>
          <cell r="AY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</row>
        <row r="359">
          <cell r="AW359">
            <v>0</v>
          </cell>
          <cell r="AX359">
            <v>0</v>
          </cell>
          <cell r="AY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</row>
        <row r="360">
          <cell r="AW360">
            <v>0</v>
          </cell>
          <cell r="AX360">
            <v>0</v>
          </cell>
          <cell r="AY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</row>
        <row r="361">
          <cell r="AW361">
            <v>0</v>
          </cell>
          <cell r="AX361">
            <v>0</v>
          </cell>
          <cell r="AY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</row>
        <row r="362">
          <cell r="AW362">
            <v>0</v>
          </cell>
          <cell r="AX362">
            <v>0</v>
          </cell>
          <cell r="AY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</row>
        <row r="363">
          <cell r="AW363">
            <v>0</v>
          </cell>
          <cell r="AX363">
            <v>0</v>
          </cell>
          <cell r="AY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</row>
        <row r="364">
          <cell r="F364">
            <v>0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D364">
            <v>0</v>
          </cell>
        </row>
        <row r="364">
          <cell r="AH364">
            <v>0</v>
          </cell>
        </row>
        <row r="364"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</row>
        <row r="364">
          <cell r="AW364">
            <v>0</v>
          </cell>
          <cell r="AX364">
            <v>0</v>
          </cell>
          <cell r="AY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</row>
        <row r="365">
          <cell r="AW365">
            <v>0</v>
          </cell>
          <cell r="AX365">
            <v>0</v>
          </cell>
          <cell r="AY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</row>
        <row r="366">
          <cell r="AW366">
            <v>0</v>
          </cell>
          <cell r="AX366">
            <v>0</v>
          </cell>
          <cell r="AY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</row>
        <row r="367">
          <cell r="AW367">
            <v>0</v>
          </cell>
          <cell r="AX367">
            <v>0</v>
          </cell>
          <cell r="AY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53907.36</v>
          </cell>
          <cell r="AW368">
            <v>53907.36</v>
          </cell>
          <cell r="AX368">
            <v>53907.36</v>
          </cell>
          <cell r="AY368">
            <v>8984.56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69">
          <cell r="AJ369">
            <v>0</v>
          </cell>
          <cell r="AK369">
            <v>15408.62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</row>
        <row r="369">
          <cell r="AW369">
            <v>106230.66</v>
          </cell>
          <cell r="AX369">
            <v>106230.66</v>
          </cell>
          <cell r="AY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</row>
        <row r="370">
          <cell r="AW370">
            <v>0</v>
          </cell>
          <cell r="AX370">
            <v>0</v>
          </cell>
          <cell r="AY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</row>
        <row r="371">
          <cell r="AW371">
            <v>0</v>
          </cell>
          <cell r="AX371">
            <v>0</v>
          </cell>
          <cell r="AY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</row>
        <row r="372">
          <cell r="F372">
            <v>0</v>
          </cell>
          <cell r="G372" t="str">
            <v>否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2"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</row>
        <row r="372"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</row>
        <row r="372">
          <cell r="AW372">
            <v>0</v>
          </cell>
          <cell r="AX372">
            <v>0</v>
          </cell>
          <cell r="AY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</row>
        <row r="373">
          <cell r="AW373">
            <v>0</v>
          </cell>
          <cell r="AX373">
            <v>0</v>
          </cell>
          <cell r="AY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</row>
        <row r="374">
          <cell r="AW374">
            <v>8100</v>
          </cell>
          <cell r="AX374">
            <v>8100</v>
          </cell>
          <cell r="AY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</row>
        <row r="375">
          <cell r="AW375">
            <v>0</v>
          </cell>
          <cell r="AX375">
            <v>0</v>
          </cell>
          <cell r="AY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6"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</row>
        <row r="376">
          <cell r="AW376">
            <v>4520</v>
          </cell>
          <cell r="AX376">
            <v>0</v>
          </cell>
          <cell r="AY376">
            <v>753.333333333333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</row>
        <row r="377">
          <cell r="AW377">
            <v>0</v>
          </cell>
          <cell r="AX377">
            <v>0</v>
          </cell>
          <cell r="AY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 t="str">
            <v>座椅/金属件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</row>
        <row r="378">
          <cell r="AW378">
            <v>4731.88</v>
          </cell>
          <cell r="AX378">
            <v>4731.88</v>
          </cell>
          <cell r="AY378">
            <v>788.646666666667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</row>
        <row r="379"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69695.58</v>
          </cell>
          <cell r="AX379">
            <v>87625.61</v>
          </cell>
          <cell r="AY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2900.49</v>
          </cell>
        </row>
        <row r="380">
          <cell r="AW380">
            <v>2900.49</v>
          </cell>
          <cell r="AX380">
            <v>2900.49</v>
          </cell>
          <cell r="AY380">
            <v>483.415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</row>
        <row r="383"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3"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</row>
        <row r="383">
          <cell r="AW383">
            <v>0</v>
          </cell>
          <cell r="AX383">
            <v>0</v>
          </cell>
          <cell r="AY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</row>
        <row r="384">
          <cell r="AL384">
            <v>0</v>
          </cell>
          <cell r="AM384">
            <v>0</v>
          </cell>
        </row>
        <row r="384">
          <cell r="AO384">
            <v>0</v>
          </cell>
          <cell r="AP384">
            <v>0</v>
          </cell>
          <cell r="AQ384">
            <v>0</v>
          </cell>
          <cell r="AR384">
            <v>96465.06</v>
          </cell>
          <cell r="AS384">
            <v>0</v>
          </cell>
          <cell r="AT384">
            <v>263642.56</v>
          </cell>
          <cell r="AU384">
            <v>1215825.76</v>
          </cell>
          <cell r="AV384">
            <v>897183.84</v>
          </cell>
          <cell r="AW384">
            <v>2473117.22</v>
          </cell>
          <cell r="AX384">
            <v>360107.62</v>
          </cell>
          <cell r="AY384">
            <v>412186.203333333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</row>
        <row r="385">
          <cell r="AW385">
            <v>0</v>
          </cell>
          <cell r="AX385">
            <v>0</v>
          </cell>
          <cell r="AY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</row>
        <row r="386">
          <cell r="AW386">
            <v>0</v>
          </cell>
          <cell r="AX386">
            <v>0</v>
          </cell>
          <cell r="AY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</row>
        <row r="387"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</row>
        <row r="387"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</row>
        <row r="387">
          <cell r="AW387">
            <v>0.46</v>
          </cell>
          <cell r="AX387">
            <v>0.46</v>
          </cell>
          <cell r="AY387">
            <v>0.0766666666666667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678.92</v>
          </cell>
          <cell r="AV388">
            <v>7107.96</v>
          </cell>
          <cell r="AW388">
            <v>7786.88</v>
          </cell>
          <cell r="AX388">
            <v>7786.88</v>
          </cell>
          <cell r="AY388">
            <v>1297.81333333333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</row>
        <row r="389">
          <cell r="AW389">
            <v>0</v>
          </cell>
          <cell r="AX389">
            <v>0</v>
          </cell>
          <cell r="AY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</row>
        <row r="390">
          <cell r="AW390">
            <v>0</v>
          </cell>
          <cell r="AX390">
            <v>0</v>
          </cell>
          <cell r="AY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</row>
        <row r="391">
          <cell r="AW391">
            <v>0</v>
          </cell>
          <cell r="AX391">
            <v>0</v>
          </cell>
          <cell r="AY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12700</v>
          </cell>
          <cell r="AW392">
            <v>12700</v>
          </cell>
          <cell r="AX392">
            <v>12700</v>
          </cell>
          <cell r="AY392">
            <v>2116.66666666667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</row>
        <row r="393">
          <cell r="AW393">
            <v>0</v>
          </cell>
          <cell r="AX393">
            <v>0</v>
          </cell>
          <cell r="AY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</row>
        <row r="394">
          <cell r="AW394">
            <v>0</v>
          </cell>
          <cell r="AX394">
            <v>0</v>
          </cell>
          <cell r="AY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5">
          <cell r="AE395">
            <v>0</v>
          </cell>
          <cell r="AF395">
            <v>0</v>
          </cell>
        </row>
        <row r="395">
          <cell r="AI395">
            <v>0</v>
          </cell>
          <cell r="AJ395">
            <v>0</v>
          </cell>
        </row>
        <row r="395"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</row>
        <row r="395">
          <cell r="AW395">
            <v>0</v>
          </cell>
          <cell r="AX395">
            <v>0</v>
          </cell>
          <cell r="AY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951</v>
          </cell>
          <cell r="AW396">
            <v>951</v>
          </cell>
          <cell r="AX396">
            <v>951</v>
          </cell>
          <cell r="AY396">
            <v>158.5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</row>
        <row r="397">
          <cell r="AW397">
            <v>0</v>
          </cell>
          <cell r="AX397">
            <v>0</v>
          </cell>
          <cell r="AY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</row>
        <row r="398">
          <cell r="AW398">
            <v>0</v>
          </cell>
          <cell r="AX398">
            <v>0</v>
          </cell>
          <cell r="AY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</row>
        <row r="399">
          <cell r="AW399">
            <v>0</v>
          </cell>
          <cell r="AX399">
            <v>0</v>
          </cell>
          <cell r="AY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</row>
        <row r="400">
          <cell r="AW400">
            <v>0</v>
          </cell>
          <cell r="AX400">
            <v>0</v>
          </cell>
          <cell r="AY400">
            <v>0</v>
          </cell>
        </row>
        <row r="401">
          <cell r="B401" t="str">
            <v>S537005</v>
          </cell>
          <cell r="C401" t="str">
            <v>滨州齐德化工有限公司 </v>
          </cell>
          <cell r="D401">
            <v>0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</row>
        <row r="401">
          <cell r="AW401">
            <v>0</v>
          </cell>
          <cell r="AX401">
            <v>0</v>
          </cell>
          <cell r="AY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</row>
        <row r="402">
          <cell r="AW402">
            <v>0</v>
          </cell>
          <cell r="AX402">
            <v>0</v>
          </cell>
          <cell r="AY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</row>
        <row r="403">
          <cell r="AW403">
            <v>0</v>
          </cell>
          <cell r="AX403">
            <v>0</v>
          </cell>
          <cell r="AY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</row>
        <row r="404">
          <cell r="AW404">
            <v>0</v>
          </cell>
          <cell r="AX404">
            <v>0</v>
          </cell>
          <cell r="AY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</row>
        <row r="405">
          <cell r="AW405">
            <v>0</v>
          </cell>
          <cell r="AX405">
            <v>0</v>
          </cell>
          <cell r="AY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</row>
        <row r="406">
          <cell r="F406">
            <v>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</row>
        <row r="406">
          <cell r="AW406">
            <v>0</v>
          </cell>
          <cell r="AX406">
            <v>0</v>
          </cell>
          <cell r="AY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</row>
        <row r="407">
          <cell r="F407">
            <v>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7"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</row>
        <row r="407">
          <cell r="AW407">
            <v>0</v>
          </cell>
          <cell r="AX407">
            <v>0</v>
          </cell>
          <cell r="AY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</row>
        <row r="409">
          <cell r="F409">
            <v>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</row>
        <row r="409">
          <cell r="AW409">
            <v>0</v>
          </cell>
          <cell r="AX409">
            <v>0</v>
          </cell>
          <cell r="AY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</row>
        <row r="410">
          <cell r="AW410">
            <v>0</v>
          </cell>
          <cell r="AX410">
            <v>0</v>
          </cell>
          <cell r="AY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 t="str">
            <v>金属件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</row>
        <row r="411">
          <cell r="AW411">
            <v>0</v>
          </cell>
          <cell r="AX411">
            <v>0</v>
          </cell>
          <cell r="AY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</row>
        <row r="412">
          <cell r="AW412">
            <v>0</v>
          </cell>
          <cell r="AX412">
            <v>0</v>
          </cell>
          <cell r="AY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</row>
        <row r="413">
          <cell r="AW413">
            <v>0</v>
          </cell>
          <cell r="AX413">
            <v>0</v>
          </cell>
          <cell r="AY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</row>
        <row r="414">
          <cell r="AW414">
            <v>0</v>
          </cell>
          <cell r="AX414">
            <v>0</v>
          </cell>
          <cell r="AY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</row>
        <row r="415">
          <cell r="AW415">
            <v>0</v>
          </cell>
          <cell r="AX415">
            <v>0</v>
          </cell>
          <cell r="AY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</row>
        <row r="416">
          <cell r="AW416">
            <v>0</v>
          </cell>
          <cell r="AX416">
            <v>0</v>
          </cell>
          <cell r="AY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</row>
        <row r="417">
          <cell r="AW417">
            <v>0</v>
          </cell>
          <cell r="AX417">
            <v>0</v>
          </cell>
          <cell r="AY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</row>
        <row r="418">
          <cell r="AW418">
            <v>0</v>
          </cell>
          <cell r="AX418">
            <v>0</v>
          </cell>
          <cell r="AY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</row>
        <row r="419">
          <cell r="AW419">
            <v>0</v>
          </cell>
          <cell r="AX419">
            <v>0</v>
          </cell>
          <cell r="AY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</row>
        <row r="420">
          <cell r="AW420">
            <v>0</v>
          </cell>
          <cell r="AX420">
            <v>0</v>
          </cell>
          <cell r="AY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</row>
        <row r="421">
          <cell r="AW421">
            <v>0</v>
          </cell>
          <cell r="AX421">
            <v>0</v>
          </cell>
          <cell r="AY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</row>
        <row r="422">
          <cell r="AW422">
            <v>0</v>
          </cell>
          <cell r="AX422">
            <v>0</v>
          </cell>
          <cell r="AY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</row>
        <row r="423">
          <cell r="AW423">
            <v>0</v>
          </cell>
          <cell r="AX423">
            <v>0</v>
          </cell>
          <cell r="AY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</row>
        <row r="424">
          <cell r="AW424">
            <v>0</v>
          </cell>
          <cell r="AX424">
            <v>0</v>
          </cell>
          <cell r="AY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</row>
        <row r="425">
          <cell r="AW425">
            <v>0</v>
          </cell>
          <cell r="AX425">
            <v>0</v>
          </cell>
          <cell r="AY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</row>
        <row r="426">
          <cell r="AW426">
            <v>0</v>
          </cell>
          <cell r="AX426">
            <v>0</v>
          </cell>
          <cell r="AY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</row>
        <row r="427">
          <cell r="AW427">
            <v>0</v>
          </cell>
          <cell r="AX427">
            <v>0</v>
          </cell>
          <cell r="AY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</row>
        <row r="428">
          <cell r="AW428">
            <v>0</v>
          </cell>
          <cell r="AX428">
            <v>0</v>
          </cell>
          <cell r="AY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</row>
        <row r="429">
          <cell r="AW429">
            <v>0</v>
          </cell>
          <cell r="AX429">
            <v>0</v>
          </cell>
          <cell r="AY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</row>
        <row r="430">
          <cell r="AW430">
            <v>0</v>
          </cell>
          <cell r="AX430">
            <v>0</v>
          </cell>
          <cell r="AY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</row>
        <row r="431">
          <cell r="AW431">
            <v>0</v>
          </cell>
          <cell r="AX431">
            <v>0</v>
          </cell>
          <cell r="AY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</row>
        <row r="432">
          <cell r="AW432">
            <v>0</v>
          </cell>
          <cell r="AX432">
            <v>0</v>
          </cell>
          <cell r="AY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</row>
        <row r="433">
          <cell r="AW433">
            <v>0</v>
          </cell>
          <cell r="AX433">
            <v>0</v>
          </cell>
          <cell r="AY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</row>
        <row r="434">
          <cell r="AW434">
            <v>0</v>
          </cell>
          <cell r="AX434">
            <v>0</v>
          </cell>
          <cell r="AY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</row>
        <row r="435">
          <cell r="AW435">
            <v>0</v>
          </cell>
          <cell r="AX435">
            <v>0</v>
          </cell>
          <cell r="AY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</row>
        <row r="436">
          <cell r="AW436">
            <v>0</v>
          </cell>
          <cell r="AX436">
            <v>0</v>
          </cell>
          <cell r="AY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</row>
        <row r="437">
          <cell r="AW437">
            <v>0</v>
          </cell>
          <cell r="AX437">
            <v>0</v>
          </cell>
          <cell r="AY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</row>
        <row r="438">
          <cell r="AW438">
            <v>0</v>
          </cell>
          <cell r="AX438">
            <v>0</v>
          </cell>
          <cell r="AY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</row>
        <row r="439">
          <cell r="AW439">
            <v>0</v>
          </cell>
          <cell r="AX439">
            <v>0</v>
          </cell>
          <cell r="AY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</row>
        <row r="440">
          <cell r="AW440">
            <v>0</v>
          </cell>
          <cell r="AX440">
            <v>0</v>
          </cell>
          <cell r="AY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</row>
        <row r="441">
          <cell r="F441">
            <v>0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</row>
        <row r="441">
          <cell r="AW441">
            <v>0</v>
          </cell>
          <cell r="AX441">
            <v>0</v>
          </cell>
          <cell r="AY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</row>
        <row r="442"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216313.24</v>
          </cell>
          <cell r="AX442">
            <v>155223.45</v>
          </cell>
          <cell r="AY442">
            <v>26736.4666666667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</row>
        <row r="443">
          <cell r="AW443">
            <v>0</v>
          </cell>
          <cell r="AX443">
            <v>0</v>
          </cell>
          <cell r="AY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</row>
        <row r="444">
          <cell r="AW444">
            <v>0</v>
          </cell>
          <cell r="AX444">
            <v>0</v>
          </cell>
          <cell r="AY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</row>
        <row r="445">
          <cell r="AW445">
            <v>0</v>
          </cell>
          <cell r="AX445">
            <v>0</v>
          </cell>
          <cell r="AY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</row>
        <row r="446">
          <cell r="AW446">
            <v>0</v>
          </cell>
          <cell r="AX446">
            <v>0</v>
          </cell>
          <cell r="AY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</row>
        <row r="447">
          <cell r="AW447">
            <v>0</v>
          </cell>
          <cell r="AX447">
            <v>0</v>
          </cell>
          <cell r="AY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</row>
        <row r="448">
          <cell r="AW448">
            <v>0</v>
          </cell>
          <cell r="AX448">
            <v>0</v>
          </cell>
          <cell r="AY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</row>
        <row r="449">
          <cell r="AW449">
            <v>0</v>
          </cell>
          <cell r="AX449">
            <v>0</v>
          </cell>
          <cell r="AY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</row>
        <row r="450">
          <cell r="AW450">
            <v>0</v>
          </cell>
          <cell r="AX450">
            <v>0</v>
          </cell>
          <cell r="AY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</row>
        <row r="452">
          <cell r="AW452">
            <v>0</v>
          </cell>
          <cell r="AX452">
            <v>0</v>
          </cell>
          <cell r="AY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</row>
        <row r="453">
          <cell r="AW453">
            <v>0</v>
          </cell>
          <cell r="AX453">
            <v>0</v>
          </cell>
          <cell r="AY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</row>
        <row r="454">
          <cell r="AW454">
            <v>0</v>
          </cell>
          <cell r="AX454">
            <v>0</v>
          </cell>
          <cell r="AY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</row>
        <row r="455">
          <cell r="AW455">
            <v>0</v>
          </cell>
          <cell r="AX455">
            <v>0</v>
          </cell>
          <cell r="AY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</row>
        <row r="456">
          <cell r="AW456">
            <v>0</v>
          </cell>
          <cell r="AX456">
            <v>0</v>
          </cell>
          <cell r="AY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</row>
        <row r="457">
          <cell r="AW457">
            <v>0</v>
          </cell>
          <cell r="AX457">
            <v>0</v>
          </cell>
          <cell r="AY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</row>
        <row r="458">
          <cell r="AW458">
            <v>0</v>
          </cell>
          <cell r="AX458">
            <v>0</v>
          </cell>
          <cell r="AY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</row>
        <row r="459">
          <cell r="AW459">
            <v>0</v>
          </cell>
          <cell r="AX459">
            <v>0</v>
          </cell>
          <cell r="AY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</row>
        <row r="460">
          <cell r="AW460">
            <v>0</v>
          </cell>
          <cell r="AX460">
            <v>0</v>
          </cell>
          <cell r="AY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</row>
        <row r="461">
          <cell r="AW461">
            <v>0</v>
          </cell>
          <cell r="AX461">
            <v>0</v>
          </cell>
          <cell r="AY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</row>
        <row r="462">
          <cell r="AW462">
            <v>0</v>
          </cell>
          <cell r="AX462">
            <v>0</v>
          </cell>
          <cell r="AY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</row>
        <row r="463">
          <cell r="AW463">
            <v>0</v>
          </cell>
          <cell r="AX463">
            <v>0</v>
          </cell>
          <cell r="AY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</row>
        <row r="464">
          <cell r="AW464">
            <v>0</v>
          </cell>
          <cell r="AX464">
            <v>0</v>
          </cell>
          <cell r="AY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</row>
        <row r="465">
          <cell r="AW465">
            <v>0</v>
          </cell>
          <cell r="AX465">
            <v>0</v>
          </cell>
          <cell r="AY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</row>
        <row r="466">
          <cell r="AW466">
            <v>0</v>
          </cell>
          <cell r="AX466">
            <v>0</v>
          </cell>
          <cell r="AY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</row>
        <row r="467">
          <cell r="AW467">
            <v>0</v>
          </cell>
          <cell r="AX467">
            <v>0</v>
          </cell>
          <cell r="AY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</row>
        <row r="468">
          <cell r="AW468">
            <v>0</v>
          </cell>
          <cell r="AX468">
            <v>0</v>
          </cell>
          <cell r="AY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</row>
        <row r="469">
          <cell r="AW469">
            <v>0</v>
          </cell>
          <cell r="AX469">
            <v>0</v>
          </cell>
          <cell r="AY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</row>
        <row r="470">
          <cell r="AW470">
            <v>0</v>
          </cell>
          <cell r="AX470">
            <v>0</v>
          </cell>
          <cell r="AY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</row>
        <row r="471">
          <cell r="AW471">
            <v>0</v>
          </cell>
          <cell r="AX471">
            <v>0</v>
          </cell>
          <cell r="AY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</row>
        <row r="472">
          <cell r="AW472">
            <v>0</v>
          </cell>
          <cell r="AX472">
            <v>0</v>
          </cell>
          <cell r="AY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</row>
        <row r="473">
          <cell r="AW473">
            <v>0</v>
          </cell>
          <cell r="AX473">
            <v>0</v>
          </cell>
          <cell r="AY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</row>
        <row r="474">
          <cell r="AW474">
            <v>0</v>
          </cell>
          <cell r="AX474">
            <v>0</v>
          </cell>
          <cell r="AY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</row>
        <row r="475">
          <cell r="AW475">
            <v>0</v>
          </cell>
          <cell r="AX475">
            <v>0</v>
          </cell>
          <cell r="AY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</row>
        <row r="476">
          <cell r="AW476">
            <v>0</v>
          </cell>
          <cell r="AX476">
            <v>0</v>
          </cell>
          <cell r="AY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</row>
        <row r="477">
          <cell r="AW477">
            <v>0</v>
          </cell>
          <cell r="AX477">
            <v>0</v>
          </cell>
          <cell r="AY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</row>
        <row r="478">
          <cell r="AW478">
            <v>0</v>
          </cell>
          <cell r="AX478">
            <v>0</v>
          </cell>
          <cell r="AY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</row>
        <row r="479">
          <cell r="AW479">
            <v>0</v>
          </cell>
          <cell r="AX479">
            <v>0</v>
          </cell>
          <cell r="AY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</row>
        <row r="480">
          <cell r="AW480">
            <v>0</v>
          </cell>
          <cell r="AX480">
            <v>0</v>
          </cell>
          <cell r="AY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</row>
        <row r="481">
          <cell r="AW481">
            <v>0</v>
          </cell>
          <cell r="AX481">
            <v>0</v>
          </cell>
          <cell r="AY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</row>
        <row r="482">
          <cell r="AW482">
            <v>0</v>
          </cell>
          <cell r="AX482">
            <v>0</v>
          </cell>
          <cell r="AY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</row>
        <row r="483">
          <cell r="AW483">
            <v>0</v>
          </cell>
          <cell r="AX483">
            <v>0</v>
          </cell>
          <cell r="AY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</row>
        <row r="484">
          <cell r="AW484">
            <v>0</v>
          </cell>
          <cell r="AX484">
            <v>0</v>
          </cell>
          <cell r="AY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</row>
        <row r="485">
          <cell r="AW485">
            <v>0</v>
          </cell>
          <cell r="AX485">
            <v>0</v>
          </cell>
          <cell r="AY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</row>
        <row r="486">
          <cell r="AW486">
            <v>0</v>
          </cell>
          <cell r="AX486">
            <v>0</v>
          </cell>
          <cell r="AY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</row>
        <row r="487">
          <cell r="AW487">
            <v>0</v>
          </cell>
          <cell r="AX487">
            <v>0</v>
          </cell>
          <cell r="AY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</row>
        <row r="488">
          <cell r="AW488">
            <v>0</v>
          </cell>
          <cell r="AX488">
            <v>0</v>
          </cell>
          <cell r="AY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</row>
        <row r="489">
          <cell r="AW489">
            <v>0</v>
          </cell>
          <cell r="AX489">
            <v>0</v>
          </cell>
          <cell r="AY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</row>
        <row r="490">
          <cell r="AW490">
            <v>0</v>
          </cell>
          <cell r="AX490">
            <v>0</v>
          </cell>
          <cell r="AY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</row>
        <row r="491">
          <cell r="AW491">
            <v>0</v>
          </cell>
          <cell r="AX491">
            <v>0</v>
          </cell>
          <cell r="AY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</row>
        <row r="492">
          <cell r="AW492">
            <v>0</v>
          </cell>
          <cell r="AX492">
            <v>0</v>
          </cell>
          <cell r="AY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</row>
        <row r="493">
          <cell r="AW493">
            <v>0</v>
          </cell>
          <cell r="AX493">
            <v>0</v>
          </cell>
          <cell r="AY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</row>
        <row r="495">
          <cell r="AW495">
            <v>0</v>
          </cell>
          <cell r="AX495">
            <v>0</v>
          </cell>
          <cell r="AY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0</v>
          </cell>
        </row>
        <row r="496">
          <cell r="AW496">
            <v>20300</v>
          </cell>
          <cell r="AX496">
            <v>20300</v>
          </cell>
          <cell r="AY496">
            <v>3383.33333333333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</row>
        <row r="497">
          <cell r="AW497">
            <v>0</v>
          </cell>
          <cell r="AX497">
            <v>0</v>
          </cell>
          <cell r="AY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</row>
        <row r="498">
          <cell r="AW498">
            <v>0</v>
          </cell>
          <cell r="AX498">
            <v>0</v>
          </cell>
          <cell r="AY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</row>
        <row r="499">
          <cell r="AW499">
            <v>0</v>
          </cell>
          <cell r="AX499">
            <v>0</v>
          </cell>
          <cell r="AY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</row>
        <row r="500">
          <cell r="AW500">
            <v>0</v>
          </cell>
          <cell r="AX500">
            <v>0</v>
          </cell>
          <cell r="AY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</row>
        <row r="501">
          <cell r="AW501">
            <v>0</v>
          </cell>
          <cell r="AX501">
            <v>0</v>
          </cell>
          <cell r="AY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</row>
        <row r="502">
          <cell r="AW502">
            <v>0</v>
          </cell>
          <cell r="AX502">
            <v>0</v>
          </cell>
          <cell r="AY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</row>
        <row r="503">
          <cell r="AW503">
            <v>0</v>
          </cell>
          <cell r="AX503">
            <v>0</v>
          </cell>
          <cell r="AY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</row>
        <row r="504">
          <cell r="AW504">
            <v>0</v>
          </cell>
          <cell r="AX504">
            <v>0</v>
          </cell>
          <cell r="AY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</row>
        <row r="505">
          <cell r="AW505">
            <v>0</v>
          </cell>
          <cell r="AX505">
            <v>0</v>
          </cell>
          <cell r="AY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</row>
        <row r="506">
          <cell r="AW506">
            <v>0</v>
          </cell>
          <cell r="AX506">
            <v>0</v>
          </cell>
          <cell r="AY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</row>
        <row r="507">
          <cell r="AW507">
            <v>0</v>
          </cell>
          <cell r="AX507">
            <v>0</v>
          </cell>
          <cell r="AY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</row>
        <row r="508">
          <cell r="AW508">
            <v>0</v>
          </cell>
          <cell r="AX508">
            <v>0</v>
          </cell>
          <cell r="AY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</row>
        <row r="509">
          <cell r="AW509">
            <v>0</v>
          </cell>
          <cell r="AX509">
            <v>0</v>
          </cell>
          <cell r="AY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</row>
        <row r="510">
          <cell r="AW510">
            <v>0</v>
          </cell>
          <cell r="AX510">
            <v>0</v>
          </cell>
          <cell r="AY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</row>
        <row r="511">
          <cell r="AW511">
            <v>0</v>
          </cell>
          <cell r="AX511">
            <v>0</v>
          </cell>
          <cell r="AY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</row>
        <row r="512">
          <cell r="AW512">
            <v>0</v>
          </cell>
          <cell r="AX512">
            <v>0</v>
          </cell>
          <cell r="AY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</row>
        <row r="513">
          <cell r="AW513">
            <v>13980</v>
          </cell>
          <cell r="AX513">
            <v>13980</v>
          </cell>
          <cell r="AY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</row>
        <row r="514">
          <cell r="AW514">
            <v>0</v>
          </cell>
          <cell r="AX514">
            <v>0</v>
          </cell>
          <cell r="AY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</row>
        <row r="515">
          <cell r="AW515">
            <v>0</v>
          </cell>
          <cell r="AX515">
            <v>0</v>
          </cell>
          <cell r="AY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</row>
        <row r="516">
          <cell r="AW516">
            <v>0</v>
          </cell>
          <cell r="AX516">
            <v>0</v>
          </cell>
          <cell r="AY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</row>
        <row r="517">
          <cell r="AW517">
            <v>0</v>
          </cell>
          <cell r="AX517">
            <v>0</v>
          </cell>
          <cell r="AY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</row>
        <row r="518">
          <cell r="AW518">
            <v>0</v>
          </cell>
          <cell r="AX518">
            <v>0</v>
          </cell>
          <cell r="AY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</row>
        <row r="519">
          <cell r="AW519">
            <v>0</v>
          </cell>
          <cell r="AX519">
            <v>0</v>
          </cell>
          <cell r="AY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</row>
        <row r="520">
          <cell r="AW520">
            <v>0</v>
          </cell>
          <cell r="AX520">
            <v>0</v>
          </cell>
          <cell r="AY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</row>
        <row r="521">
          <cell r="AW521">
            <v>0</v>
          </cell>
          <cell r="AX521">
            <v>0</v>
          </cell>
          <cell r="AY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</row>
        <row r="522">
          <cell r="AW522">
            <v>0</v>
          </cell>
          <cell r="AX522">
            <v>0</v>
          </cell>
          <cell r="AY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</row>
        <row r="523">
          <cell r="AW523">
            <v>0</v>
          </cell>
          <cell r="AX523">
            <v>0</v>
          </cell>
          <cell r="AY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</row>
        <row r="524">
          <cell r="AW524">
            <v>0</v>
          </cell>
          <cell r="AX524">
            <v>0</v>
          </cell>
          <cell r="AY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</row>
        <row r="525">
          <cell r="AW525">
            <v>0</v>
          </cell>
          <cell r="AX525">
            <v>0</v>
          </cell>
          <cell r="AY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</row>
        <row r="526">
          <cell r="AW526">
            <v>0</v>
          </cell>
          <cell r="AX526">
            <v>0</v>
          </cell>
          <cell r="AY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</row>
        <row r="527">
          <cell r="AW527">
            <v>0</v>
          </cell>
          <cell r="AX527">
            <v>0</v>
          </cell>
          <cell r="AY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</row>
        <row r="528">
          <cell r="AW528">
            <v>0</v>
          </cell>
          <cell r="AX528">
            <v>0</v>
          </cell>
          <cell r="AY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</row>
        <row r="529">
          <cell r="AW529">
            <v>0</v>
          </cell>
          <cell r="AX529">
            <v>0</v>
          </cell>
          <cell r="AY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</row>
        <row r="530">
          <cell r="AW530">
            <v>0</v>
          </cell>
          <cell r="AX530">
            <v>0</v>
          </cell>
          <cell r="AY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</row>
        <row r="531">
          <cell r="AW531">
            <v>0</v>
          </cell>
          <cell r="AX531">
            <v>0</v>
          </cell>
          <cell r="AY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</row>
        <row r="532">
          <cell r="AW532">
            <v>0</v>
          </cell>
          <cell r="AX532">
            <v>0</v>
          </cell>
          <cell r="AY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</row>
        <row r="533">
          <cell r="F533">
            <v>0</v>
          </cell>
          <cell r="G533" t="str">
            <v>否</v>
          </cell>
        </row>
        <row r="533"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</row>
        <row r="533">
          <cell r="AW533">
            <v>0</v>
          </cell>
          <cell r="AX533">
            <v>0</v>
          </cell>
          <cell r="AY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</row>
        <row r="534">
          <cell r="AH534">
            <v>0</v>
          </cell>
        </row>
        <row r="534"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0.1</v>
          </cell>
        </row>
        <row r="534">
          <cell r="AW534">
            <v>0.1</v>
          </cell>
          <cell r="AX534">
            <v>0.1</v>
          </cell>
          <cell r="AY534">
            <v>0.0166666666666667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</row>
        <row r="535">
          <cell r="F535">
            <v>0</v>
          </cell>
          <cell r="G535" t="str">
            <v>否</v>
          </cell>
        </row>
        <row r="535">
          <cell r="AH535">
            <v>0</v>
          </cell>
        </row>
        <row r="535"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</row>
        <row r="535">
          <cell r="AW535">
            <v>0</v>
          </cell>
          <cell r="AX535">
            <v>0</v>
          </cell>
          <cell r="AY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</row>
        <row r="536">
          <cell r="AW536">
            <v>140700</v>
          </cell>
          <cell r="AX536">
            <v>140700</v>
          </cell>
          <cell r="AY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</row>
        <row r="537">
          <cell r="AW537">
            <v>0</v>
          </cell>
          <cell r="AX537">
            <v>0</v>
          </cell>
          <cell r="AY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</row>
        <row r="538">
          <cell r="AW538">
            <v>18873</v>
          </cell>
          <cell r="AX538">
            <v>18873</v>
          </cell>
          <cell r="AY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</row>
        <row r="539">
          <cell r="AW539">
            <v>0</v>
          </cell>
          <cell r="AX539">
            <v>0</v>
          </cell>
          <cell r="AY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</row>
        <row r="540"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</row>
        <row r="540">
          <cell r="AW540">
            <v>768339.52</v>
          </cell>
          <cell r="AX540">
            <v>768339.52</v>
          </cell>
          <cell r="AY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137946.3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</row>
        <row r="541">
          <cell r="AW541">
            <v>137946.3</v>
          </cell>
          <cell r="AX541">
            <v>137946.3</v>
          </cell>
          <cell r="AY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</row>
        <row r="542">
          <cell r="AW542">
            <v>912503.79</v>
          </cell>
          <cell r="AX542">
            <v>912503.79</v>
          </cell>
          <cell r="AY542">
            <v>152083.965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17870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40240</v>
          </cell>
          <cell r="AX543">
            <v>40240</v>
          </cell>
          <cell r="AY543">
            <v>6706.66666666667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</row>
        <row r="544">
          <cell r="AI544">
            <v>0</v>
          </cell>
        </row>
        <row r="544"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</row>
        <row r="544">
          <cell r="AW544">
            <v>50935.51</v>
          </cell>
          <cell r="AX544">
            <v>169.599999999999</v>
          </cell>
          <cell r="AY544">
            <v>8489.25166666667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17973.46</v>
          </cell>
          <cell r="Z545">
            <v>51701.6900000001</v>
          </cell>
          <cell r="AA545">
            <v>0</v>
          </cell>
          <cell r="AB545">
            <v>36271.45</v>
          </cell>
          <cell r="AC545">
            <v>56016.21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379869.61</v>
          </cell>
          <cell r="AX545">
            <v>379869.61</v>
          </cell>
          <cell r="AY545">
            <v>9242.73833333333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</row>
        <row r="546"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60107.89</v>
          </cell>
        </row>
        <row r="546">
          <cell r="AW546">
            <v>60107.89</v>
          </cell>
          <cell r="AX546">
            <v>0</v>
          </cell>
          <cell r="AY546">
            <v>10017.9816666667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</row>
        <row r="547"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</row>
        <row r="547">
          <cell r="AW547">
            <v>0</v>
          </cell>
          <cell r="AX547">
            <v>0</v>
          </cell>
          <cell r="AY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</row>
        <row r="548"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40239.08</v>
          </cell>
          <cell r="AS548">
            <v>0</v>
          </cell>
          <cell r="AT548">
            <v>0</v>
          </cell>
          <cell r="AU548">
            <v>0</v>
          </cell>
        </row>
        <row r="548">
          <cell r="AW548">
            <v>40239.08</v>
          </cell>
          <cell r="AX548">
            <v>40239.08</v>
          </cell>
          <cell r="AY548">
            <v>6706.51333333333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</row>
        <row r="549"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4446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558048.48</v>
          </cell>
          <cell r="AX549">
            <v>270870.28</v>
          </cell>
          <cell r="AY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>
            <v>0</v>
          </cell>
        </row>
        <row r="550"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31488.22</v>
          </cell>
          <cell r="AT550">
            <v>206015.95</v>
          </cell>
          <cell r="AU550">
            <v>92519.32</v>
          </cell>
          <cell r="AV550">
            <v>183851.58</v>
          </cell>
          <cell r="AW550">
            <v>513875.07</v>
          </cell>
          <cell r="AX550">
            <v>237504.17</v>
          </cell>
          <cell r="AY550">
            <v>85645.845</v>
          </cell>
        </row>
        <row r="551">
          <cell r="B551" t="str">
            <v>S412041</v>
          </cell>
          <cell r="C551" t="str">
            <v>天津力登维汽车部件有限公司</v>
          </cell>
        </row>
        <row r="551"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</row>
        <row r="551">
          <cell r="AW551">
            <v>0</v>
          </cell>
          <cell r="AX551">
            <v>0</v>
          </cell>
          <cell r="AY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D552" t="str">
            <v>座椅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13953.24</v>
          </cell>
          <cell r="AW552">
            <v>13953.24</v>
          </cell>
          <cell r="AX552">
            <v>27906.48</v>
          </cell>
          <cell r="AY552">
            <v>2325.54</v>
          </cell>
        </row>
        <row r="553">
          <cell r="B553" t="str">
            <v>S413183</v>
          </cell>
          <cell r="C553" t="str">
            <v>河北方基恒达汽车部件有限公司</v>
          </cell>
        </row>
        <row r="553"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</row>
        <row r="553">
          <cell r="AW553">
            <v>1100174.44</v>
          </cell>
          <cell r="AX553">
            <v>1100174.44</v>
          </cell>
          <cell r="AY553">
            <v>31901.155</v>
          </cell>
        </row>
        <row r="554">
          <cell r="B554" t="str">
            <v>S413185</v>
          </cell>
          <cell r="C554" t="str">
            <v>海兴县越达弹簧制造有限公司</v>
          </cell>
        </row>
        <row r="554"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107302.99</v>
          </cell>
          <cell r="AW554">
            <v>107302.99</v>
          </cell>
          <cell r="AX554">
            <v>0</v>
          </cell>
          <cell r="AY554">
            <v>17883.8316666667</v>
          </cell>
        </row>
        <row r="555">
          <cell r="B555" t="str">
            <v>S413197</v>
          </cell>
          <cell r="C555" t="str">
            <v>保定市宏腾科技有限公司</v>
          </cell>
        </row>
        <row r="555"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</row>
        <row r="555">
          <cell r="AW555">
            <v>0</v>
          </cell>
          <cell r="AX555">
            <v>0</v>
          </cell>
          <cell r="AY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</row>
        <row r="556"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</row>
        <row r="556">
          <cell r="AU556">
            <v>210900</v>
          </cell>
          <cell r="AV556">
            <v>97000</v>
          </cell>
          <cell r="AW556">
            <v>307900</v>
          </cell>
          <cell r="AX556">
            <v>404900</v>
          </cell>
          <cell r="AY556">
            <v>51316.6666666667</v>
          </cell>
        </row>
        <row r="557">
          <cell r="B557" t="str">
            <v>S444015</v>
          </cell>
          <cell r="C557" t="str">
            <v>欣瑞联电子（肇庆）有限公司</v>
          </cell>
        </row>
        <row r="557"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</row>
        <row r="557">
          <cell r="AW557">
            <v>0</v>
          </cell>
          <cell r="AX557">
            <v>0</v>
          </cell>
          <cell r="AY557">
            <v>0</v>
          </cell>
        </row>
        <row r="558">
          <cell r="B558" t="str">
            <v>S511013</v>
          </cell>
          <cell r="C558" t="str">
            <v>北京场景智能科技有限公司</v>
          </cell>
        </row>
        <row r="558">
          <cell r="F558">
            <v>60</v>
          </cell>
          <cell r="G558" t="str">
            <v>是</v>
          </cell>
        </row>
        <row r="558"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</row>
        <row r="558">
          <cell r="AW558">
            <v>6000</v>
          </cell>
          <cell r="AX558">
            <v>6000</v>
          </cell>
          <cell r="AY558">
            <v>0</v>
          </cell>
        </row>
        <row r="559">
          <cell r="B559" t="str">
            <v>S512028</v>
          </cell>
          <cell r="C559" t="str">
            <v>天津林宇机械制造有限公司</v>
          </cell>
        </row>
        <row r="559"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</row>
        <row r="559">
          <cell r="AW559">
            <v>1750</v>
          </cell>
          <cell r="AX559">
            <v>1750</v>
          </cell>
          <cell r="AY559">
            <v>0</v>
          </cell>
        </row>
        <row r="560">
          <cell r="B560" t="str">
            <v>S512031</v>
          </cell>
          <cell r="C560" t="str">
            <v>天津合心亿商贸有限公司</v>
          </cell>
        </row>
        <row r="560"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</row>
        <row r="560">
          <cell r="AW560">
            <v>0</v>
          </cell>
          <cell r="AX560">
            <v>0</v>
          </cell>
          <cell r="AY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</row>
        <row r="561"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</row>
        <row r="561">
          <cell r="AW561">
            <v>1663.7</v>
          </cell>
          <cell r="AX561">
            <v>1663.7</v>
          </cell>
          <cell r="AY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</row>
        <row r="562"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</row>
        <row r="562">
          <cell r="AW562">
            <v>0</v>
          </cell>
          <cell r="AX562">
            <v>0</v>
          </cell>
          <cell r="AY562">
            <v>0</v>
          </cell>
        </row>
        <row r="563">
          <cell r="B563" t="str">
            <v>S513189</v>
          </cell>
          <cell r="C563" t="str">
            <v>黄骅市嘉哲电脑经营部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</row>
        <row r="563">
          <cell r="AW563">
            <v>0</v>
          </cell>
          <cell r="AX563">
            <v>0</v>
          </cell>
          <cell r="AY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</row>
        <row r="564"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</row>
        <row r="564">
          <cell r="AW564">
            <v>0</v>
          </cell>
          <cell r="AX564">
            <v>0</v>
          </cell>
          <cell r="AY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</row>
        <row r="565">
          <cell r="AW565">
            <v>0</v>
          </cell>
          <cell r="AX565">
            <v>0</v>
          </cell>
          <cell r="AY565">
            <v>0</v>
          </cell>
        </row>
        <row r="566">
          <cell r="B566" t="str">
            <v>S411049</v>
          </cell>
          <cell r="C566" t="str">
            <v>北京来一桶金科技有限公司</v>
          </cell>
        </row>
        <row r="566"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</row>
        <row r="566">
          <cell r="AW566">
            <v>36233.1</v>
          </cell>
          <cell r="AX566">
            <v>36233.1</v>
          </cell>
          <cell r="AY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D567" t="str">
            <v>座椅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13609.16</v>
          </cell>
        </row>
        <row r="567">
          <cell r="AW567">
            <v>116823.94</v>
          </cell>
          <cell r="AX567">
            <v>81145.88</v>
          </cell>
          <cell r="AY567">
            <v>12485.2766666667</v>
          </cell>
        </row>
        <row r="568">
          <cell r="B568" t="str">
            <v>S413139</v>
          </cell>
          <cell r="C568" t="str">
            <v>河北定国紧固件制造有限公司</v>
          </cell>
        </row>
        <row r="568"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</row>
        <row r="568">
          <cell r="AW568">
            <v>0</v>
          </cell>
          <cell r="AX568">
            <v>0</v>
          </cell>
          <cell r="AY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D569" t="str">
            <v>金属件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</row>
        <row r="569">
          <cell r="AW569">
            <v>0</v>
          </cell>
          <cell r="AX569">
            <v>0</v>
          </cell>
          <cell r="AY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</row>
        <row r="570"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Q570">
            <v>59180.25</v>
          </cell>
          <cell r="AR570">
            <v>33075.55</v>
          </cell>
          <cell r="AS570">
            <v>0</v>
          </cell>
          <cell r="AT570">
            <v>77603.2</v>
          </cell>
          <cell r="AU570">
            <v>40457.28</v>
          </cell>
        </row>
        <row r="570">
          <cell r="AW570">
            <v>210316.28</v>
          </cell>
          <cell r="AX570">
            <v>169859</v>
          </cell>
          <cell r="AY570">
            <v>35052.7133333333</v>
          </cell>
        </row>
        <row r="571">
          <cell r="B571" t="str">
            <v>S432002</v>
          </cell>
          <cell r="C571" t="str">
            <v>江苏全盛座舱技术股份有限公司</v>
          </cell>
          <cell r="D571" t="str">
            <v>金属件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83711.34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1082349.14</v>
          </cell>
          <cell r="AV571">
            <v>957756.32</v>
          </cell>
          <cell r="AW571">
            <v>2768747.66</v>
          </cell>
          <cell r="AX571">
            <v>728642.2</v>
          </cell>
          <cell r="AY571">
            <v>447506.053333333</v>
          </cell>
        </row>
        <row r="572">
          <cell r="B572" t="str">
            <v>S437051</v>
          </cell>
          <cell r="C572" t="str">
            <v>诸城恒信新材料科技有限公司</v>
          </cell>
        </row>
        <row r="572"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71354.42</v>
          </cell>
          <cell r="AW572">
            <v>71354.42</v>
          </cell>
          <cell r="AX572">
            <v>142708.84</v>
          </cell>
          <cell r="AY572">
            <v>11892.4033333333</v>
          </cell>
        </row>
        <row r="573">
          <cell r="B573" t="str">
            <v>S511037</v>
          </cell>
          <cell r="C573" t="str">
            <v>北京友联物流有限公司</v>
          </cell>
        </row>
        <row r="573">
          <cell r="E573" t="str">
            <v>销售（三方库）</v>
          </cell>
          <cell r="F573">
            <v>0</v>
          </cell>
          <cell r="G573" t="str">
            <v>是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65660.55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456795.51</v>
          </cell>
          <cell r="AX573">
            <v>456795.51</v>
          </cell>
          <cell r="AY573">
            <v>49422.4933333333</v>
          </cell>
        </row>
        <row r="574">
          <cell r="B574" t="str">
            <v>S512020</v>
          </cell>
          <cell r="C574" t="str">
            <v>天津中骏机械技术有限公司</v>
          </cell>
        </row>
        <row r="574"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</row>
        <row r="574">
          <cell r="AW574">
            <v>0</v>
          </cell>
          <cell r="AX574">
            <v>0</v>
          </cell>
          <cell r="AY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D575" t="str">
            <v>金属件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676359.4</v>
          </cell>
          <cell r="AV575">
            <v>81205.68</v>
          </cell>
          <cell r="AW575">
            <v>757565.08</v>
          </cell>
          <cell r="AX575">
            <v>757565.08</v>
          </cell>
          <cell r="AY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</row>
        <row r="576"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</row>
        <row r="576">
          <cell r="AL576">
            <v>0</v>
          </cell>
        </row>
        <row r="576">
          <cell r="AN576">
            <v>0</v>
          </cell>
          <cell r="AO576">
            <v>0</v>
          </cell>
          <cell r="AP576">
            <v>0</v>
          </cell>
          <cell r="AQ576">
            <v>54373.28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0</v>
          </cell>
          <cell r="AV576">
            <v>235386.92</v>
          </cell>
          <cell r="AW576">
            <v>473976.19</v>
          </cell>
          <cell r="AX576">
            <v>238589.27</v>
          </cell>
          <cell r="AY576">
            <v>78996.0316666667</v>
          </cell>
        </row>
        <row r="577">
          <cell r="B577" t="str">
            <v>S413011</v>
          </cell>
          <cell r="C577" t="str">
            <v>沧州梦依恋商贸有限公司</v>
          </cell>
          <cell r="D577" t="str">
            <v>座椅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1274</v>
          </cell>
          <cell r="AW577">
            <v>1274</v>
          </cell>
          <cell r="AX577">
            <v>1274</v>
          </cell>
          <cell r="AY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D578" t="str">
            <v>金属件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</row>
        <row r="578">
          <cell r="AW578">
            <v>9241.48</v>
          </cell>
          <cell r="AX578">
            <v>9241.48</v>
          </cell>
          <cell r="AY578">
            <v>1540.24666666667</v>
          </cell>
        </row>
        <row r="579">
          <cell r="B579" t="str">
            <v>S413196</v>
          </cell>
          <cell r="C579" t="str">
            <v>北汽岱摩斯（沧州）汽车系统有限公司</v>
          </cell>
        </row>
        <row r="579"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</row>
        <row r="579">
          <cell r="AW579">
            <v>0</v>
          </cell>
          <cell r="AX579">
            <v>0</v>
          </cell>
          <cell r="AY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D580" t="str">
            <v>座椅</v>
          </cell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</row>
        <row r="580">
          <cell r="AR580">
            <v>16697.33</v>
          </cell>
          <cell r="AS580">
            <v>4949.4</v>
          </cell>
          <cell r="AT580">
            <v>59313.7</v>
          </cell>
          <cell r="AU580">
            <v>24865.65</v>
          </cell>
          <cell r="AV580">
            <v>26396.8</v>
          </cell>
          <cell r="AW580">
            <v>132222.88</v>
          </cell>
          <cell r="AX580">
            <v>21646.73</v>
          </cell>
          <cell r="AY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</row>
        <row r="581"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88044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1403468.4</v>
          </cell>
          <cell r="AX581">
            <v>1403468.4</v>
          </cell>
          <cell r="AY581">
            <v>233911.4</v>
          </cell>
        </row>
        <row r="582">
          <cell r="B582" t="str">
            <v>S411047</v>
          </cell>
          <cell r="C582" t="str">
            <v>大连吉田拉链有限公司北京分公司</v>
          </cell>
          <cell r="D582" t="str">
            <v>座椅</v>
          </cell>
        </row>
        <row r="582">
          <cell r="F582">
            <v>60</v>
          </cell>
          <cell r="G582" t="str">
            <v>否</v>
          </cell>
        </row>
        <row r="582"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17552.4</v>
          </cell>
          <cell r="AS582">
            <v>25255.5</v>
          </cell>
          <cell r="AT582">
            <v>0</v>
          </cell>
          <cell r="AU582">
            <v>0</v>
          </cell>
        </row>
        <row r="582">
          <cell r="AW582">
            <v>42807.9</v>
          </cell>
          <cell r="AX582">
            <v>42807.9</v>
          </cell>
          <cell r="AY582">
            <v>7134.65</v>
          </cell>
        </row>
        <row r="583">
          <cell r="B583" t="str">
            <v>S411048</v>
          </cell>
          <cell r="C583" t="str">
            <v>致冠沧州汽车部件有限公司</v>
          </cell>
          <cell r="D583" t="str">
            <v>座椅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37425.6</v>
          </cell>
          <cell r="AV583">
            <v>105883.26</v>
          </cell>
          <cell r="AW583">
            <v>779117.24</v>
          </cell>
          <cell r="AX583">
            <v>635808.38</v>
          </cell>
          <cell r="AY583">
            <v>122101.02</v>
          </cell>
        </row>
        <row r="584">
          <cell r="B584" t="str">
            <v>S431012</v>
          </cell>
          <cell r="C584" t="str">
            <v>上海明芳汽车零件有限公司</v>
          </cell>
          <cell r="D584" t="str">
            <v>金属件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</row>
        <row r="584">
          <cell r="AW584">
            <v>0</v>
          </cell>
          <cell r="AX584">
            <v>0</v>
          </cell>
          <cell r="AY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D585" t="str">
            <v>金属件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</row>
        <row r="585">
          <cell r="AW585">
            <v>11660.35</v>
          </cell>
          <cell r="AX585">
            <v>11660.35</v>
          </cell>
          <cell r="AY585">
            <v>1160.84833333333</v>
          </cell>
        </row>
        <row r="586">
          <cell r="B586" t="str">
            <v>S431198</v>
          </cell>
          <cell r="C586" t="str">
            <v>霸州市鑫锐亿科金属制品有限公司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</row>
        <row r="586">
          <cell r="AW586">
            <v>0</v>
          </cell>
          <cell r="AX586">
            <v>0</v>
          </cell>
          <cell r="AY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</row>
        <row r="587">
          <cell r="F587">
            <v>0</v>
          </cell>
          <cell r="G587" t="str">
            <v>是</v>
          </cell>
        </row>
        <row r="587"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</row>
        <row r="587">
          <cell r="AW587">
            <v>7730</v>
          </cell>
          <cell r="AX587">
            <v>7730</v>
          </cell>
          <cell r="AY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</row>
        <row r="588">
          <cell r="AW588">
            <v>732.5</v>
          </cell>
          <cell r="AX588">
            <v>732.5</v>
          </cell>
          <cell r="AY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D589" t="str">
            <v>座椅/金属件</v>
          </cell>
        </row>
        <row r="589">
          <cell r="F589">
            <v>90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</row>
        <row r="589">
          <cell r="AS589">
            <v>0.41</v>
          </cell>
          <cell r="AT589">
            <v>68209.06</v>
          </cell>
          <cell r="AU589">
            <v>16113.8</v>
          </cell>
          <cell r="AV589">
            <v>98886.3</v>
          </cell>
          <cell r="AW589">
            <v>183209.57</v>
          </cell>
          <cell r="AX589">
            <v>84323.27</v>
          </cell>
          <cell r="AY589">
            <v>30534.9283333333</v>
          </cell>
        </row>
        <row r="590">
          <cell r="B590" t="str">
            <v>S431036</v>
          </cell>
          <cell r="C590" t="str">
            <v>上海尖美贸易发展有限公司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0</v>
          </cell>
          <cell r="AV590">
            <v>42374.2</v>
          </cell>
          <cell r="AW590">
            <v>189087.98</v>
          </cell>
          <cell r="AX590">
            <v>189087.98</v>
          </cell>
          <cell r="AY590">
            <v>31514.6633333333</v>
          </cell>
        </row>
        <row r="591">
          <cell r="B591" t="str">
            <v>S433030</v>
          </cell>
          <cell r="C591" t="str">
            <v>宁波华腾首研新材料有限公司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</row>
        <row r="591">
          <cell r="AW591">
            <v>0</v>
          </cell>
          <cell r="AX591">
            <v>0</v>
          </cell>
          <cell r="AY591">
            <v>0</v>
          </cell>
        </row>
        <row r="592">
          <cell r="B592" t="str">
            <v>S437057</v>
          </cell>
          <cell r="C592" t="str">
            <v>青岛柏利美新材料有限公司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149095</v>
          </cell>
          <cell r="AV592">
            <v>119630</v>
          </cell>
          <cell r="AW592">
            <v>268725</v>
          </cell>
          <cell r="AX592">
            <v>268725</v>
          </cell>
          <cell r="AY592">
            <v>44787.5</v>
          </cell>
        </row>
        <row r="593">
          <cell r="B593" t="str">
            <v>S437058</v>
          </cell>
          <cell r="C593" t="str">
            <v>济南方正物流有限公司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</row>
        <row r="593">
          <cell r="AW593">
            <v>0</v>
          </cell>
          <cell r="AX593">
            <v>0</v>
          </cell>
          <cell r="AY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</row>
        <row r="594">
          <cell r="AW594">
            <v>0</v>
          </cell>
          <cell r="AX594">
            <v>0</v>
          </cell>
          <cell r="AY594">
            <v>0</v>
          </cell>
        </row>
        <row r="595">
          <cell r="B595" t="str">
            <v>S513215</v>
          </cell>
          <cell r="C595" t="str">
            <v>黄骅市金诚模具厂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D596" t="str">
            <v>金属件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</row>
        <row r="596">
          <cell r="AW596">
            <v>11610.75</v>
          </cell>
          <cell r="AX596">
            <v>0</v>
          </cell>
          <cell r="AY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D597" t="str">
            <v>金属件</v>
          </cell>
          <cell r="E597" t="str">
            <v>临采</v>
          </cell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</row>
        <row r="597">
          <cell r="AW597">
            <v>47880</v>
          </cell>
          <cell r="AX597">
            <v>24680</v>
          </cell>
          <cell r="AY597">
            <v>6766.66666666667</v>
          </cell>
        </row>
        <row r="598">
          <cell r="B598" t="str">
            <v>S411044</v>
          </cell>
          <cell r="C598" t="str">
            <v>北京兴盛华丰包装制品有限公司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</row>
        <row r="598">
          <cell r="AW598">
            <v>25460</v>
          </cell>
          <cell r="AX598">
            <v>25460</v>
          </cell>
          <cell r="AY598">
            <v>893.333333333333</v>
          </cell>
        </row>
        <row r="599">
          <cell r="B599" t="str">
            <v>S531007</v>
          </cell>
          <cell r="C599" t="str">
            <v>米思米（中国）精密机械贸易有限公司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</row>
        <row r="601">
          <cell r="B601" t="str">
            <v>S437045</v>
          </cell>
          <cell r="C601" t="str">
            <v>曹县亿昌木制品有限公司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</row>
        <row r="603">
          <cell r="B603" t="str">
            <v>S412039</v>
          </cell>
          <cell r="C603" t="str">
            <v>天津又进精密部品有限公司</v>
          </cell>
        </row>
        <row r="603">
          <cell r="F603">
            <v>60</v>
          </cell>
        </row>
        <row r="603">
          <cell r="AO603">
            <v>0</v>
          </cell>
          <cell r="AP603">
            <v>0</v>
          </cell>
          <cell r="AQ603">
            <v>0</v>
          </cell>
          <cell r="AR603">
            <v>131875.02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507141.81</v>
          </cell>
          <cell r="AX603">
            <v>327233.39</v>
          </cell>
          <cell r="AY603">
            <v>84523.635</v>
          </cell>
        </row>
        <row r="604">
          <cell r="B604" t="str">
            <v>S444016</v>
          </cell>
          <cell r="C604" t="str">
            <v>东莞市元将五金有限公司</v>
          </cell>
          <cell r="D604" t="str">
            <v>座椅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</row>
        <row r="604">
          <cell r="AW604">
            <v>338661</v>
          </cell>
          <cell r="AX604">
            <v>0</v>
          </cell>
          <cell r="AY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</row>
        <row r="605">
          <cell r="AW605">
            <v>8500</v>
          </cell>
          <cell r="AX605">
            <v>8500</v>
          </cell>
          <cell r="AY605">
            <v>1416.66666666667</v>
          </cell>
        </row>
        <row r="606">
          <cell r="B606" t="str">
            <v>S412043</v>
          </cell>
          <cell r="C606" t="str">
            <v>天津新起点模具有限公司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</row>
        <row r="607">
          <cell r="B607" t="str">
            <v>S413199</v>
          </cell>
          <cell r="C607" t="str">
            <v>廊坊冀杰塑料制品有限公司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</row>
        <row r="607">
          <cell r="AW607">
            <v>0</v>
          </cell>
          <cell r="AX607">
            <v>0</v>
          </cell>
          <cell r="AY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</row>
        <row r="608">
          <cell r="AW608">
            <v>0</v>
          </cell>
          <cell r="AX608">
            <v>0</v>
          </cell>
          <cell r="AY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D609" t="str">
            <v>金属件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</row>
        <row r="609">
          <cell r="AW609">
            <v>4641.96</v>
          </cell>
          <cell r="AX609">
            <v>0</v>
          </cell>
          <cell r="AY609">
            <v>773.66</v>
          </cell>
        </row>
        <row r="610">
          <cell r="B610" t="str">
            <v>S433029</v>
          </cell>
          <cell r="C610" t="str">
            <v>温州华创汽车电器有限公司</v>
          </cell>
          <cell r="D610" t="str">
            <v>座椅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</row>
        <row r="610">
          <cell r="AW610">
            <v>0</v>
          </cell>
          <cell r="AX610">
            <v>0</v>
          </cell>
          <cell r="AY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</row>
        <row r="611">
          <cell r="AW611">
            <v>0</v>
          </cell>
          <cell r="AX611">
            <v>0</v>
          </cell>
          <cell r="AY611">
            <v>0</v>
          </cell>
        </row>
        <row r="612">
          <cell r="B612" t="str">
            <v>S442005</v>
          </cell>
          <cell r="C612" t="str">
            <v>谷城益合泡沫塑胶有限公司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34977.6</v>
          </cell>
          <cell r="AU612">
            <v>0</v>
          </cell>
          <cell r="AV612">
            <v>38400</v>
          </cell>
          <cell r="AW612">
            <v>73377.6</v>
          </cell>
          <cell r="AX612">
            <v>73377.6</v>
          </cell>
          <cell r="AY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</row>
        <row r="613">
          <cell r="AW613">
            <v>0</v>
          </cell>
          <cell r="AX613">
            <v>0</v>
          </cell>
          <cell r="AY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</row>
        <row r="614">
          <cell r="AW614">
            <v>0</v>
          </cell>
          <cell r="AX614">
            <v>0</v>
          </cell>
          <cell r="AY614">
            <v>0</v>
          </cell>
        </row>
        <row r="615">
          <cell r="B615" t="str">
            <v>S513209</v>
          </cell>
          <cell r="C615" t="str">
            <v>黄骅市盛腾广告有限公司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</row>
        <row r="615">
          <cell r="AW615">
            <v>0</v>
          </cell>
          <cell r="AX615">
            <v>0</v>
          </cell>
          <cell r="AY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</row>
        <row r="616">
          <cell r="AW616">
            <v>0</v>
          </cell>
          <cell r="AX616">
            <v>0</v>
          </cell>
          <cell r="AY616">
            <v>0</v>
          </cell>
        </row>
        <row r="617">
          <cell r="B617" t="str">
            <v>S412047</v>
          </cell>
          <cell r="C617" t="str">
            <v>PPG涂料（天津）有限公司</v>
          </cell>
        </row>
        <row r="617">
          <cell r="F617">
            <v>30</v>
          </cell>
        </row>
        <row r="617">
          <cell r="AQ617">
            <v>0</v>
          </cell>
        </row>
        <row r="617">
          <cell r="AT617">
            <v>0</v>
          </cell>
          <cell r="AU617">
            <v>0</v>
          </cell>
          <cell r="AV617">
            <v>14652.94</v>
          </cell>
          <cell r="AW617">
            <v>14652.94</v>
          </cell>
          <cell r="AX617">
            <v>29305.88</v>
          </cell>
          <cell r="AY617">
            <v>2442.15666666667</v>
          </cell>
        </row>
        <row r="618">
          <cell r="B618" t="str">
            <v>S412048</v>
          </cell>
          <cell r="C618" t="str">
            <v>天津艾尔特精密机械有限公司</v>
          </cell>
        </row>
        <row r="618"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</row>
        <row r="618">
          <cell r="AW618">
            <v>57100</v>
          </cell>
          <cell r="AX618">
            <v>57100</v>
          </cell>
          <cell r="AY618">
            <v>9516.66666666667</v>
          </cell>
        </row>
        <row r="619">
          <cell r="B619" t="str">
            <v>S413083</v>
          </cell>
          <cell r="C619" t="str">
            <v>深州市晶立泰(安广顺)机械配件有限公司</v>
          </cell>
        </row>
        <row r="619">
          <cell r="F619">
            <v>60</v>
          </cell>
        </row>
        <row r="619">
          <cell r="AQ619">
            <v>74777.38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109050.24</v>
          </cell>
          <cell r="AX619">
            <v>83908.5</v>
          </cell>
          <cell r="AY619">
            <v>18175.04</v>
          </cell>
        </row>
        <row r="620">
          <cell r="B620" t="str">
            <v>S413184</v>
          </cell>
          <cell r="C620" t="str">
            <v>黄骅市宏达五金厂</v>
          </cell>
          <cell r="D620" t="str">
            <v>金属件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</row>
        <row r="620">
          <cell r="AW620">
            <v>0</v>
          </cell>
          <cell r="AX620">
            <v>0</v>
          </cell>
          <cell r="AY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D621" t="str">
            <v>金属件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</row>
        <row r="621">
          <cell r="AW621">
            <v>20523.37</v>
          </cell>
          <cell r="AX621">
            <v>0</v>
          </cell>
          <cell r="AY621">
            <v>3420.56166666667</v>
          </cell>
        </row>
        <row r="622">
          <cell r="B622" t="str">
            <v>S413202</v>
          </cell>
          <cell r="C622" t="str">
            <v>黄骅市荣昌祥纸制品有限公司</v>
          </cell>
          <cell r="D622" t="str">
            <v>座椅</v>
          </cell>
        </row>
        <row r="622">
          <cell r="F622">
            <v>90</v>
          </cell>
        </row>
        <row r="622"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63392.57</v>
          </cell>
          <cell r="AX622">
            <v>49282.46</v>
          </cell>
          <cell r="AY622">
            <v>10565.4283333333</v>
          </cell>
        </row>
        <row r="623">
          <cell r="B623" t="str">
            <v>S413204</v>
          </cell>
          <cell r="C623" t="str">
            <v>永清永泰汽车部件有限公司</v>
          </cell>
          <cell r="D623" t="str">
            <v>金属件</v>
          </cell>
        </row>
        <row r="623">
          <cell r="F623">
            <v>90</v>
          </cell>
        </row>
        <row r="623">
          <cell r="AQ623">
            <v>0</v>
          </cell>
          <cell r="AR623">
            <v>0</v>
          </cell>
          <cell r="AS623">
            <v>992.72</v>
          </cell>
          <cell r="AT623">
            <v>56255.85</v>
          </cell>
          <cell r="AU623">
            <v>25159.47</v>
          </cell>
          <cell r="AV623">
            <v>27150.51</v>
          </cell>
          <cell r="AW623">
            <v>109558.55</v>
          </cell>
          <cell r="AX623">
            <v>992.720000000008</v>
          </cell>
          <cell r="AY623">
            <v>18259.7583333333</v>
          </cell>
        </row>
        <row r="624">
          <cell r="B624" t="str">
            <v>S431035</v>
          </cell>
          <cell r="C624" t="str">
            <v>上海发之源电气有限公司</v>
          </cell>
        </row>
        <row r="624">
          <cell r="F624">
            <v>90</v>
          </cell>
        </row>
        <row r="624">
          <cell r="AQ624">
            <v>0</v>
          </cell>
          <cell r="AR624">
            <v>0</v>
          </cell>
          <cell r="AS624">
            <v>97920.6</v>
          </cell>
          <cell r="AT624">
            <v>100728.2</v>
          </cell>
          <cell r="AU624">
            <v>37493.4</v>
          </cell>
        </row>
        <row r="624">
          <cell r="AW624">
            <v>236142.2</v>
          </cell>
          <cell r="AX624">
            <v>97920.6</v>
          </cell>
          <cell r="AY624">
            <v>39357.0333333333</v>
          </cell>
        </row>
        <row r="625">
          <cell r="B625" t="str">
            <v>S434011</v>
          </cell>
          <cell r="C625" t="str">
            <v>芜湖金安世腾汽车安全系统有限公司</v>
          </cell>
        </row>
        <row r="625"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</row>
        <row r="625">
          <cell r="AW625">
            <v>0</v>
          </cell>
          <cell r="AX625">
            <v>0</v>
          </cell>
          <cell r="AY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</row>
        <row r="626">
          <cell r="F626">
            <v>60</v>
          </cell>
        </row>
        <row r="626">
          <cell r="AQ626">
            <v>126211.2</v>
          </cell>
          <cell r="AR626">
            <v>93306.36</v>
          </cell>
          <cell r="AS626">
            <v>76152.96</v>
          </cell>
          <cell r="AT626">
            <v>82010.88</v>
          </cell>
          <cell r="AU626">
            <v>26360.64</v>
          </cell>
          <cell r="AV626">
            <v>86404.32</v>
          </cell>
          <cell r="AW626">
            <v>490446.36</v>
          </cell>
          <cell r="AX626">
            <v>377681.4</v>
          </cell>
          <cell r="AY626">
            <v>81741.06</v>
          </cell>
        </row>
        <row r="627">
          <cell r="B627" t="str">
            <v>S437056</v>
          </cell>
          <cell r="C627" t="str">
            <v>日照兴伟橡塑有限公司</v>
          </cell>
          <cell r="D627" t="str">
            <v>座椅/金属件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</row>
        <row r="627">
          <cell r="AW627">
            <v>0</v>
          </cell>
          <cell r="AX627">
            <v>0</v>
          </cell>
          <cell r="AY627">
            <v>0</v>
          </cell>
        </row>
        <row r="628">
          <cell r="B628" t="str">
            <v>S537036</v>
          </cell>
          <cell r="C628" t="str">
            <v>青岛亿嘉通物流有限公司</v>
          </cell>
        </row>
        <row r="628">
          <cell r="AQ628">
            <v>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29881.29</v>
          </cell>
          <cell r="AV628">
            <v>41589.95</v>
          </cell>
          <cell r="AW628">
            <v>173407.62</v>
          </cell>
          <cell r="AX628">
            <v>173407.62</v>
          </cell>
          <cell r="AY628">
            <v>28901.27</v>
          </cell>
        </row>
        <row r="629">
          <cell r="B629" t="str">
            <v>S411042</v>
          </cell>
          <cell r="C629" t="str">
            <v>北京双海包装制品厂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</row>
        <row r="629">
          <cell r="AW629">
            <v>7670</v>
          </cell>
          <cell r="AX629">
            <v>6500</v>
          </cell>
          <cell r="AY629">
            <v>1278.33333333333</v>
          </cell>
        </row>
        <row r="630">
          <cell r="B630" t="str">
            <v>S411050</v>
          </cell>
          <cell r="C630" t="str">
            <v>北京寸金宏德科技发展有限公司</v>
          </cell>
        </row>
        <row r="630">
          <cell r="F630">
            <v>90</v>
          </cell>
        </row>
        <row r="630">
          <cell r="AR630">
            <v>11361.25</v>
          </cell>
          <cell r="AS630">
            <v>7201.26</v>
          </cell>
          <cell r="AT630">
            <v>0</v>
          </cell>
          <cell r="AU630">
            <v>12529.44</v>
          </cell>
          <cell r="AV630">
            <v>7362.18</v>
          </cell>
          <cell r="AW630">
            <v>38454.13</v>
          </cell>
          <cell r="AX630">
            <v>18562.51</v>
          </cell>
          <cell r="AY630">
            <v>6409.02166666667</v>
          </cell>
        </row>
        <row r="631">
          <cell r="B631" t="str">
            <v>S412051</v>
          </cell>
          <cell r="C631" t="str">
            <v>天津东凯科技有限公司</v>
          </cell>
        </row>
        <row r="631">
          <cell r="F631">
            <v>90</v>
          </cell>
        </row>
        <row r="631">
          <cell r="AR631">
            <v>11480.8</v>
          </cell>
          <cell r="AS631">
            <v>12023.2</v>
          </cell>
          <cell r="AT631">
            <v>9040</v>
          </cell>
          <cell r="AU631">
            <v>0</v>
          </cell>
        </row>
        <row r="631">
          <cell r="AW631">
            <v>32544</v>
          </cell>
          <cell r="AX631">
            <v>23504</v>
          </cell>
          <cell r="AY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</row>
        <row r="632">
          <cell r="AW632">
            <v>0</v>
          </cell>
          <cell r="AX632">
            <v>0</v>
          </cell>
          <cell r="AY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D633" t="str">
            <v>座椅/金属件</v>
          </cell>
        </row>
        <row r="633">
          <cell r="F633">
            <v>60</v>
          </cell>
        </row>
        <row r="633">
          <cell r="AR633">
            <v>17764.07</v>
          </cell>
          <cell r="AS633">
            <v>21679.12</v>
          </cell>
          <cell r="AT633">
            <v>52799.74</v>
          </cell>
          <cell r="AU633">
            <v>15950.38</v>
          </cell>
        </row>
        <row r="633">
          <cell r="AW633">
            <v>108193.31</v>
          </cell>
          <cell r="AX633">
            <v>92242.93</v>
          </cell>
          <cell r="AY633">
            <v>18032.2183333333</v>
          </cell>
        </row>
        <row r="634">
          <cell r="B634" t="str">
            <v>S432045</v>
          </cell>
          <cell r="C634" t="str">
            <v>苏州宏逸汽车零部件有限公司</v>
          </cell>
          <cell r="D634" t="str">
            <v>座椅</v>
          </cell>
        </row>
        <row r="634">
          <cell r="F634" t="str">
            <v>预付</v>
          </cell>
        </row>
        <row r="634">
          <cell r="AR634">
            <v>1024</v>
          </cell>
          <cell r="AS634">
            <v>0</v>
          </cell>
          <cell r="AT634">
            <v>72096</v>
          </cell>
          <cell r="AU634">
            <v>50672</v>
          </cell>
          <cell r="AV634">
            <v>120552</v>
          </cell>
          <cell r="AW634">
            <v>244344</v>
          </cell>
          <cell r="AX634">
            <v>244344</v>
          </cell>
          <cell r="AY634">
            <v>40724</v>
          </cell>
        </row>
        <row r="635">
          <cell r="B635" t="str">
            <v>S433031</v>
          </cell>
          <cell r="C635" t="str">
            <v>天台宏泰电子有限公司</v>
          </cell>
        </row>
        <row r="635">
          <cell r="F635">
            <v>60</v>
          </cell>
        </row>
        <row r="635">
          <cell r="AR635">
            <v>0</v>
          </cell>
          <cell r="AS635">
            <v>0</v>
          </cell>
          <cell r="AT635">
            <v>18088.71</v>
          </cell>
          <cell r="AU635">
            <v>39652.12</v>
          </cell>
          <cell r="AV635">
            <v>28894.91</v>
          </cell>
          <cell r="AW635">
            <v>86635.74</v>
          </cell>
          <cell r="AX635">
            <v>18088.71</v>
          </cell>
          <cell r="AY635">
            <v>14439.29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</row>
        <row r="636">
          <cell r="H636">
            <v>60</v>
          </cell>
        </row>
        <row r="636">
          <cell r="AS636">
            <v>840933.79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1207565.72</v>
          </cell>
          <cell r="AX636">
            <v>1001718.64</v>
          </cell>
          <cell r="AY636">
            <v>201260.953333333</v>
          </cell>
        </row>
        <row r="637">
          <cell r="B637" t="str">
            <v>S450001</v>
          </cell>
          <cell r="C637" t="str">
            <v>重庆光大产业有限公司</v>
          </cell>
        </row>
        <row r="637">
          <cell r="F637">
            <v>60</v>
          </cell>
        </row>
        <row r="637"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74476.96</v>
          </cell>
          <cell r="AX637">
            <v>12258.81</v>
          </cell>
          <cell r="AY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</row>
        <row r="638">
          <cell r="AW638">
            <v>0</v>
          </cell>
          <cell r="AX638">
            <v>0</v>
          </cell>
          <cell r="AY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</row>
        <row r="639">
          <cell r="AR639">
            <v>30000</v>
          </cell>
        </row>
        <row r="639">
          <cell r="AT639">
            <v>0</v>
          </cell>
          <cell r="AU639">
            <v>0</v>
          </cell>
        </row>
        <row r="639">
          <cell r="AW639">
            <v>30000</v>
          </cell>
          <cell r="AX639">
            <v>30000</v>
          </cell>
          <cell r="AY639">
            <v>5000</v>
          </cell>
        </row>
        <row r="640">
          <cell r="B640" t="str">
            <v>S512036</v>
          </cell>
          <cell r="C640" t="str">
            <v>天津未来化学有限公司</v>
          </cell>
        </row>
        <row r="640">
          <cell r="AR640">
            <v>19500</v>
          </cell>
        </row>
        <row r="640">
          <cell r="AT640">
            <v>0</v>
          </cell>
          <cell r="AU640">
            <v>0</v>
          </cell>
        </row>
        <row r="640">
          <cell r="AW640">
            <v>19500</v>
          </cell>
          <cell r="AX640">
            <v>19500</v>
          </cell>
          <cell r="AY640">
            <v>3250</v>
          </cell>
        </row>
        <row r="641">
          <cell r="B641" t="str">
            <v>S513152</v>
          </cell>
          <cell r="C641" t="str">
            <v>黄骅市源宏模具厂</v>
          </cell>
          <cell r="D641" t="str">
            <v>金属件</v>
          </cell>
          <cell r="E641" t="str">
            <v>固定资产</v>
          </cell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</row>
        <row r="641">
          <cell r="AW641">
            <v>0</v>
          </cell>
          <cell r="AX641">
            <v>0</v>
          </cell>
          <cell r="AY641">
            <v>0</v>
          </cell>
        </row>
        <row r="642">
          <cell r="B642" t="str">
            <v>S513222</v>
          </cell>
          <cell r="C642" t="str">
            <v>沧州君泰包装制品有限公司 </v>
          </cell>
          <cell r="D642" t="str">
            <v>座椅</v>
          </cell>
        </row>
        <row r="642">
          <cell r="F642">
            <v>30</v>
          </cell>
        </row>
        <row r="642">
          <cell r="AP642">
            <v>0</v>
          </cell>
          <cell r="AQ642">
            <v>13115.38</v>
          </cell>
        </row>
        <row r="642">
          <cell r="AT642">
            <v>0</v>
          </cell>
          <cell r="AU642">
            <v>108897.53</v>
          </cell>
        </row>
        <row r="642">
          <cell r="AW642">
            <v>122012.91</v>
          </cell>
          <cell r="AX642">
            <v>122012.91</v>
          </cell>
          <cell r="AY642">
            <v>20335.485</v>
          </cell>
        </row>
        <row r="643">
          <cell r="B643" t="str">
            <v>S513231</v>
          </cell>
          <cell r="C643" t="str">
            <v>沧州渤海新区欣智恒科技有限公司</v>
          </cell>
        </row>
        <row r="643">
          <cell r="AR643">
            <v>800</v>
          </cell>
        </row>
        <row r="643">
          <cell r="AT643">
            <v>0</v>
          </cell>
          <cell r="AU643">
            <v>0</v>
          </cell>
        </row>
        <row r="643">
          <cell r="AW643">
            <v>800</v>
          </cell>
          <cell r="AX643">
            <v>800</v>
          </cell>
          <cell r="AY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</row>
        <row r="644">
          <cell r="AR644">
            <v>0</v>
          </cell>
        </row>
        <row r="644">
          <cell r="AT644">
            <v>0</v>
          </cell>
          <cell r="AU644">
            <v>0</v>
          </cell>
          <cell r="AV644">
            <v>1095</v>
          </cell>
          <cell r="AW644">
            <v>1095</v>
          </cell>
          <cell r="AX644">
            <v>1095</v>
          </cell>
          <cell r="AY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</row>
        <row r="645">
          <cell r="AR645">
            <v>35000</v>
          </cell>
        </row>
        <row r="645">
          <cell r="AT645">
            <v>0</v>
          </cell>
          <cell r="AU645">
            <v>0</v>
          </cell>
        </row>
        <row r="645">
          <cell r="AW645">
            <v>35000</v>
          </cell>
          <cell r="AX645">
            <v>35000</v>
          </cell>
          <cell r="AY645">
            <v>5833.33333333333</v>
          </cell>
        </row>
        <row r="646">
          <cell r="B646" t="str">
            <v>S521016</v>
          </cell>
          <cell r="C646" t="str">
            <v>大连安华物流系统有限公司</v>
          </cell>
        </row>
        <row r="646">
          <cell r="AR646">
            <v>21057.55</v>
          </cell>
        </row>
        <row r="646">
          <cell r="AT646">
            <v>0</v>
          </cell>
          <cell r="AU646">
            <v>0</v>
          </cell>
        </row>
        <row r="646">
          <cell r="AW646">
            <v>21057.55</v>
          </cell>
          <cell r="AX646">
            <v>21057.55</v>
          </cell>
          <cell r="AY646">
            <v>3509.59166666667</v>
          </cell>
        </row>
        <row r="647">
          <cell r="B647" t="str">
            <v>S536001</v>
          </cell>
          <cell r="C647" t="str">
            <v>南昌市瑞庄科技有限公司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</row>
        <row r="647">
          <cell r="AW647">
            <v>0</v>
          </cell>
          <cell r="AX647">
            <v>0</v>
          </cell>
          <cell r="AY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</row>
        <row r="648">
          <cell r="AW648">
            <v>0</v>
          </cell>
          <cell r="AX648">
            <v>0</v>
          </cell>
          <cell r="AY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</row>
        <row r="649">
          <cell r="AT649">
            <v>0</v>
          </cell>
          <cell r="AU649">
            <v>0</v>
          </cell>
        </row>
        <row r="649">
          <cell r="AW649">
            <v>0</v>
          </cell>
          <cell r="AX649">
            <v>0</v>
          </cell>
          <cell r="AY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</row>
        <row r="650">
          <cell r="AT650">
            <v>0</v>
          </cell>
          <cell r="AU650">
            <v>0</v>
          </cell>
        </row>
        <row r="650">
          <cell r="AW650">
            <v>0</v>
          </cell>
          <cell r="AX650">
            <v>0</v>
          </cell>
          <cell r="AY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D651" t="str">
            <v>金属件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</row>
        <row r="651">
          <cell r="AW651">
            <v>0</v>
          </cell>
          <cell r="AX651">
            <v>0</v>
          </cell>
          <cell r="AY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</row>
        <row r="652">
          <cell r="AT652">
            <v>0</v>
          </cell>
          <cell r="AU652">
            <v>0</v>
          </cell>
        </row>
        <row r="652">
          <cell r="AW652">
            <v>0</v>
          </cell>
          <cell r="AX652">
            <v>0</v>
          </cell>
          <cell r="AY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D653" t="str">
            <v>金属件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</row>
        <row r="653">
          <cell r="AW653">
            <v>0</v>
          </cell>
          <cell r="AX653">
            <v>0</v>
          </cell>
          <cell r="AY653">
            <v>0</v>
          </cell>
        </row>
        <row r="654">
          <cell r="B654" t="str">
            <v>S413213</v>
          </cell>
          <cell r="C654" t="str">
            <v>沧县大河精密铸造厂</v>
          </cell>
          <cell r="D654" t="str">
            <v>座椅</v>
          </cell>
        </row>
        <row r="654">
          <cell r="F654" t="str">
            <v>预付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D655" t="str">
            <v>金属件</v>
          </cell>
          <cell r="E655" t="str">
            <v>固定资产</v>
          </cell>
        </row>
        <row r="655">
          <cell r="AS655">
            <v>0</v>
          </cell>
          <cell r="AT655">
            <v>0</v>
          </cell>
          <cell r="AU655">
            <v>0</v>
          </cell>
        </row>
        <row r="655">
          <cell r="AW655">
            <v>0</v>
          </cell>
          <cell r="AX655">
            <v>0</v>
          </cell>
          <cell r="AY655">
            <v>0</v>
          </cell>
        </row>
        <row r="656">
          <cell r="B656" t="str">
            <v>S432033</v>
          </cell>
          <cell r="C656" t="str">
            <v>南京磐纳科技发展有限公司</v>
          </cell>
        </row>
        <row r="656">
          <cell r="AT656">
            <v>0</v>
          </cell>
          <cell r="AU656">
            <v>0</v>
          </cell>
        </row>
        <row r="656">
          <cell r="AW656">
            <v>0</v>
          </cell>
          <cell r="AX656">
            <v>0</v>
          </cell>
          <cell r="AY656">
            <v>0</v>
          </cell>
        </row>
        <row r="657">
          <cell r="B657" t="str">
            <v>S437040</v>
          </cell>
          <cell r="C657" t="str">
            <v>淄博颜山专用汽车有限公司</v>
          </cell>
        </row>
        <row r="657">
          <cell r="I657">
            <v>430000</v>
          </cell>
        </row>
        <row r="657">
          <cell r="AT657">
            <v>0</v>
          </cell>
          <cell r="AU657">
            <v>0</v>
          </cell>
        </row>
        <row r="657">
          <cell r="AW657">
            <v>430000</v>
          </cell>
          <cell r="AX657">
            <v>430000</v>
          </cell>
          <cell r="AY657">
            <v>0</v>
          </cell>
        </row>
        <row r="658">
          <cell r="B658" t="str">
            <v>S437048</v>
          </cell>
          <cell r="C658" t="str">
            <v>宁津县永胜胶合板厂</v>
          </cell>
        </row>
        <row r="658">
          <cell r="AT658">
            <v>0</v>
          </cell>
          <cell r="AU658">
            <v>0</v>
          </cell>
        </row>
        <row r="658">
          <cell r="AW658">
            <v>0</v>
          </cell>
          <cell r="AX658">
            <v>0</v>
          </cell>
          <cell r="AY658">
            <v>0</v>
          </cell>
        </row>
        <row r="659">
          <cell r="B659" t="str">
            <v>S437054</v>
          </cell>
          <cell r="C659" t="str">
            <v>山东朗迪铝业有限公司</v>
          </cell>
        </row>
        <row r="659">
          <cell r="AT659">
            <v>0</v>
          </cell>
          <cell r="AU659">
            <v>0</v>
          </cell>
        </row>
        <row r="659">
          <cell r="AW659">
            <v>0</v>
          </cell>
          <cell r="AX659">
            <v>0</v>
          </cell>
          <cell r="AY659">
            <v>0</v>
          </cell>
        </row>
        <row r="660">
          <cell r="B660" t="str">
            <v>S437061</v>
          </cell>
          <cell r="C660" t="str">
            <v>青岛宥恩工贸有限公司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</row>
        <row r="660">
          <cell r="AW660">
            <v>0</v>
          </cell>
          <cell r="AX660">
            <v>0</v>
          </cell>
          <cell r="AY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</row>
        <row r="661">
          <cell r="AW661">
            <v>0</v>
          </cell>
          <cell r="AX661">
            <v>0</v>
          </cell>
          <cell r="AY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</row>
        <row r="662">
          <cell r="AT662">
            <v>0</v>
          </cell>
          <cell r="AU662">
            <v>0</v>
          </cell>
        </row>
        <row r="662">
          <cell r="AW662">
            <v>0</v>
          </cell>
          <cell r="AX662">
            <v>0</v>
          </cell>
          <cell r="AY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</row>
        <row r="663">
          <cell r="AS663">
            <v>0</v>
          </cell>
          <cell r="AT663">
            <v>0</v>
          </cell>
          <cell r="AU663">
            <v>0</v>
          </cell>
        </row>
        <row r="663">
          <cell r="AW663">
            <v>0</v>
          </cell>
          <cell r="AX663">
            <v>0</v>
          </cell>
          <cell r="AY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</row>
        <row r="664">
          <cell r="AS664">
            <v>0</v>
          </cell>
          <cell r="AT664">
            <v>0</v>
          </cell>
          <cell r="AU664">
            <v>0</v>
          </cell>
        </row>
        <row r="664">
          <cell r="AW664">
            <v>0</v>
          </cell>
          <cell r="AX664">
            <v>0</v>
          </cell>
          <cell r="AY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</row>
        <row r="665">
          <cell r="AT665">
            <v>0</v>
          </cell>
          <cell r="AU665">
            <v>0</v>
          </cell>
        </row>
        <row r="665">
          <cell r="AW665">
            <v>0</v>
          </cell>
          <cell r="AX665">
            <v>0</v>
          </cell>
          <cell r="AY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</row>
        <row r="667">
          <cell r="B667" t="str">
            <v>S513043</v>
          </cell>
          <cell r="C667" t="str">
            <v>河北清旭科技服务有限公司</v>
          </cell>
        </row>
        <row r="667">
          <cell r="AT667">
            <v>0</v>
          </cell>
          <cell r="AU667">
            <v>0</v>
          </cell>
        </row>
        <row r="667">
          <cell r="AW667">
            <v>0</v>
          </cell>
          <cell r="AX667">
            <v>0</v>
          </cell>
          <cell r="AY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</row>
        <row r="668">
          <cell r="AT668">
            <v>0</v>
          </cell>
          <cell r="AU668">
            <v>0</v>
          </cell>
        </row>
        <row r="668">
          <cell r="AW668">
            <v>0</v>
          </cell>
          <cell r="AX668">
            <v>0</v>
          </cell>
          <cell r="AY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</row>
        <row r="670">
          <cell r="B670" t="str">
            <v>S513198</v>
          </cell>
          <cell r="C670" t="str">
            <v>河北宇通特种胶管有限公司</v>
          </cell>
        </row>
        <row r="670">
          <cell r="AT670">
            <v>0</v>
          </cell>
          <cell r="AU670">
            <v>0</v>
          </cell>
        </row>
        <row r="670">
          <cell r="AW670">
            <v>0</v>
          </cell>
          <cell r="AX670">
            <v>0</v>
          </cell>
          <cell r="AY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</row>
        <row r="672">
          <cell r="AS672">
            <v>0</v>
          </cell>
          <cell r="AT672">
            <v>0</v>
          </cell>
          <cell r="AU672">
            <v>0</v>
          </cell>
        </row>
        <row r="672">
          <cell r="AW672">
            <v>0</v>
          </cell>
          <cell r="AX672">
            <v>0</v>
          </cell>
          <cell r="AY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</row>
        <row r="673">
          <cell r="AS673">
            <v>0</v>
          </cell>
          <cell r="AT673">
            <v>0</v>
          </cell>
          <cell r="AU673">
            <v>0</v>
          </cell>
        </row>
        <row r="673">
          <cell r="AW673">
            <v>0</v>
          </cell>
          <cell r="AX673">
            <v>0</v>
          </cell>
          <cell r="AY673">
            <v>0</v>
          </cell>
        </row>
        <row r="674">
          <cell r="B674" t="str">
            <v>S533012</v>
          </cell>
          <cell r="C674" t="str">
            <v>永赢金融租赁有限公司</v>
          </cell>
        </row>
        <row r="674">
          <cell r="AS674">
            <v>0</v>
          </cell>
          <cell r="AT674">
            <v>0</v>
          </cell>
          <cell r="AU674">
            <v>0</v>
          </cell>
        </row>
        <row r="674">
          <cell r="AW674">
            <v>0</v>
          </cell>
          <cell r="AX674">
            <v>0</v>
          </cell>
          <cell r="AY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</row>
        <row r="676">
          <cell r="AT676">
            <v>0</v>
          </cell>
          <cell r="AU676">
            <v>0</v>
          </cell>
        </row>
        <row r="676">
          <cell r="AW676">
            <v>0</v>
          </cell>
          <cell r="AX676">
            <v>0</v>
          </cell>
          <cell r="AY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</row>
        <row r="677">
          <cell r="AT677">
            <v>0</v>
          </cell>
          <cell r="AU677">
            <v>0</v>
          </cell>
        </row>
        <row r="677">
          <cell r="AW677">
            <v>0</v>
          </cell>
          <cell r="AX677">
            <v>0</v>
          </cell>
          <cell r="AY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</row>
        <row r="678">
          <cell r="AS678">
            <v>0</v>
          </cell>
          <cell r="AT678">
            <v>0</v>
          </cell>
          <cell r="AU678">
            <v>0</v>
          </cell>
        </row>
        <row r="678">
          <cell r="AW678">
            <v>0</v>
          </cell>
          <cell r="AX678">
            <v>0</v>
          </cell>
          <cell r="AY678">
            <v>0</v>
          </cell>
        </row>
        <row r="679">
          <cell r="B679" t="str">
            <v>S561001</v>
          </cell>
          <cell r="C679" t="str">
            <v>陕西华臻工贸服务有限公司</v>
          </cell>
        </row>
        <row r="679">
          <cell r="AT679">
            <v>0</v>
          </cell>
          <cell r="AU679">
            <v>0</v>
          </cell>
        </row>
        <row r="679">
          <cell r="AW679">
            <v>0</v>
          </cell>
          <cell r="AX679">
            <v>0</v>
          </cell>
          <cell r="AY679">
            <v>0</v>
          </cell>
        </row>
        <row r="680">
          <cell r="B680" t="str">
            <v>S412037</v>
          </cell>
          <cell r="C680" t="str">
            <v>天津湘鑫科技发展有限公司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0</v>
          </cell>
          <cell r="AU680">
            <v>63475.21</v>
          </cell>
        </row>
        <row r="680">
          <cell r="AW680">
            <v>63475.21</v>
          </cell>
          <cell r="AX680">
            <v>63475.21</v>
          </cell>
          <cell r="AY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59971.36</v>
          </cell>
          <cell r="AU681">
            <v>0</v>
          </cell>
        </row>
        <row r="681">
          <cell r="AW681">
            <v>59971.36</v>
          </cell>
          <cell r="AX681">
            <v>59971.36</v>
          </cell>
          <cell r="AY681">
            <v>9995.22666666667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</row>
        <row r="682">
          <cell r="AT682">
            <v>2486</v>
          </cell>
          <cell r="AU682">
            <v>43086.9</v>
          </cell>
          <cell r="AV682">
            <v>41222.4</v>
          </cell>
          <cell r="AW682">
            <v>86795.3</v>
          </cell>
          <cell r="AX682">
            <v>0</v>
          </cell>
          <cell r="AY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155940</v>
          </cell>
          <cell r="AU683">
            <v>0</v>
          </cell>
        </row>
        <row r="683">
          <cell r="AW683">
            <v>155940</v>
          </cell>
          <cell r="AX683">
            <v>0</v>
          </cell>
          <cell r="AY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29945</v>
          </cell>
        </row>
        <row r="684">
          <cell r="AW684">
            <v>33528</v>
          </cell>
          <cell r="AX684">
            <v>0</v>
          </cell>
          <cell r="AY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</row>
        <row r="685">
          <cell r="AW685">
            <v>0</v>
          </cell>
          <cell r="AX685">
            <v>0</v>
          </cell>
          <cell r="AY685">
            <v>0</v>
          </cell>
        </row>
        <row r="686">
          <cell r="B686" t="str">
            <v>S431041</v>
          </cell>
          <cell r="C686" t="str">
            <v>上海绒彧贸易有限公司</v>
          </cell>
        </row>
        <row r="686">
          <cell r="AT686">
            <v>0</v>
          </cell>
          <cell r="AU686">
            <v>0</v>
          </cell>
        </row>
        <row r="686">
          <cell r="AW686">
            <v>0</v>
          </cell>
          <cell r="AX686">
            <v>0</v>
          </cell>
          <cell r="AY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D687" t="str">
            <v>金属件</v>
          </cell>
        </row>
        <row r="687">
          <cell r="F687" t="str">
            <v>预付</v>
          </cell>
        </row>
        <row r="687">
          <cell r="AT687">
            <v>0</v>
          </cell>
          <cell r="AU687">
            <v>0</v>
          </cell>
        </row>
        <row r="687">
          <cell r="AW687">
            <v>0</v>
          </cell>
          <cell r="AX687">
            <v>0</v>
          </cell>
          <cell r="AY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</row>
        <row r="688">
          <cell r="AU688">
            <v>25230.64</v>
          </cell>
        </row>
        <row r="688">
          <cell r="AW688">
            <v>25230.64</v>
          </cell>
          <cell r="AX688">
            <v>25230.64</v>
          </cell>
          <cell r="AY688">
            <v>4205.10666666667</v>
          </cell>
        </row>
        <row r="689">
          <cell r="B689" t="str">
            <v>S432052</v>
          </cell>
          <cell r="C689" t="str">
            <v>昆山圣精特金属制品有限公司</v>
          </cell>
          <cell r="D689" t="str">
            <v>金属件</v>
          </cell>
        </row>
        <row r="689">
          <cell r="F689" t="str">
            <v>预付</v>
          </cell>
        </row>
        <row r="689">
          <cell r="AW689">
            <v>0</v>
          </cell>
          <cell r="AX689">
            <v>0</v>
          </cell>
          <cell r="AY689">
            <v>0</v>
          </cell>
        </row>
        <row r="690">
          <cell r="B690" t="str">
            <v>S512038</v>
          </cell>
          <cell r="C690" t="str">
            <v>天津俊泰金属制品有限公司</v>
          </cell>
        </row>
        <row r="690">
          <cell r="AU690">
            <v>128390.94</v>
          </cell>
        </row>
        <row r="690">
          <cell r="AW690">
            <v>128390.94</v>
          </cell>
          <cell r="AX690">
            <v>128390.94</v>
          </cell>
          <cell r="AY690">
            <v>21398.49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4"/>
    </sheetNames>
    <sheetDataSet>
      <sheetData sheetId="0"/>
      <sheetData sheetId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</row>
        <row r="2">
          <cell r="J2" t="str">
            <v>1月</v>
          </cell>
        </row>
        <row r="2">
          <cell r="O2" t="str">
            <v>2月</v>
          </cell>
        </row>
        <row r="2">
          <cell r="R2" t="str">
            <v>3月</v>
          </cell>
          <cell r="S2" t="str">
            <v>4月</v>
          </cell>
        </row>
        <row r="2">
          <cell r="U2" t="str">
            <v>2024年1-4月</v>
          </cell>
        </row>
        <row r="2">
          <cell r="W2" t="str">
            <v>截至4月按原则未付</v>
          </cell>
          <cell r="X2" t="str">
            <v>5月应付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</row>
        <row r="3">
          <cell r="X3" t="str">
            <v>4月底到期应付</v>
          </cell>
          <cell r="Y3" t="str">
            <v>按半年平均数应付</v>
          </cell>
          <cell r="Z3" t="str">
            <v>按原则应付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1935311.15466667</v>
          </cell>
          <cell r="H4">
            <v>0.8</v>
          </cell>
          <cell r="I4">
            <v>1548248.92373333</v>
          </cell>
        </row>
        <row r="4">
          <cell r="M4">
            <v>0</v>
          </cell>
          <cell r="N4">
            <v>90000</v>
          </cell>
        </row>
        <row r="4">
          <cell r="P4">
            <v>150000</v>
          </cell>
        </row>
        <row r="4">
          <cell r="R4">
            <v>150000</v>
          </cell>
          <cell r="S4">
            <v>120000</v>
          </cell>
        </row>
        <row r="4">
          <cell r="U4">
            <v>510000</v>
          </cell>
          <cell r="V4">
            <v>0.329404394979474</v>
          </cell>
          <cell r="W4">
            <v>1038248.92373333</v>
          </cell>
          <cell r="X4">
            <v>12809295.78</v>
          </cell>
          <cell r="Y4">
            <v>594815.328333333</v>
          </cell>
          <cell r="Z4">
            <v>475852.262666667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1815941.896</v>
          </cell>
          <cell r="H5">
            <v>0.8</v>
          </cell>
          <cell r="I5">
            <v>1452753.5168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</row>
        <row r="5"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</row>
        <row r="5">
          <cell r="U5">
            <v>800000</v>
          </cell>
          <cell r="V5">
            <v>0.550678412234837</v>
          </cell>
          <cell r="W5">
            <v>652753.5168</v>
          </cell>
          <cell r="X5">
            <v>6928650.62</v>
          </cell>
          <cell r="Y5">
            <v>513637.476666667</v>
          </cell>
          <cell r="Z5">
            <v>410909.981333333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560616.229333333</v>
          </cell>
          <cell r="H6">
            <v>0.8</v>
          </cell>
          <cell r="I6">
            <v>448492.983466667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</row>
        <row r="6">
          <cell r="P6">
            <v>50000</v>
          </cell>
          <cell r="Q6">
            <v>50000</v>
          </cell>
        </row>
        <row r="6">
          <cell r="S6">
            <v>50000</v>
          </cell>
        </row>
        <row r="6">
          <cell r="U6">
            <v>250000</v>
          </cell>
          <cell r="V6">
            <v>0.557422321454402</v>
          </cell>
          <cell r="W6">
            <v>198492.983466667</v>
          </cell>
          <cell r="X6">
            <v>2367700.74</v>
          </cell>
          <cell r="Y6">
            <v>78182.49</v>
          </cell>
          <cell r="Z6">
            <v>62545.992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370852.936</v>
          </cell>
          <cell r="H7">
            <v>0.8</v>
          </cell>
          <cell r="I7">
            <v>296682.3488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</row>
        <row r="7">
          <cell r="P7">
            <v>40000</v>
          </cell>
          <cell r="Q7">
            <v>50000</v>
          </cell>
        </row>
        <row r="7">
          <cell r="S7">
            <v>100000</v>
          </cell>
          <cell r="T7">
            <v>30000</v>
          </cell>
          <cell r="U7">
            <v>440000</v>
          </cell>
          <cell r="V7">
            <v>1.48306767079228</v>
          </cell>
          <cell r="W7">
            <v>-143317.6512</v>
          </cell>
          <cell r="X7">
            <v>2340890.79</v>
          </cell>
          <cell r="Y7">
            <v>151038.305</v>
          </cell>
          <cell r="Z7">
            <v>120830.644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293072.562666667</v>
          </cell>
          <cell r="H8">
            <v>0.8</v>
          </cell>
          <cell r="I8">
            <v>234458.050133333</v>
          </cell>
        </row>
        <row r="8">
          <cell r="N8">
            <v>50000</v>
          </cell>
        </row>
        <row r="8">
          <cell r="Q8">
            <v>50000</v>
          </cell>
        </row>
        <row r="8">
          <cell r="S8">
            <v>70000</v>
          </cell>
        </row>
        <row r="8">
          <cell r="U8">
            <v>170000</v>
          </cell>
          <cell r="V8">
            <v>0.725076404513827</v>
          </cell>
          <cell r="W8">
            <v>64458.0501333334</v>
          </cell>
          <cell r="X8">
            <v>2697239.61</v>
          </cell>
          <cell r="Y8">
            <v>100028.823333333</v>
          </cell>
          <cell r="Z8">
            <v>80023.0586666667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</v>
          </cell>
          <cell r="H9">
            <v>0.8</v>
          </cell>
          <cell r="I9">
            <v>215635.168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9">
          <cell r="P9">
            <v>30000</v>
          </cell>
          <cell r="Q9">
            <v>50000</v>
          </cell>
        </row>
        <row r="9">
          <cell r="S9">
            <v>50000</v>
          </cell>
        </row>
        <row r="9">
          <cell r="U9">
            <v>130000</v>
          </cell>
          <cell r="V9">
            <v>0.602870121816122</v>
          </cell>
          <cell r="W9">
            <v>85635.168</v>
          </cell>
          <cell r="X9">
            <v>1786303.39</v>
          </cell>
          <cell r="Y9">
            <v>90099.955</v>
          </cell>
          <cell r="Z9">
            <v>72079.964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</v>
          </cell>
          <cell r="H10">
            <v>0.8</v>
          </cell>
          <cell r="I10">
            <v>369344.628266667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</row>
        <row r="10"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</row>
        <row r="10">
          <cell r="U10">
            <v>270000</v>
          </cell>
          <cell r="V10">
            <v>0.731024575251329</v>
          </cell>
          <cell r="W10">
            <v>99344.6282666667</v>
          </cell>
          <cell r="X10">
            <v>2096938.34</v>
          </cell>
          <cell r="Y10">
            <v>153253.925</v>
          </cell>
          <cell r="Z10">
            <v>122603.14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</row>
        <row r="11">
          <cell r="S11">
            <v>20000</v>
          </cell>
        </row>
        <row r="11">
          <cell r="U11">
            <v>70000</v>
          </cell>
          <cell r="V11">
            <v>0.164819028405427</v>
          </cell>
          <cell r="W11">
            <v>354708.2432</v>
          </cell>
          <cell r="X11">
            <v>1855793.4</v>
          </cell>
          <cell r="Y11">
            <v>60125.9683333333</v>
          </cell>
          <cell r="Z11">
            <v>48100.7746666667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121606.070666667</v>
          </cell>
          <cell r="H12">
            <v>0.8</v>
          </cell>
          <cell r="I12">
            <v>97284.8565333333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</row>
        <row r="12">
          <cell r="S12">
            <v>10000</v>
          </cell>
        </row>
        <row r="12">
          <cell r="U12">
            <v>40000</v>
          </cell>
          <cell r="V12">
            <v>0.411163683900737</v>
          </cell>
          <cell r="W12">
            <v>57284.8565333333</v>
          </cell>
          <cell r="X12">
            <v>1566156.53</v>
          </cell>
          <cell r="Y12">
            <v>45150.235</v>
          </cell>
          <cell r="Z12">
            <v>36120.188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1124762.96933333</v>
          </cell>
          <cell r="H13">
            <v>0.8</v>
          </cell>
          <cell r="I13">
            <v>899810.375466667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</row>
        <row r="13">
          <cell r="P13">
            <v>150000</v>
          </cell>
          <cell r="Q13">
            <v>150000</v>
          </cell>
        </row>
        <row r="13">
          <cell r="S13">
            <v>100000</v>
          </cell>
        </row>
        <row r="13">
          <cell r="U13">
            <v>600000</v>
          </cell>
          <cell r="V13">
            <v>0.666807158884808</v>
          </cell>
          <cell r="W13">
            <v>299810.375466667</v>
          </cell>
          <cell r="X13">
            <v>2763365.91</v>
          </cell>
          <cell r="Y13">
            <v>345202.093333333</v>
          </cell>
          <cell r="Z13">
            <v>276161.674666667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</row>
        <row r="14">
          <cell r="Q14">
            <v>30000</v>
          </cell>
          <cell r="R14">
            <v>20000</v>
          </cell>
          <cell r="S14">
            <v>40000</v>
          </cell>
        </row>
        <row r="14">
          <cell r="U14">
            <v>140000</v>
          </cell>
          <cell r="V14">
            <v>0.856231491333127</v>
          </cell>
          <cell r="W14">
            <v>23507.184</v>
          </cell>
          <cell r="X14">
            <v>1078234.1</v>
          </cell>
          <cell r="Y14">
            <v>82380.2466666667</v>
          </cell>
          <cell r="Z14">
            <v>65904.1973333333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571537.521333333</v>
          </cell>
          <cell r="H15">
            <v>0.8</v>
          </cell>
          <cell r="I15">
            <v>457230.017066667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</row>
        <row r="15">
          <cell r="P15">
            <v>100000</v>
          </cell>
        </row>
        <row r="15">
          <cell r="S15">
            <v>50000</v>
          </cell>
        </row>
        <row r="15">
          <cell r="U15">
            <v>300000</v>
          </cell>
          <cell r="V15">
            <v>0.656124901695285</v>
          </cell>
          <cell r="W15">
            <v>157230.017066667</v>
          </cell>
          <cell r="X15">
            <v>1743173.61</v>
          </cell>
          <cell r="Y15">
            <v>309071.263333333</v>
          </cell>
          <cell r="Z15">
            <v>247257.010666667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173358.224</v>
          </cell>
          <cell r="H16">
            <v>0.8</v>
          </cell>
          <cell r="I16">
            <v>138686.5792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6">
          <cell r="U16">
            <v>0</v>
          </cell>
          <cell r="V16">
            <v>0</v>
          </cell>
          <cell r="W16">
            <v>138686.5792</v>
          </cell>
          <cell r="X16">
            <v>762247.38</v>
          </cell>
          <cell r="Y16">
            <v>44722.1316666667</v>
          </cell>
          <cell r="Z16">
            <v>35777.7053333333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108126.554666667</v>
          </cell>
          <cell r="H17">
            <v>0.8</v>
          </cell>
          <cell r="I17">
            <v>86501.2437333334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7">
          <cell r="U17">
            <v>0</v>
          </cell>
          <cell r="V17">
            <v>0</v>
          </cell>
          <cell r="W17">
            <v>86501.2437333334</v>
          </cell>
          <cell r="X17">
            <v>723710.1</v>
          </cell>
          <cell r="Y17">
            <v>33646.77</v>
          </cell>
          <cell r="Z17">
            <v>26917.416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298331.869333333</v>
          </cell>
          <cell r="H18">
            <v>0.8</v>
          </cell>
          <cell r="I18">
            <v>238665.495466667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</row>
        <row r="18">
          <cell r="U18">
            <v>150000</v>
          </cell>
          <cell r="V18">
            <v>0.62849470430027</v>
          </cell>
          <cell r="W18">
            <v>88665.4954666667</v>
          </cell>
          <cell r="X18">
            <v>339822.23</v>
          </cell>
          <cell r="Y18">
            <v>291213.055</v>
          </cell>
          <cell r="Z18">
            <v>232970.444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</v>
          </cell>
          <cell r="H19">
            <v>0.8</v>
          </cell>
          <cell r="I19">
            <v>92677.4314666667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</row>
        <row r="19">
          <cell r="S19">
            <v>20000</v>
          </cell>
        </row>
        <row r="19">
          <cell r="U19">
            <v>60000</v>
          </cell>
          <cell r="V19">
            <v>0.647406807142473</v>
          </cell>
          <cell r="W19">
            <v>32677.4314666667</v>
          </cell>
          <cell r="X19">
            <v>582605.46</v>
          </cell>
          <cell r="Y19">
            <v>34919.9383333333</v>
          </cell>
          <cell r="Z19">
            <v>27935.9506666667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</v>
          </cell>
          <cell r="H20">
            <v>0.8</v>
          </cell>
          <cell r="I20">
            <v>46407.5402666667</v>
          </cell>
        </row>
        <row r="20">
          <cell r="U20">
            <v>0</v>
          </cell>
          <cell r="V20">
            <v>0</v>
          </cell>
          <cell r="W20">
            <v>46407.5402666667</v>
          </cell>
          <cell r="X20">
            <v>381845.7</v>
          </cell>
          <cell r="Y20">
            <v>18150.2133333333</v>
          </cell>
          <cell r="Z20">
            <v>14520.1706666667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</v>
          </cell>
          <cell r="H21">
            <v>0.8</v>
          </cell>
          <cell r="I21">
            <v>221465.5904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</row>
        <row r="21">
          <cell r="R21">
            <v>40000</v>
          </cell>
          <cell r="S21">
            <v>20000</v>
          </cell>
        </row>
        <row r="21">
          <cell r="U21">
            <v>110000</v>
          </cell>
          <cell r="V21">
            <v>0.496691155503316</v>
          </cell>
          <cell r="W21">
            <v>111465.5904</v>
          </cell>
          <cell r="X21">
            <v>590578.23</v>
          </cell>
          <cell r="Y21">
            <v>103784.88</v>
          </cell>
          <cell r="Z21">
            <v>83027.904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47921.0546666667</v>
          </cell>
          <cell r="H22">
            <v>0.8</v>
          </cell>
          <cell r="I22">
            <v>38336.8437333333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2">
          <cell r="U22">
            <v>0</v>
          </cell>
          <cell r="V22">
            <v>0</v>
          </cell>
          <cell r="W22">
            <v>38336.8437333333</v>
          </cell>
          <cell r="X22">
            <v>196098.35</v>
          </cell>
          <cell r="Y22">
            <v>16237.7216666667</v>
          </cell>
          <cell r="Z22">
            <v>12990.1773333333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</v>
          </cell>
          <cell r="H23">
            <v>0.8</v>
          </cell>
          <cell r="I23">
            <v>40934.0864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</row>
        <row r="23">
          <cell r="U23">
            <v>24000</v>
          </cell>
          <cell r="V23">
            <v>0.586308431693739</v>
          </cell>
          <cell r="W23">
            <v>16934.0864</v>
          </cell>
          <cell r="X23">
            <v>111565.37</v>
          </cell>
          <cell r="Y23">
            <v>21720.7466666667</v>
          </cell>
          <cell r="Z23">
            <v>17376.5973333333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47978.1986666667</v>
          </cell>
          <cell r="H24">
            <v>0.8</v>
          </cell>
          <cell r="I24">
            <v>38382.5589333333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4">
          <cell r="U24">
            <v>0</v>
          </cell>
          <cell r="V24">
            <v>0</v>
          </cell>
          <cell r="W24">
            <v>38382.5589333333</v>
          </cell>
          <cell r="X24">
            <v>107441.7</v>
          </cell>
          <cell r="Y24">
            <v>20573.5033333333</v>
          </cell>
          <cell r="Z24">
            <v>16458.8026666667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</v>
          </cell>
          <cell r="H25">
            <v>0.8</v>
          </cell>
          <cell r="I25">
            <v>953634.874666667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</row>
        <row r="25">
          <cell r="Q25">
            <v>80000</v>
          </cell>
          <cell r="R25">
            <v>120000</v>
          </cell>
          <cell r="S25">
            <v>100000</v>
          </cell>
        </row>
        <row r="25">
          <cell r="U25">
            <v>700000</v>
          </cell>
          <cell r="V25">
            <v>0.734033557911436</v>
          </cell>
          <cell r="W25">
            <v>253634.874666667</v>
          </cell>
          <cell r="X25">
            <v>2259727.06</v>
          </cell>
          <cell r="Y25">
            <v>364431.483333333</v>
          </cell>
          <cell r="Z25">
            <v>291545.186666667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</v>
          </cell>
          <cell r="H26">
            <v>0.8</v>
          </cell>
          <cell r="I26">
            <v>36340.4106666667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</row>
        <row r="26">
          <cell r="P26">
            <v>10000</v>
          </cell>
        </row>
        <row r="26">
          <cell r="S26">
            <v>10000</v>
          </cell>
        </row>
        <row r="26">
          <cell r="U26">
            <v>30000</v>
          </cell>
          <cell r="V26">
            <v>0.825527269770718</v>
          </cell>
          <cell r="W26">
            <v>6340.41066666667</v>
          </cell>
          <cell r="X26">
            <v>135347.68</v>
          </cell>
          <cell r="Y26">
            <v>14652.4266666667</v>
          </cell>
          <cell r="Z26">
            <v>11721.9413333333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</v>
          </cell>
          <cell r="H27">
            <v>0.8</v>
          </cell>
          <cell r="I27">
            <v>22120.8746666667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</v>
          </cell>
        </row>
        <row r="27">
          <cell r="Q27">
            <v>9000</v>
          </cell>
        </row>
        <row r="27">
          <cell r="U27">
            <v>17635.1893333333</v>
          </cell>
          <cell r="V27">
            <v>0.797219350458475</v>
          </cell>
          <cell r="W27">
            <v>4485.68533333334</v>
          </cell>
          <cell r="X27">
            <v>40334.49</v>
          </cell>
          <cell r="Y27">
            <v>19324.3633333333</v>
          </cell>
          <cell r="Z27">
            <v>15459.4906666667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</v>
          </cell>
          <cell r="H28">
            <v>0.8</v>
          </cell>
          <cell r="I28">
            <v>370331.3696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</row>
        <row r="28">
          <cell r="Q28">
            <v>50000</v>
          </cell>
        </row>
        <row r="28">
          <cell r="S28">
            <v>80000</v>
          </cell>
        </row>
        <row r="28">
          <cell r="U28">
            <v>260000</v>
          </cell>
          <cell r="V28">
            <v>0.702073929845126</v>
          </cell>
          <cell r="W28">
            <v>110331.3696</v>
          </cell>
          <cell r="X28">
            <v>1202416.78</v>
          </cell>
          <cell r="Y28">
            <v>164414.35</v>
          </cell>
          <cell r="Z28">
            <v>131531.48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</v>
          </cell>
          <cell r="H29">
            <v>0.8</v>
          </cell>
          <cell r="I29">
            <v>309684.7552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</row>
        <row r="29">
          <cell r="R29">
            <v>100000</v>
          </cell>
          <cell r="S29">
            <v>100000</v>
          </cell>
        </row>
        <row r="29">
          <cell r="U29">
            <v>300000</v>
          </cell>
          <cell r="V29">
            <v>0.968727052147771</v>
          </cell>
          <cell r="W29">
            <v>9684.75520000001</v>
          </cell>
          <cell r="X29">
            <v>806167.36</v>
          </cell>
          <cell r="Y29">
            <v>134913.28</v>
          </cell>
          <cell r="Z29">
            <v>107930.624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</row>
        <row r="30">
          <cell r="U30">
            <v>10000</v>
          </cell>
          <cell r="V30" t="str">
            <v>100%</v>
          </cell>
          <cell r="W30">
            <v>-10000</v>
          </cell>
          <cell r="X30">
            <v>18066.19</v>
          </cell>
          <cell r="Y30">
            <v>0</v>
          </cell>
          <cell r="Z30">
            <v>0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209588.937333333</v>
          </cell>
          <cell r="H31">
            <v>0.8</v>
          </cell>
          <cell r="I31">
            <v>167671.149866667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</row>
        <row r="31">
          <cell r="Q31">
            <v>20000</v>
          </cell>
          <cell r="R31">
            <v>62000</v>
          </cell>
        </row>
        <row r="31">
          <cell r="U31">
            <v>162000</v>
          </cell>
          <cell r="V31">
            <v>0.966176948919499</v>
          </cell>
          <cell r="W31">
            <v>5671.14986666667</v>
          </cell>
          <cell r="X31">
            <v>429590.06</v>
          </cell>
          <cell r="Y31">
            <v>57061.7583333333</v>
          </cell>
          <cell r="Z31">
            <v>45649.4066666667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2">
          <cell r="U32">
            <v>0</v>
          </cell>
          <cell r="V32" t="str">
            <v>100%</v>
          </cell>
          <cell r="W32">
            <v>0</v>
          </cell>
          <cell r="X32">
            <v>99687.68</v>
          </cell>
          <cell r="Y32">
            <v>0</v>
          </cell>
          <cell r="Z32">
            <v>0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6591.99</v>
          </cell>
          <cell r="H33">
            <v>0.8</v>
          </cell>
          <cell r="I33">
            <v>5273.592</v>
          </cell>
        </row>
        <row r="33">
          <cell r="Q33">
            <v>6947.92</v>
          </cell>
        </row>
        <row r="33">
          <cell r="U33">
            <v>6947.92</v>
          </cell>
          <cell r="V33">
            <v>1.31749289668219</v>
          </cell>
          <cell r="W33">
            <v>-1674.328</v>
          </cell>
          <cell r="X33">
            <v>19775.33</v>
          </cell>
          <cell r="Y33">
            <v>3295.88833333333</v>
          </cell>
          <cell r="Z33">
            <v>2636.71066666667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</v>
          </cell>
          <cell r="H34">
            <v>0.8</v>
          </cell>
          <cell r="I34">
            <v>109231.309866667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</row>
        <row r="34">
          <cell r="Q34">
            <v>30000</v>
          </cell>
        </row>
        <row r="34">
          <cell r="S34">
            <v>30000</v>
          </cell>
        </row>
        <row r="34">
          <cell r="U34">
            <v>90000</v>
          </cell>
          <cell r="V34">
            <v>0.823939583896399</v>
          </cell>
          <cell r="W34">
            <v>19231.3098666667</v>
          </cell>
          <cell r="X34">
            <v>283466.93</v>
          </cell>
          <cell r="Y34">
            <v>40562.04</v>
          </cell>
          <cell r="Z34">
            <v>32449.632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9729.5232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</row>
        <row r="35">
          <cell r="Q35">
            <v>5000</v>
          </cell>
          <cell r="R35">
            <v>4683.86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</v>
          </cell>
          <cell r="W35">
            <v>-25501.3368</v>
          </cell>
          <cell r="X35">
            <v>20445.09</v>
          </cell>
          <cell r="Y35">
            <v>10507.6816666667</v>
          </cell>
          <cell r="Z35">
            <v>8406.14533333333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</v>
          </cell>
          <cell r="H36">
            <v>0.8</v>
          </cell>
          <cell r="I36">
            <v>11210.0394666667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6">
          <cell r="U36">
            <v>0</v>
          </cell>
          <cell r="V36">
            <v>0</v>
          </cell>
          <cell r="W36">
            <v>11210.0394666667</v>
          </cell>
          <cell r="X36">
            <v>15982.39</v>
          </cell>
          <cell r="Y36">
            <v>11572.3516666667</v>
          </cell>
          <cell r="Z36">
            <v>9257.88133333334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283862.816</v>
          </cell>
          <cell r="H37">
            <v>0.8</v>
          </cell>
          <cell r="I37">
            <v>227090.2528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U37">
            <v>0</v>
          </cell>
          <cell r="V37">
            <v>0</v>
          </cell>
          <cell r="W37">
            <v>227090.2528</v>
          </cell>
          <cell r="X37">
            <v>360107.62</v>
          </cell>
          <cell r="Y37">
            <v>412186.203333333</v>
          </cell>
          <cell r="Z37">
            <v>329748.962666667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</row>
        <row r="38">
          <cell r="U38">
            <v>0</v>
          </cell>
          <cell r="V38" t="str">
            <v>100%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</row>
        <row r="39">
          <cell r="U39">
            <v>15197.286</v>
          </cell>
          <cell r="V39">
            <v>4.1111613074962</v>
          </cell>
          <cell r="W39">
            <v>-11500.694</v>
          </cell>
          <cell r="X39">
            <v>9241.48</v>
          </cell>
          <cell r="Y39">
            <v>1540.24666666667</v>
          </cell>
          <cell r="Z39">
            <v>1232.19733333333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</row>
        <row r="40">
          <cell r="U40">
            <v>0</v>
          </cell>
          <cell r="V40" t="str">
            <v>100%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6270.76666666667</v>
          </cell>
          <cell r="H41">
            <v>0.8</v>
          </cell>
          <cell r="I41">
            <v>5016.61333333333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U41">
            <v>0</v>
          </cell>
          <cell r="V41">
            <v>0</v>
          </cell>
          <cell r="W41">
            <v>5016.61333333333</v>
          </cell>
          <cell r="X41">
            <v>11660.35</v>
          </cell>
          <cell r="Y41">
            <v>1160.84833333333</v>
          </cell>
          <cell r="Z41">
            <v>928.678666666667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25422.1916666667</v>
          </cell>
          <cell r="H42">
            <v>0.8</v>
          </cell>
          <cell r="I42">
            <v>20337.7533333333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</row>
        <row r="42">
          <cell r="T42">
            <v>84000</v>
          </cell>
          <cell r="U42">
            <v>174000</v>
          </cell>
          <cell r="V42">
            <v>8.55551727608064</v>
          </cell>
          <cell r="W42">
            <v>-153662.246666667</v>
          </cell>
          <cell r="X42">
            <v>84323.27</v>
          </cell>
          <cell r="Y42">
            <v>30534.9283333333</v>
          </cell>
          <cell r="Z42">
            <v>24427.9426666667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</row>
        <row r="43">
          <cell r="U43">
            <v>20000</v>
          </cell>
          <cell r="V43">
            <v>20.1962102215443</v>
          </cell>
          <cell r="W43">
            <v>-19009.7152</v>
          </cell>
          <cell r="X43">
            <v>0</v>
          </cell>
          <cell r="Y43">
            <v>773.66</v>
          </cell>
          <cell r="Z43">
            <v>618.928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</row>
        <row r="44">
          <cell r="U44">
            <v>20000</v>
          </cell>
          <cell r="V44" t="str">
            <v>100%</v>
          </cell>
          <cell r="W44">
            <v>-20000</v>
          </cell>
          <cell r="X44">
            <v>0</v>
          </cell>
          <cell r="Y44">
            <v>0</v>
          </cell>
          <cell r="Z44">
            <v>0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5472.89866666667</v>
          </cell>
          <cell r="H45">
            <v>0.8</v>
          </cell>
          <cell r="I45">
            <v>4378.31893333333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</row>
        <row r="45">
          <cell r="U45">
            <v>10000</v>
          </cell>
          <cell r="V45">
            <v>2.28398162679911</v>
          </cell>
          <cell r="W45">
            <v>-5621.68106666667</v>
          </cell>
          <cell r="X45">
            <v>0</v>
          </cell>
          <cell r="Y45">
            <v>3420.56166666667</v>
          </cell>
          <cell r="Z45">
            <v>2736.44933333333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34352.4666666667</v>
          </cell>
          <cell r="H46">
            <v>0.8</v>
          </cell>
          <cell r="I46">
            <v>27481.9733333333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6">
          <cell r="U46">
            <v>0</v>
          </cell>
          <cell r="V46">
            <v>0</v>
          </cell>
          <cell r="W46">
            <v>27481.9733333333</v>
          </cell>
          <cell r="X46">
            <v>92242.93</v>
          </cell>
          <cell r="Y46">
            <v>18032.2183333333</v>
          </cell>
          <cell r="Z46">
            <v>14425.7746666667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45998.7666666667</v>
          </cell>
          <cell r="H47">
            <v>0.8</v>
          </cell>
          <cell r="I47">
            <v>36799.0133333333</v>
          </cell>
        </row>
        <row r="47">
          <cell r="P47">
            <v>20000</v>
          </cell>
        </row>
        <row r="47">
          <cell r="U47">
            <v>20000</v>
          </cell>
          <cell r="V47">
            <v>0.54349283277885</v>
          </cell>
          <cell r="W47">
            <v>16799.0133333333</v>
          </cell>
          <cell r="X47">
            <v>168329.64</v>
          </cell>
          <cell r="Y47">
            <v>15846.8633333333</v>
          </cell>
          <cell r="Z47">
            <v>12677.4906666667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</v>
          </cell>
        </row>
        <row r="48">
          <cell r="R48">
            <v>54448.77</v>
          </cell>
          <cell r="S48">
            <v>50000</v>
          </cell>
        </row>
        <row r="48">
          <cell r="U48">
            <v>104448.77</v>
          </cell>
          <cell r="V48">
            <v>6.06849890818023</v>
          </cell>
          <cell r="W48">
            <v>-87237.138</v>
          </cell>
          <cell r="X48">
            <v>122012.91</v>
          </cell>
          <cell r="Y48">
            <v>20335.485</v>
          </cell>
          <cell r="Z48">
            <v>16268.388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815762.12</v>
          </cell>
          <cell r="H49">
            <v>0.8</v>
          </cell>
          <cell r="I49">
            <v>652609.696</v>
          </cell>
        </row>
        <row r="49">
          <cell r="N49">
            <v>200000</v>
          </cell>
        </row>
        <row r="49">
          <cell r="R49">
            <v>100000</v>
          </cell>
        </row>
        <row r="49">
          <cell r="T49">
            <v>50000</v>
          </cell>
          <cell r="U49">
            <v>350000</v>
          </cell>
          <cell r="V49">
            <v>0.53630830517112</v>
          </cell>
          <cell r="W49">
            <v>302609.696</v>
          </cell>
          <cell r="X49">
            <v>4427323.54</v>
          </cell>
          <cell r="Y49">
            <v>207341.816666667</v>
          </cell>
          <cell r="Z49">
            <v>165873.453333333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</v>
          </cell>
          <cell r="H50">
            <v>0.8</v>
          </cell>
          <cell r="I50">
            <v>71252.5248</v>
          </cell>
        </row>
        <row r="50">
          <cell r="N50">
            <v>30000</v>
          </cell>
        </row>
        <row r="50">
          <cell r="R50">
            <v>40000</v>
          </cell>
          <cell r="S50">
            <v>30000</v>
          </cell>
        </row>
        <row r="50">
          <cell r="U50">
            <v>100000</v>
          </cell>
          <cell r="V50">
            <v>1.40345903925077</v>
          </cell>
          <cell r="W50">
            <v>-28747.4752</v>
          </cell>
          <cell r="X50">
            <v>286522.4</v>
          </cell>
          <cell r="Y50">
            <v>28411.7583333333</v>
          </cell>
          <cell r="Z50">
            <v>22729.4066666667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</v>
          </cell>
          <cell r="H51">
            <v>0.8</v>
          </cell>
          <cell r="I51">
            <v>688205.537066667</v>
          </cell>
        </row>
        <row r="51"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0.557972842875866</v>
          </cell>
          <cell r="W51">
            <v>304205.537066667</v>
          </cell>
          <cell r="X51">
            <v>2886378.84</v>
          </cell>
          <cell r="Y51">
            <v>230325.216666667</v>
          </cell>
          <cell r="Z51">
            <v>184260.173333333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</v>
          </cell>
          <cell r="H52">
            <v>0.8</v>
          </cell>
          <cell r="I52">
            <v>275711.6128</v>
          </cell>
        </row>
        <row r="52">
          <cell r="N52">
            <v>90000</v>
          </cell>
        </row>
        <row r="52">
          <cell r="R52">
            <v>50000</v>
          </cell>
          <cell r="S52">
            <v>50000</v>
          </cell>
        </row>
        <row r="52">
          <cell r="U52">
            <v>190000</v>
          </cell>
          <cell r="V52">
            <v>0.689125851720381</v>
          </cell>
          <cell r="W52">
            <v>85711.6128000001</v>
          </cell>
          <cell r="X52">
            <v>2747472.29</v>
          </cell>
          <cell r="Y52">
            <v>116348.83</v>
          </cell>
          <cell r="Z52">
            <v>93079.064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</row>
        <row r="53">
          <cell r="R53">
            <v>198654</v>
          </cell>
        </row>
        <row r="53">
          <cell r="U53">
            <v>198654</v>
          </cell>
          <cell r="V53" t="str">
            <v>100%</v>
          </cell>
          <cell r="W53">
            <v>-198654</v>
          </cell>
          <cell r="X53">
            <v>0</v>
          </cell>
          <cell r="Y53">
            <v>20161.0833333333</v>
          </cell>
          <cell r="Z53">
            <v>16128.8666666667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45680.1386666667</v>
          </cell>
          <cell r="H54">
            <v>0.8</v>
          </cell>
          <cell r="I54">
            <v>36544.1109333333</v>
          </cell>
        </row>
        <row r="54">
          <cell r="R54">
            <v>50000</v>
          </cell>
        </row>
        <row r="54">
          <cell r="U54">
            <v>50000</v>
          </cell>
          <cell r="V54">
            <v>1.36820950689467</v>
          </cell>
          <cell r="W54">
            <v>-13455.8890666667</v>
          </cell>
          <cell r="X54">
            <v>135519.07</v>
          </cell>
          <cell r="Y54">
            <v>12530.8133333333</v>
          </cell>
          <cell r="Z54">
            <v>10024.6506666667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</row>
        <row r="55">
          <cell r="R55">
            <v>13991</v>
          </cell>
        </row>
        <row r="55">
          <cell r="U55">
            <v>13991</v>
          </cell>
          <cell r="V55">
            <v>6.45570017423146</v>
          </cell>
          <cell r="W55">
            <v>-11823.768</v>
          </cell>
          <cell r="X55">
            <v>28504.76</v>
          </cell>
          <cell r="Y55">
            <v>3221.97166666667</v>
          </cell>
          <cell r="Z55">
            <v>2577.57733333333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730346.144</v>
          </cell>
          <cell r="H56">
            <v>0.8</v>
          </cell>
          <cell r="I56">
            <v>584276.9152</v>
          </cell>
        </row>
        <row r="56">
          <cell r="R56">
            <v>290000</v>
          </cell>
          <cell r="S56">
            <v>150000</v>
          </cell>
        </row>
        <row r="56">
          <cell r="U56">
            <v>440000</v>
          </cell>
          <cell r="V56">
            <v>0.753067575585091</v>
          </cell>
          <cell r="W56">
            <v>144276.9152</v>
          </cell>
          <cell r="X56">
            <v>1868241.73</v>
          </cell>
          <cell r="Y56">
            <v>474865.698333333</v>
          </cell>
          <cell r="Z56">
            <v>379892.558666667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318695.926666667</v>
          </cell>
          <cell r="H57">
            <v>0.8</v>
          </cell>
          <cell r="I57">
            <v>254956.741333333</v>
          </cell>
        </row>
        <row r="57">
          <cell r="N57">
            <v>50000</v>
          </cell>
        </row>
        <row r="57"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1.76500530108229</v>
          </cell>
          <cell r="W57">
            <v>-195043.258666667</v>
          </cell>
          <cell r="X57">
            <v>671484.1</v>
          </cell>
          <cell r="Y57">
            <v>143555.96</v>
          </cell>
          <cell r="Z57">
            <v>114844.768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</v>
          </cell>
          <cell r="H58">
            <v>0.8</v>
          </cell>
          <cell r="I58">
            <v>63895.0272</v>
          </cell>
        </row>
        <row r="58">
          <cell r="N58">
            <v>250000</v>
          </cell>
        </row>
        <row r="58">
          <cell r="R58">
            <v>200000</v>
          </cell>
          <cell r="S58">
            <v>200000</v>
          </cell>
        </row>
        <row r="58">
          <cell r="U58">
            <v>650000</v>
          </cell>
          <cell r="V58">
            <v>10.1729356490516</v>
          </cell>
          <cell r="W58">
            <v>-586104.9728</v>
          </cell>
          <cell r="X58">
            <v>237504.17</v>
          </cell>
          <cell r="Y58">
            <v>85645.845</v>
          </cell>
          <cell r="Z58">
            <v>68516.676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1233276.20933333</v>
          </cell>
          <cell r="H59">
            <v>0.8</v>
          </cell>
          <cell r="I59">
            <v>986620.967466667</v>
          </cell>
        </row>
        <row r="59">
          <cell r="N59">
            <v>450000</v>
          </cell>
        </row>
        <row r="59">
          <cell r="S59">
            <v>100000</v>
          </cell>
        </row>
        <row r="59">
          <cell r="U59">
            <v>550000</v>
          </cell>
          <cell r="V59">
            <v>0.557458252090696</v>
          </cell>
          <cell r="W59">
            <v>436620.967466667</v>
          </cell>
          <cell r="X59">
            <v>7230577.73</v>
          </cell>
          <cell r="Y59">
            <v>327250.981666667</v>
          </cell>
          <cell r="Z59">
            <v>261800.785333333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559699.653333333</v>
          </cell>
          <cell r="H60">
            <v>0.8</v>
          </cell>
          <cell r="I60">
            <v>447759.722666667</v>
          </cell>
        </row>
        <row r="60">
          <cell r="S60">
            <v>30000</v>
          </cell>
        </row>
        <row r="60">
          <cell r="U60">
            <v>30000</v>
          </cell>
          <cell r="V60">
            <v>0.0670002201657013</v>
          </cell>
          <cell r="W60">
            <v>417759.722666667</v>
          </cell>
          <cell r="X60">
            <v>1718854.47</v>
          </cell>
          <cell r="Y60">
            <v>125422.328333333</v>
          </cell>
          <cell r="Z60">
            <v>100337.862666667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444541.765333333</v>
          </cell>
          <cell r="H61">
            <v>0.8</v>
          </cell>
          <cell r="I61">
            <v>355633.412266667</v>
          </cell>
        </row>
        <row r="61">
          <cell r="N61">
            <v>100000</v>
          </cell>
        </row>
        <row r="61">
          <cell r="Q61">
            <v>110000</v>
          </cell>
        </row>
        <row r="61">
          <cell r="S61">
            <v>60000</v>
          </cell>
        </row>
        <row r="61">
          <cell r="U61">
            <v>270000</v>
          </cell>
          <cell r="V61">
            <v>0.759208754540601</v>
          </cell>
          <cell r="W61">
            <v>85633.4122666667</v>
          </cell>
          <cell r="X61">
            <v>2189892.64</v>
          </cell>
          <cell r="Y61">
            <v>138663.455</v>
          </cell>
          <cell r="Z61">
            <v>110930.764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</v>
          </cell>
          <cell r="H62">
            <v>0.8</v>
          </cell>
          <cell r="I62">
            <v>1062400.44266667</v>
          </cell>
        </row>
        <row r="62">
          <cell r="N62">
            <v>100000</v>
          </cell>
        </row>
        <row r="62">
          <cell r="Q62">
            <v>100000</v>
          </cell>
        </row>
        <row r="62">
          <cell r="S62">
            <v>150000</v>
          </cell>
        </row>
        <row r="62">
          <cell r="U62">
            <v>350000</v>
          </cell>
          <cell r="V62">
            <v>0.329442633816573</v>
          </cell>
          <cell r="W62">
            <v>712400.442666667</v>
          </cell>
          <cell r="X62">
            <v>2892878.93</v>
          </cell>
          <cell r="Y62">
            <v>445457.973333333</v>
          </cell>
          <cell r="Z62">
            <v>356366.378666667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946378.481666667</v>
          </cell>
          <cell r="H63">
            <v>1</v>
          </cell>
          <cell r="I63">
            <v>946378.481666667</v>
          </cell>
        </row>
        <row r="63">
          <cell r="U63">
            <v>0</v>
          </cell>
          <cell r="V63">
            <v>0</v>
          </cell>
          <cell r="W63">
            <v>946378.481666667</v>
          </cell>
          <cell r="X63">
            <v>1458346.22</v>
          </cell>
          <cell r="Y63">
            <v>222925.95</v>
          </cell>
          <cell r="Z63">
            <v>222925.95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</v>
          </cell>
          <cell r="H64">
            <v>0.8</v>
          </cell>
          <cell r="I64">
            <v>12936.7818666667</v>
          </cell>
        </row>
        <row r="64">
          <cell r="U64">
            <v>0</v>
          </cell>
          <cell r="V64">
            <v>0</v>
          </cell>
          <cell r="W64">
            <v>12936.7818666667</v>
          </cell>
          <cell r="X64">
            <v>604732.59</v>
          </cell>
          <cell r="Y64">
            <v>0</v>
          </cell>
          <cell r="Z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191396.326666667</v>
          </cell>
          <cell r="H65">
            <v>0.8</v>
          </cell>
          <cell r="I65">
            <v>153117.061333333</v>
          </cell>
        </row>
        <row r="65">
          <cell r="N65">
            <v>50000</v>
          </cell>
        </row>
        <row r="65">
          <cell r="U65">
            <v>50000</v>
          </cell>
          <cell r="V65">
            <v>0.326547541891173</v>
          </cell>
          <cell r="W65">
            <v>103117.061333333</v>
          </cell>
          <cell r="X65">
            <v>1129522.91</v>
          </cell>
          <cell r="Y65">
            <v>91156.0333333333</v>
          </cell>
          <cell r="Z65">
            <v>72924.8266666667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</v>
          </cell>
          <cell r="H66">
            <v>0.8</v>
          </cell>
          <cell r="I66">
            <v>45755.68</v>
          </cell>
        </row>
        <row r="66">
          <cell r="S66">
            <v>20000</v>
          </cell>
        </row>
        <row r="66">
          <cell r="U66">
            <v>20000</v>
          </cell>
          <cell r="V66">
            <v>0.437104202144958</v>
          </cell>
          <cell r="W66">
            <v>25755.68</v>
          </cell>
          <cell r="X66">
            <v>145079.75</v>
          </cell>
          <cell r="Y66">
            <v>43371.3333333333</v>
          </cell>
          <cell r="Z66">
            <v>34697.0666666667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90405.6186666667</v>
          </cell>
          <cell r="H67">
            <v>0.8</v>
          </cell>
          <cell r="I67">
            <v>72324.4949333333</v>
          </cell>
        </row>
        <row r="67">
          <cell r="N67">
            <v>30000</v>
          </cell>
        </row>
        <row r="67">
          <cell r="U67">
            <v>30000</v>
          </cell>
          <cell r="V67">
            <v>0.414797227794721</v>
          </cell>
          <cell r="W67">
            <v>42324.4949333333</v>
          </cell>
          <cell r="X67">
            <v>215718.75</v>
          </cell>
          <cell r="Y67">
            <v>28867.3233333333</v>
          </cell>
          <cell r="Z67">
            <v>23093.8586666667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</v>
          </cell>
          <cell r="H68">
            <v>0.8</v>
          </cell>
          <cell r="I68">
            <v>168355.1808</v>
          </cell>
        </row>
        <row r="68">
          <cell r="U68">
            <v>0</v>
          </cell>
          <cell r="V68">
            <v>0</v>
          </cell>
          <cell r="W68">
            <v>168355.1808</v>
          </cell>
          <cell r="X68">
            <v>607677.44</v>
          </cell>
          <cell r="Y68">
            <v>57162.5933333333</v>
          </cell>
          <cell r="Z68">
            <v>45730.0746666667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26342.0746666667</v>
          </cell>
          <cell r="H69">
            <v>0.8</v>
          </cell>
          <cell r="I69">
            <v>21073.6597333333</v>
          </cell>
        </row>
        <row r="69">
          <cell r="N69">
            <v>40000</v>
          </cell>
        </row>
        <row r="69">
          <cell r="U69">
            <v>40000</v>
          </cell>
          <cell r="V69">
            <v>1.89810410275961</v>
          </cell>
          <cell r="W69">
            <v>-18926.3402666667</v>
          </cell>
          <cell r="X69">
            <v>82788.03</v>
          </cell>
          <cell r="Y69">
            <v>6303.80666666667</v>
          </cell>
          <cell r="Z69">
            <v>5043.04533333333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</v>
          </cell>
          <cell r="H70">
            <v>0.8</v>
          </cell>
          <cell r="I70">
            <v>32580.6250666667</v>
          </cell>
        </row>
        <row r="70">
          <cell r="T70">
            <v>26022</v>
          </cell>
          <cell r="U70">
            <v>26022</v>
          </cell>
          <cell r="V70">
            <v>0.798695542112947</v>
          </cell>
          <cell r="W70">
            <v>6558.62506666667</v>
          </cell>
          <cell r="X70">
            <v>148912.54</v>
          </cell>
          <cell r="Y70">
            <v>13231.7666666667</v>
          </cell>
          <cell r="Z70">
            <v>10585.4133333333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253262.578666667</v>
          </cell>
          <cell r="H71">
            <v>0.8</v>
          </cell>
          <cell r="I71">
            <v>202610.062933333</v>
          </cell>
        </row>
        <row r="71">
          <cell r="U71">
            <v>0</v>
          </cell>
          <cell r="V71">
            <v>0</v>
          </cell>
          <cell r="W71">
            <v>202610.062933333</v>
          </cell>
          <cell r="X71">
            <v>508630.26</v>
          </cell>
          <cell r="Y71">
            <v>62267.52</v>
          </cell>
          <cell r="Z71">
            <v>49814.016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40798.5266666667</v>
          </cell>
          <cell r="H72">
            <v>0.8</v>
          </cell>
          <cell r="I72">
            <v>32638.8213333333</v>
          </cell>
        </row>
        <row r="72">
          <cell r="U72">
            <v>0</v>
          </cell>
          <cell r="V72">
            <v>0</v>
          </cell>
          <cell r="W72">
            <v>32638.8213333333</v>
          </cell>
          <cell r="X72">
            <v>94252.03</v>
          </cell>
          <cell r="Y72">
            <v>14557.8</v>
          </cell>
          <cell r="Z72">
            <v>11646.24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8471.12533333333</v>
          </cell>
          <cell r="H73">
            <v>0.8</v>
          </cell>
          <cell r="I73">
            <v>6776.90026666667</v>
          </cell>
        </row>
        <row r="73">
          <cell r="N73">
            <v>5000</v>
          </cell>
        </row>
        <row r="73">
          <cell r="U73">
            <v>5000</v>
          </cell>
          <cell r="V73">
            <v>0.737800440209124</v>
          </cell>
          <cell r="W73">
            <v>1776.90026666667</v>
          </cell>
          <cell r="X73">
            <v>21776.59</v>
          </cell>
          <cell r="Y73">
            <v>3616.265</v>
          </cell>
          <cell r="Z73">
            <v>2893.012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295645.692</v>
          </cell>
          <cell r="H74">
            <v>0.8</v>
          </cell>
          <cell r="I74">
            <v>236516.5536</v>
          </cell>
        </row>
        <row r="74">
          <cell r="N74">
            <v>80000</v>
          </cell>
        </row>
        <row r="74">
          <cell r="Q74">
            <v>30000</v>
          </cell>
        </row>
        <row r="74">
          <cell r="S74">
            <v>50000</v>
          </cell>
        </row>
        <row r="74">
          <cell r="U74">
            <v>160000</v>
          </cell>
          <cell r="V74">
            <v>0.676485419581219</v>
          </cell>
          <cell r="W74">
            <v>76516.5536</v>
          </cell>
          <cell r="X74">
            <v>652726.79</v>
          </cell>
          <cell r="Y74">
            <v>101896.593333333</v>
          </cell>
          <cell r="Z74">
            <v>81517.2746666667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5464.79866666667</v>
          </cell>
          <cell r="H75">
            <v>0.8</v>
          </cell>
          <cell r="I75">
            <v>4371.83893333333</v>
          </cell>
        </row>
        <row r="75">
          <cell r="U75">
            <v>0</v>
          </cell>
          <cell r="V75">
            <v>0</v>
          </cell>
          <cell r="W75">
            <v>4371.83893333333</v>
          </cell>
          <cell r="X75">
            <v>10230.41</v>
          </cell>
          <cell r="Y75">
            <v>5136.655</v>
          </cell>
          <cell r="Z75">
            <v>4109.324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7349.23733333333</v>
          </cell>
          <cell r="H76">
            <v>0.8</v>
          </cell>
          <cell r="I76">
            <v>5879.38986666667</v>
          </cell>
        </row>
        <row r="76">
          <cell r="U76">
            <v>0</v>
          </cell>
          <cell r="V76">
            <v>0</v>
          </cell>
          <cell r="W76">
            <v>5879.38986666667</v>
          </cell>
          <cell r="X76">
            <v>21121.07</v>
          </cell>
          <cell r="Y76">
            <v>3520.17833333333</v>
          </cell>
          <cell r="Z76">
            <v>2816.14266666667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</v>
          </cell>
        </row>
        <row r="77">
          <cell r="U77">
            <v>0</v>
          </cell>
          <cell r="V77">
            <v>0</v>
          </cell>
          <cell r="W77">
            <v>318.208</v>
          </cell>
          <cell r="X77">
            <v>1525.47</v>
          </cell>
          <cell r="Y77">
            <v>3.77666666666667</v>
          </cell>
          <cell r="Z77">
            <v>3.02133333333333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</v>
          </cell>
          <cell r="H78">
            <v>0.8</v>
          </cell>
          <cell r="I78">
            <v>185129.6384</v>
          </cell>
        </row>
        <row r="78">
          <cell r="U78">
            <v>0</v>
          </cell>
          <cell r="V78">
            <v>0</v>
          </cell>
          <cell r="W78">
            <v>185129.6384</v>
          </cell>
          <cell r="X78">
            <v>484242</v>
          </cell>
          <cell r="Y78">
            <v>71298.8566666667</v>
          </cell>
          <cell r="Z78">
            <v>57039.0853333333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</v>
          </cell>
          <cell r="H79">
            <v>0.8</v>
          </cell>
          <cell r="I79">
            <v>87495.2714666667</v>
          </cell>
        </row>
        <row r="79">
          <cell r="U79">
            <v>0</v>
          </cell>
          <cell r="V79">
            <v>0</v>
          </cell>
          <cell r="W79">
            <v>87495.2714666667</v>
          </cell>
          <cell r="X79">
            <v>243822.61</v>
          </cell>
          <cell r="Y79">
            <v>37616.8266666667</v>
          </cell>
          <cell r="Z79">
            <v>30093.4613333333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919473.562666667</v>
          </cell>
          <cell r="H80">
            <v>0.8</v>
          </cell>
          <cell r="I80">
            <v>735578.850133333</v>
          </cell>
        </row>
        <row r="80">
          <cell r="N80">
            <v>50000</v>
          </cell>
        </row>
        <row r="80">
          <cell r="U80">
            <v>50000</v>
          </cell>
          <cell r="V80">
            <v>0.0679736781324488</v>
          </cell>
          <cell r="W80">
            <v>685578.850133333</v>
          </cell>
          <cell r="X80">
            <v>1637523.15</v>
          </cell>
          <cell r="Y80">
            <v>296871.568333333</v>
          </cell>
          <cell r="Z80">
            <v>237497.254666667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</v>
          </cell>
          <cell r="H81">
            <v>0.8</v>
          </cell>
          <cell r="I81">
            <v>56163.536</v>
          </cell>
        </row>
        <row r="81">
          <cell r="U81">
            <v>0</v>
          </cell>
          <cell r="V81">
            <v>0</v>
          </cell>
          <cell r="W81">
            <v>56163.536</v>
          </cell>
          <cell r="X81">
            <v>155223.45</v>
          </cell>
          <cell r="Y81">
            <v>26736.4666666667</v>
          </cell>
          <cell r="Z81">
            <v>21389.1733333333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480872.095</v>
          </cell>
          <cell r="H82">
            <v>1</v>
          </cell>
          <cell r="I82">
            <v>480872.095</v>
          </cell>
        </row>
        <row r="82">
          <cell r="U82">
            <v>0</v>
          </cell>
          <cell r="V82">
            <v>0</v>
          </cell>
          <cell r="W82">
            <v>480872.095</v>
          </cell>
          <cell r="X82">
            <v>912503.79</v>
          </cell>
          <cell r="Y82">
            <v>152083.965</v>
          </cell>
          <cell r="Z82">
            <v>152083.965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8574.05166666667</v>
          </cell>
          <cell r="H83">
            <v>1</v>
          </cell>
          <cell r="I83">
            <v>8574.05166666667</v>
          </cell>
        </row>
        <row r="83">
          <cell r="N83">
            <v>64000</v>
          </cell>
        </row>
        <row r="83">
          <cell r="U83">
            <v>64000</v>
          </cell>
          <cell r="V83">
            <v>7.46438235832107</v>
          </cell>
          <cell r="W83">
            <v>-55425.9483333333</v>
          </cell>
          <cell r="X83">
            <v>169.599999999999</v>
          </cell>
          <cell r="Y83">
            <v>8489.25166666667</v>
          </cell>
          <cell r="Z83">
            <v>8489.25166666667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21460.8426666667</v>
          </cell>
          <cell r="H84">
            <v>0.8</v>
          </cell>
          <cell r="I84">
            <v>17168.6741333333</v>
          </cell>
        </row>
        <row r="84">
          <cell r="Q84">
            <v>10000</v>
          </cell>
        </row>
        <row r="84">
          <cell r="S84">
            <v>30000</v>
          </cell>
        </row>
        <row r="84">
          <cell r="U84">
            <v>40000</v>
          </cell>
          <cell r="V84">
            <v>2.32982463813785</v>
          </cell>
          <cell r="W84">
            <v>-22831.3258666667</v>
          </cell>
          <cell r="X84">
            <v>40239.08</v>
          </cell>
          <cell r="Y84">
            <v>6706.51333333333</v>
          </cell>
          <cell r="Z84">
            <v>5365.21066666667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</v>
          </cell>
        </row>
        <row r="85">
          <cell r="N85">
            <v>50000</v>
          </cell>
        </row>
        <row r="85">
          <cell r="S85">
            <v>60000</v>
          </cell>
        </row>
        <row r="85">
          <cell r="U85">
            <v>110000</v>
          </cell>
          <cell r="V85">
            <v>0.706200703082121</v>
          </cell>
          <cell r="W85">
            <v>45763.0848</v>
          </cell>
          <cell r="X85">
            <v>270870.28</v>
          </cell>
          <cell r="Y85">
            <v>92267.08</v>
          </cell>
          <cell r="Z85">
            <v>73813.664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</v>
          </cell>
          <cell r="H86">
            <v>0.8</v>
          </cell>
          <cell r="I86">
            <v>34249.024</v>
          </cell>
        </row>
        <row r="86">
          <cell r="U86">
            <v>0</v>
          </cell>
          <cell r="V86">
            <v>0</v>
          </cell>
          <cell r="W86">
            <v>34249.024</v>
          </cell>
          <cell r="X86">
            <v>81145.88</v>
          </cell>
          <cell r="Y86">
            <v>12485.2766666667</v>
          </cell>
          <cell r="Z86">
            <v>9988.22133333333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</row>
        <row r="87">
          <cell r="Q87">
            <v>325</v>
          </cell>
        </row>
        <row r="87">
          <cell r="S87">
            <v>2996.5</v>
          </cell>
        </row>
        <row r="87">
          <cell r="U87">
            <v>3321.5</v>
          </cell>
          <cell r="V87" t="str">
            <v>100%</v>
          </cell>
          <cell r="W87">
            <v>-3321.5</v>
          </cell>
          <cell r="X87">
            <v>1274</v>
          </cell>
          <cell r="Y87">
            <v>212.333333333333</v>
          </cell>
          <cell r="Z87">
            <v>169.866666666667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</v>
          </cell>
          <cell r="H88">
            <v>0.8</v>
          </cell>
          <cell r="I88">
            <v>24013.9274666667</v>
          </cell>
        </row>
        <row r="88">
          <cell r="N88">
            <v>20000</v>
          </cell>
        </row>
        <row r="88">
          <cell r="U88">
            <v>20000</v>
          </cell>
          <cell r="V88">
            <v>0.832850021212135</v>
          </cell>
          <cell r="W88">
            <v>4013.92746666667</v>
          </cell>
          <cell r="X88">
            <v>21646.73</v>
          </cell>
          <cell r="Y88">
            <v>22037.1466666667</v>
          </cell>
          <cell r="Z88">
            <v>17629.7173333333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321038.486666667</v>
          </cell>
          <cell r="H89">
            <v>1</v>
          </cell>
          <cell r="I89">
            <v>321038.486666667</v>
          </cell>
        </row>
        <row r="89">
          <cell r="N89">
            <v>100000</v>
          </cell>
        </row>
        <row r="89">
          <cell r="S89">
            <v>50000</v>
          </cell>
        </row>
        <row r="89">
          <cell r="U89">
            <v>150000</v>
          </cell>
          <cell r="V89">
            <v>0.467233700100713</v>
          </cell>
          <cell r="W89">
            <v>171038.486666667</v>
          </cell>
          <cell r="X89">
            <v>635808.38</v>
          </cell>
          <cell r="Y89">
            <v>122101.02</v>
          </cell>
          <cell r="Z89">
            <v>122101.02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46158.24</v>
          </cell>
        </row>
        <row r="90">
          <cell r="U90">
            <v>0</v>
          </cell>
          <cell r="V90">
            <v>0</v>
          </cell>
          <cell r="W90">
            <v>46158.24</v>
          </cell>
          <cell r="X90">
            <v>0</v>
          </cell>
          <cell r="Y90">
            <v>56443.5</v>
          </cell>
          <cell r="Z90">
            <v>45154.8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</row>
        <row r="91">
          <cell r="Q91">
            <v>39360</v>
          </cell>
        </row>
        <row r="91">
          <cell r="U91">
            <v>39360</v>
          </cell>
          <cell r="V91" t="str">
            <v>100%</v>
          </cell>
          <cell r="W91">
            <v>-39360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</row>
        <row r="92">
          <cell r="U92">
            <v>0</v>
          </cell>
          <cell r="V92">
            <v>0</v>
          </cell>
          <cell r="W92">
            <v>33160</v>
          </cell>
          <cell r="X92">
            <v>244344</v>
          </cell>
          <cell r="Y92">
            <v>40724</v>
          </cell>
          <cell r="Z92">
            <v>40724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386428.448</v>
          </cell>
          <cell r="H93">
            <v>0.8</v>
          </cell>
          <cell r="I93">
            <v>309142.7584</v>
          </cell>
        </row>
        <row r="93">
          <cell r="S93">
            <v>100000</v>
          </cell>
        </row>
        <row r="93">
          <cell r="U93">
            <v>100000</v>
          </cell>
          <cell r="V93">
            <v>0.323475149531434</v>
          </cell>
          <cell r="W93">
            <v>209142.7584</v>
          </cell>
          <cell r="X93">
            <v>1001718.64</v>
          </cell>
          <cell r="Y93">
            <v>201260.953333333</v>
          </cell>
          <cell r="Z93">
            <v>161008.762666667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</v>
          </cell>
          <cell r="H94">
            <v>0.8</v>
          </cell>
          <cell r="I94">
            <v>32216.064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</row>
        <row r="94">
          <cell r="S94">
            <v>10000</v>
          </cell>
        </row>
        <row r="94">
          <cell r="U94">
            <v>40000</v>
          </cell>
          <cell r="V94">
            <v>1.24161660468517</v>
          </cell>
          <cell r="W94">
            <v>-7783.936</v>
          </cell>
          <cell r="X94">
            <v>175947.79</v>
          </cell>
          <cell r="Y94">
            <v>20360.34</v>
          </cell>
          <cell r="Z94">
            <v>16288.272</v>
          </cell>
        </row>
        <row r="95">
          <cell r="A95" t="str">
            <v>S437051</v>
          </cell>
          <cell r="B95" t="str">
            <v>诸城恒信新材料科技有限公司</v>
          </cell>
        </row>
        <row r="95"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</v>
          </cell>
          <cell r="H95">
            <v>0.8</v>
          </cell>
          <cell r="I95">
            <v>9513.92266666667</v>
          </cell>
        </row>
        <row r="95">
          <cell r="U95">
            <v>0</v>
          </cell>
          <cell r="V95">
            <v>0</v>
          </cell>
          <cell r="W95">
            <v>9513.92266666667</v>
          </cell>
          <cell r="X95">
            <v>142708.84</v>
          </cell>
          <cell r="Y95">
            <v>11892.4033333333</v>
          </cell>
          <cell r="Z95">
            <v>9513.92266666667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6407.85333333333</v>
          </cell>
          <cell r="H96">
            <v>0.8</v>
          </cell>
          <cell r="I96">
            <v>5126.28266666667</v>
          </cell>
        </row>
        <row r="96">
          <cell r="U96">
            <v>0</v>
          </cell>
          <cell r="V96">
            <v>0</v>
          </cell>
          <cell r="W96">
            <v>5126.28266666667</v>
          </cell>
          <cell r="X96">
            <v>0</v>
          </cell>
          <cell r="Y96">
            <v>14465.8833333333</v>
          </cell>
          <cell r="Z96">
            <v>11572.7066666667</v>
          </cell>
        </row>
        <row r="97">
          <cell r="G97">
            <v>24982246.5783333</v>
          </cell>
          <cell r="H97">
            <v>75.5999999999999</v>
          </cell>
          <cell r="I97">
            <v>20343801.8856667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</v>
          </cell>
          <cell r="V97">
            <v>106.746655824905</v>
          </cell>
          <cell r="W97">
            <v>8839667.063</v>
          </cell>
          <cell r="X97">
            <v>89081966.32</v>
          </cell>
          <cell r="Y97">
            <v>8639796.42</v>
          </cell>
          <cell r="Z97">
            <v>7021101.97333333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</row>
        <row r="99">
          <cell r="J99" t="str">
            <v>1月</v>
          </cell>
        </row>
        <row r="99">
          <cell r="O99" t="str">
            <v>2月</v>
          </cell>
        </row>
        <row r="99">
          <cell r="R99" t="str">
            <v>3月</v>
          </cell>
          <cell r="S99" t="str">
            <v>4月</v>
          </cell>
        </row>
        <row r="99">
          <cell r="U99" t="str">
            <v>2024年1-4月</v>
          </cell>
        </row>
        <row r="99">
          <cell r="W99" t="str">
            <v>截至4月按原则未付</v>
          </cell>
          <cell r="X99" t="str">
            <v>5月应付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</row>
        <row r="100">
          <cell r="X100" t="str">
            <v>4月底到期应付</v>
          </cell>
          <cell r="Y100" t="str">
            <v>按半年平均数应付</v>
          </cell>
          <cell r="Z100" t="str">
            <v>按原则应付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</v>
          </cell>
          <cell r="H101">
            <v>1</v>
          </cell>
          <cell r="I101">
            <v>238860.921333333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1">
          <cell r="Q101">
            <v>100000</v>
          </cell>
          <cell r="R101">
            <v>100000</v>
          </cell>
          <cell r="S101">
            <v>90000</v>
          </cell>
        </row>
        <row r="101">
          <cell r="U101">
            <v>290000</v>
          </cell>
          <cell r="V101">
            <v>1.21409562678234</v>
          </cell>
          <cell r="W101">
            <v>-51139.0786666667</v>
          </cell>
          <cell r="X101">
            <v>1124569.23</v>
          </cell>
          <cell r="Y101">
            <v>123439.506666667</v>
          </cell>
          <cell r="Z101">
            <v>123439.506666667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</v>
          </cell>
          <cell r="H102">
            <v>0.8</v>
          </cell>
          <cell r="I102">
            <v>1538679.6288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</row>
        <row r="102">
          <cell r="P102">
            <v>150000</v>
          </cell>
        </row>
        <row r="102">
          <cell r="R102">
            <v>150000</v>
          </cell>
          <cell r="S102">
            <v>50000</v>
          </cell>
        </row>
        <row r="102">
          <cell r="U102">
            <v>600000</v>
          </cell>
          <cell r="V102">
            <v>0.389944721935348</v>
          </cell>
          <cell r="W102">
            <v>938679.6288</v>
          </cell>
          <cell r="X102">
            <v>3201340.91</v>
          </cell>
          <cell r="Y102">
            <v>952490.505</v>
          </cell>
          <cell r="Z102">
            <v>761992.404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</v>
          </cell>
          <cell r="H103">
            <v>1</v>
          </cell>
          <cell r="I103">
            <v>235654.72</v>
          </cell>
        </row>
        <row r="103">
          <cell r="U103">
            <v>0</v>
          </cell>
          <cell r="V103">
            <v>0</v>
          </cell>
          <cell r="W103">
            <v>235654.72</v>
          </cell>
          <cell r="X103">
            <v>1500191.12</v>
          </cell>
          <cell r="Y103">
            <v>33664.96</v>
          </cell>
          <cell r="Z103">
            <v>33664.96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559513.574666667</v>
          </cell>
          <cell r="H104">
            <v>0.8</v>
          </cell>
          <cell r="I104">
            <v>447610.859733333</v>
          </cell>
        </row>
        <row r="104">
          <cell r="N104">
            <v>240000</v>
          </cell>
        </row>
        <row r="104">
          <cell r="S104">
            <v>80000</v>
          </cell>
        </row>
        <row r="104">
          <cell r="U104">
            <v>320000</v>
          </cell>
          <cell r="V104">
            <v>0.714906694155369</v>
          </cell>
          <cell r="W104">
            <v>127610.859733333</v>
          </cell>
          <cell r="X104">
            <v>1284868.54</v>
          </cell>
          <cell r="Y104">
            <v>195633.001666667</v>
          </cell>
          <cell r="Z104">
            <v>156506.401333333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2003392.58666667</v>
          </cell>
          <cell r="H105">
            <v>0.8</v>
          </cell>
          <cell r="I105">
            <v>1602714.06933333</v>
          </cell>
        </row>
        <row r="105">
          <cell r="S105">
            <v>300000</v>
          </cell>
        </row>
        <row r="105">
          <cell r="U105">
            <v>300000</v>
          </cell>
          <cell r="V105">
            <v>0.187182483600951</v>
          </cell>
          <cell r="W105">
            <v>1302714.06933333</v>
          </cell>
          <cell r="X105">
            <v>4727082.66</v>
          </cell>
          <cell r="Y105">
            <v>1121102.13666667</v>
          </cell>
          <cell r="Z105">
            <v>896881.709333333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</v>
          </cell>
          <cell r="H106">
            <v>1</v>
          </cell>
          <cell r="I106">
            <v>2032519.34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</row>
        <row r="106"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</v>
          </cell>
          <cell r="W106">
            <v>642519.34</v>
          </cell>
          <cell r="X106">
            <v>9260929.55</v>
          </cell>
          <cell r="Y106">
            <v>758751.766666667</v>
          </cell>
          <cell r="Z106">
            <v>758751.766666667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</v>
          </cell>
          <cell r="H107">
            <v>1</v>
          </cell>
          <cell r="I107">
            <v>2001392.28533333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</row>
        <row r="107"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</row>
        <row r="107">
          <cell r="U107">
            <v>1330000</v>
          </cell>
          <cell r="V107">
            <v>0.664537387171195</v>
          </cell>
          <cell r="W107">
            <v>671392.285333333</v>
          </cell>
          <cell r="X107">
            <v>7417638.93</v>
          </cell>
          <cell r="Y107">
            <v>740588.216666667</v>
          </cell>
          <cell r="Z107">
            <v>740588.216666667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567587.254666667</v>
          </cell>
          <cell r="H108">
            <v>0.8</v>
          </cell>
          <cell r="I108">
            <v>454069.803733333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</row>
        <row r="108">
          <cell r="Q108">
            <v>100000</v>
          </cell>
          <cell r="R108">
            <v>100000</v>
          </cell>
          <cell r="S108">
            <v>120000</v>
          </cell>
        </row>
        <row r="108">
          <cell r="U108">
            <v>500000</v>
          </cell>
          <cell r="V108">
            <v>1.10115228074854</v>
          </cell>
          <cell r="W108">
            <v>-45930.1962666667</v>
          </cell>
          <cell r="X108">
            <v>1016896.01</v>
          </cell>
          <cell r="Y108">
            <v>224742.273333333</v>
          </cell>
          <cell r="Z108">
            <v>179793.818666667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304006.802666667</v>
          </cell>
          <cell r="H109">
            <v>0.8</v>
          </cell>
          <cell r="I109">
            <v>243205.442133333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09">
          <cell r="U109">
            <v>0</v>
          </cell>
          <cell r="V109">
            <v>0</v>
          </cell>
          <cell r="W109">
            <v>243205.442133333</v>
          </cell>
          <cell r="X109">
            <v>656344.41</v>
          </cell>
          <cell r="Y109">
            <v>145695.42</v>
          </cell>
          <cell r="Z109">
            <v>116556.336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</row>
        <row r="110">
          <cell r="U110">
            <v>200000</v>
          </cell>
          <cell r="V110">
            <v>0.814550016309898</v>
          </cell>
          <cell r="W110">
            <v>45534.3392</v>
          </cell>
          <cell r="X110">
            <v>732193.12</v>
          </cell>
          <cell r="Y110">
            <v>187083.593333333</v>
          </cell>
          <cell r="Z110">
            <v>149666.874666667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320283.968333333</v>
          </cell>
          <cell r="H111">
            <v>1</v>
          </cell>
          <cell r="I111">
            <v>320283.968333333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</row>
        <row r="111"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</row>
        <row r="111">
          <cell r="U111">
            <v>368000</v>
          </cell>
          <cell r="V111">
            <v>1.14898039360186</v>
          </cell>
          <cell r="W111">
            <v>-47716.0316666667</v>
          </cell>
          <cell r="X111">
            <v>427618.47</v>
          </cell>
          <cell r="Y111">
            <v>127331.605</v>
          </cell>
          <cell r="Z111">
            <v>127331.605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595175.436666667</v>
          </cell>
          <cell r="H112">
            <v>1</v>
          </cell>
          <cell r="I112">
            <v>595175.436666667</v>
          </cell>
        </row>
        <row r="112">
          <cell r="N112">
            <v>100000</v>
          </cell>
        </row>
        <row r="112">
          <cell r="U112">
            <v>100000</v>
          </cell>
          <cell r="V112">
            <v>0.168017686617007</v>
          </cell>
          <cell r="W112">
            <v>495175.436666667</v>
          </cell>
          <cell r="X112">
            <v>1447082.58</v>
          </cell>
          <cell r="Y112">
            <v>101084.988333333</v>
          </cell>
          <cell r="Z112">
            <v>101084.988333333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24329.35</v>
          </cell>
          <cell r="H113">
            <v>1</v>
          </cell>
          <cell r="I113">
            <v>24329.35</v>
          </cell>
        </row>
        <row r="113">
          <cell r="S113">
            <v>20000</v>
          </cell>
        </row>
        <row r="113">
          <cell r="U113">
            <v>20000</v>
          </cell>
          <cell r="V113">
            <v>0.822052377067205</v>
          </cell>
          <cell r="W113">
            <v>4329.34999999999</v>
          </cell>
          <cell r="X113">
            <v>42807.9</v>
          </cell>
          <cell r="Y113">
            <v>7134.65</v>
          </cell>
          <cell r="Z113">
            <v>7134.65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1092399.28266667</v>
          </cell>
          <cell r="H114">
            <v>0.8</v>
          </cell>
          <cell r="I114">
            <v>873919.426133333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4">
          <cell r="P114">
            <v>400000</v>
          </cell>
        </row>
        <row r="114">
          <cell r="R114">
            <v>200000</v>
          </cell>
          <cell r="S114">
            <v>1000000</v>
          </cell>
        </row>
        <row r="114">
          <cell r="U114">
            <v>1600000</v>
          </cell>
          <cell r="V114">
            <v>1.83083239959457</v>
          </cell>
          <cell r="W114">
            <v>-726080.573866667</v>
          </cell>
          <cell r="X114">
            <v>2575230.16</v>
          </cell>
          <cell r="Y114">
            <v>597902.233333333</v>
          </cell>
          <cell r="Z114">
            <v>478321.786666667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559631.165333333</v>
          </cell>
          <cell r="H115">
            <v>0.8</v>
          </cell>
          <cell r="I115">
            <v>447704.932266667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</row>
        <row r="115">
          <cell r="S115">
            <v>50000</v>
          </cell>
        </row>
        <row r="115">
          <cell r="U115">
            <v>180000</v>
          </cell>
          <cell r="V115">
            <v>0.402050518158657</v>
          </cell>
          <cell r="W115">
            <v>267704.932266667</v>
          </cell>
          <cell r="X115">
            <v>1329193.66</v>
          </cell>
          <cell r="Y115">
            <v>209691.406666667</v>
          </cell>
          <cell r="Z115">
            <v>167753.125333333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</v>
          </cell>
          <cell r="H116">
            <v>1</v>
          </cell>
          <cell r="I116">
            <v>1185353.47833333</v>
          </cell>
        </row>
        <row r="116">
          <cell r="T116">
            <v>835000</v>
          </cell>
          <cell r="U116">
            <v>835000</v>
          </cell>
          <cell r="V116">
            <v>0.704431222637531</v>
          </cell>
          <cell r="W116">
            <v>350353.478333333</v>
          </cell>
          <cell r="X116">
            <v>2043289.29</v>
          </cell>
          <cell r="Y116">
            <v>308987.266666667</v>
          </cell>
          <cell r="Z116">
            <v>308987.266666667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</v>
          </cell>
          <cell r="H117">
            <v>1</v>
          </cell>
          <cell r="I117">
            <v>75040.364</v>
          </cell>
        </row>
        <row r="117">
          <cell r="N117">
            <v>100000</v>
          </cell>
        </row>
        <row r="117">
          <cell r="S117">
            <v>70000</v>
          </cell>
        </row>
        <row r="117">
          <cell r="U117">
            <v>170000</v>
          </cell>
          <cell r="V117">
            <v>2.26544743306416</v>
          </cell>
          <cell r="W117">
            <v>-94959.636</v>
          </cell>
          <cell r="X117">
            <v>134947.43</v>
          </cell>
          <cell r="Y117">
            <v>71542.2783333333</v>
          </cell>
          <cell r="Z117">
            <v>71542.2783333333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</v>
          </cell>
          <cell r="H118">
            <v>1</v>
          </cell>
          <cell r="I118">
            <v>18099.5733333333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</row>
        <row r="118">
          <cell r="R118">
            <v>40000</v>
          </cell>
          <cell r="S118">
            <v>40000</v>
          </cell>
        </row>
        <row r="118">
          <cell r="U118">
            <v>100000</v>
          </cell>
          <cell r="V118">
            <v>5.52499211767791</v>
          </cell>
          <cell r="W118">
            <v>-81900.4266666667</v>
          </cell>
          <cell r="X118">
            <v>24786.94</v>
          </cell>
          <cell r="Y118">
            <v>18354.6283333333</v>
          </cell>
          <cell r="Z118">
            <v>18354.6283333333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</row>
        <row r="119">
          <cell r="U119">
            <v>0</v>
          </cell>
          <cell r="V119" t="str">
            <v>100%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0.0166666666666667</v>
          </cell>
          <cell r="H120">
            <v>1</v>
          </cell>
          <cell r="I120">
            <v>0.0166666666666667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0">
          <cell r="O120">
            <v>2080</v>
          </cell>
        </row>
        <row r="120">
          <cell r="T120">
            <v>980</v>
          </cell>
          <cell r="U120">
            <v>3060</v>
          </cell>
          <cell r="V120">
            <v>183600</v>
          </cell>
          <cell r="W120">
            <v>-3059.98333333333</v>
          </cell>
          <cell r="X120">
            <v>0.1</v>
          </cell>
          <cell r="Y120">
            <v>0.0166666666666667</v>
          </cell>
          <cell r="Z120">
            <v>0.0166666666666667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1">
          <cell r="O121">
            <v>8113</v>
          </cell>
        </row>
        <row r="121">
          <cell r="S121">
            <v>9000</v>
          </cell>
        </row>
        <row r="121">
          <cell r="U121">
            <v>17113</v>
          </cell>
          <cell r="V121" t="str">
            <v>100%</v>
          </cell>
          <cell r="W121">
            <v>-17113</v>
          </cell>
          <cell r="X121">
            <v>0</v>
          </cell>
          <cell r="Y121">
            <v>0</v>
          </cell>
          <cell r="Z121">
            <v>0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</row>
        <row r="122">
          <cell r="Q122">
            <v>25200</v>
          </cell>
        </row>
        <row r="122">
          <cell r="U122">
            <v>70400</v>
          </cell>
          <cell r="V122" t="str">
            <v>100%</v>
          </cell>
          <cell r="W122">
            <v>-70400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</row>
        <row r="123">
          <cell r="U123">
            <v>0</v>
          </cell>
          <cell r="V123" t="str">
            <v>100%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</row>
        <row r="124">
          <cell r="U124">
            <v>23000</v>
          </cell>
          <cell r="V124">
            <v>11.8855371100058</v>
          </cell>
          <cell r="W124">
            <v>-21064.875</v>
          </cell>
          <cell r="X124">
            <v>0</v>
          </cell>
          <cell r="Y124">
            <v>1935.125</v>
          </cell>
          <cell r="Z124">
            <v>1935.125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</row>
        <row r="125">
          <cell r="Q125">
            <v>93780</v>
          </cell>
        </row>
        <row r="125">
          <cell r="U125">
            <v>93780</v>
          </cell>
          <cell r="V125" t="str">
            <v>100%</v>
          </cell>
          <cell r="W125">
            <v>-93780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</v>
          </cell>
          <cell r="H126">
            <v>1</v>
          </cell>
          <cell r="I126">
            <v>58217.1933333333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6">
          <cell r="S126">
            <v>30000</v>
          </cell>
        </row>
        <row r="126">
          <cell r="U126">
            <v>30000</v>
          </cell>
          <cell r="V126">
            <v>0.515311685127612</v>
          </cell>
          <cell r="W126">
            <v>28217.1933333333</v>
          </cell>
          <cell r="X126">
            <v>322121.33</v>
          </cell>
          <cell r="Y126">
            <v>2847.97333333333</v>
          </cell>
          <cell r="Z126">
            <v>2847.97333333333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</row>
        <row r="127">
          <cell r="O127">
            <v>24290.85</v>
          </cell>
        </row>
        <row r="127">
          <cell r="S127">
            <v>10000</v>
          </cell>
        </row>
        <row r="127">
          <cell r="U127">
            <v>34290.85</v>
          </cell>
          <cell r="V127" t="str">
            <v>100%</v>
          </cell>
          <cell r="W127">
            <v>-34290.85</v>
          </cell>
          <cell r="X127">
            <v>0</v>
          </cell>
          <cell r="Y127">
            <v>0</v>
          </cell>
          <cell r="Z127">
            <v>0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153302.216666667</v>
          </cell>
          <cell r="H128">
            <v>1</v>
          </cell>
          <cell r="I128">
            <v>153302.216666667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</row>
        <row r="128">
          <cell r="U128">
            <v>70000</v>
          </cell>
          <cell r="V128">
            <v>0.456614402074856</v>
          </cell>
          <cell r="W128">
            <v>83302.2166666667</v>
          </cell>
          <cell r="X128">
            <v>418529.62</v>
          </cell>
          <cell r="Y128">
            <v>69754.9366666667</v>
          </cell>
          <cell r="Z128">
            <v>69754.9366666667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48218.9966666667</v>
          </cell>
          <cell r="H129">
            <v>1</v>
          </cell>
          <cell r="I129">
            <v>48218.9966666667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</row>
        <row r="129">
          <cell r="P129">
            <v>68707.92</v>
          </cell>
        </row>
        <row r="129">
          <cell r="R129">
            <v>100000</v>
          </cell>
        </row>
        <row r="129">
          <cell r="U129">
            <v>249048.97</v>
          </cell>
          <cell r="V129">
            <v>5.16495545773488</v>
          </cell>
          <cell r="W129">
            <v>-200829.973333333</v>
          </cell>
          <cell r="X129">
            <v>63602.76</v>
          </cell>
          <cell r="Y129">
            <v>53198.1583333333</v>
          </cell>
          <cell r="Z129">
            <v>53198.1583333333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142043.338666667</v>
          </cell>
          <cell r="H130">
            <v>0.8</v>
          </cell>
          <cell r="I130">
            <v>113634.670933333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</row>
        <row r="130">
          <cell r="R130">
            <v>49000</v>
          </cell>
          <cell r="S130">
            <v>50000</v>
          </cell>
        </row>
        <row r="130">
          <cell r="U130">
            <v>199000</v>
          </cell>
          <cell r="V130">
            <v>1.75122608589018</v>
          </cell>
          <cell r="W130">
            <v>-85365.3290666667</v>
          </cell>
          <cell r="X130">
            <v>287445.04</v>
          </cell>
          <cell r="Y130">
            <v>79188.5966666667</v>
          </cell>
          <cell r="Z130">
            <v>63350.8773333333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</row>
        <row r="131">
          <cell r="Q131">
            <v>5600</v>
          </cell>
        </row>
        <row r="131">
          <cell r="U131">
            <v>5600</v>
          </cell>
          <cell r="V131" t="str">
            <v>100%</v>
          </cell>
          <cell r="W131">
            <v>-5600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</v>
          </cell>
          <cell r="H132">
            <v>1</v>
          </cell>
          <cell r="I132">
            <v>107194.523333333</v>
          </cell>
        </row>
        <row r="132">
          <cell r="U132">
            <v>0</v>
          </cell>
          <cell r="V132">
            <v>0</v>
          </cell>
          <cell r="W132">
            <v>107194.523333333</v>
          </cell>
          <cell r="X132">
            <v>768339.52</v>
          </cell>
          <cell r="Y132">
            <v>0</v>
          </cell>
          <cell r="Z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18753.244</v>
          </cell>
          <cell r="H133">
            <v>0.8</v>
          </cell>
          <cell r="I133">
            <v>15002.5952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</v>
          </cell>
        </row>
        <row r="133">
          <cell r="S133">
            <v>15000</v>
          </cell>
        </row>
        <row r="133">
          <cell r="U133">
            <v>81551.24</v>
          </cell>
          <cell r="V133">
            <v>5.43580886592208</v>
          </cell>
          <cell r="W133">
            <v>-66548.6448</v>
          </cell>
          <cell r="X133">
            <v>992.720000000008</v>
          </cell>
          <cell r="Y133">
            <v>18259.7583333333</v>
          </cell>
          <cell r="Z133">
            <v>14607.8066666667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</v>
          </cell>
          <cell r="H134">
            <v>0.8</v>
          </cell>
          <cell r="I134">
            <v>6411.50826666667</v>
          </cell>
        </row>
        <row r="134">
          <cell r="U134">
            <v>0</v>
          </cell>
          <cell r="V134">
            <v>0</v>
          </cell>
          <cell r="W134">
            <v>6411.50826666667</v>
          </cell>
          <cell r="X134">
            <v>0</v>
          </cell>
          <cell r="Y134">
            <v>10017.9816666667</v>
          </cell>
          <cell r="Z134">
            <v>8014.38533333333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</v>
          </cell>
          <cell r="H135">
            <v>1</v>
          </cell>
          <cell r="I135">
            <v>101070.233333333</v>
          </cell>
        </row>
        <row r="135">
          <cell r="U135">
            <v>0</v>
          </cell>
          <cell r="V135">
            <v>0</v>
          </cell>
          <cell r="W135">
            <v>101070.233333333</v>
          </cell>
          <cell r="X135">
            <v>151605.35</v>
          </cell>
          <cell r="Y135">
            <v>0</v>
          </cell>
          <cell r="Z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624800.275</v>
          </cell>
          <cell r="H136">
            <v>0.8</v>
          </cell>
          <cell r="I136">
            <v>499840.22</v>
          </cell>
        </row>
        <row r="136">
          <cell r="M136">
            <v>110000</v>
          </cell>
        </row>
        <row r="136">
          <cell r="S136">
            <v>180000</v>
          </cell>
        </row>
        <row r="136">
          <cell r="U136">
            <v>290000</v>
          </cell>
          <cell r="V136">
            <v>0.580185404047718</v>
          </cell>
          <cell r="W136">
            <v>209840.22</v>
          </cell>
          <cell r="X136">
            <v>728642.2</v>
          </cell>
          <cell r="Y136">
            <v>447506.053333333</v>
          </cell>
          <cell r="Z136">
            <v>358004.842666667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</row>
        <row r="137">
          <cell r="U137">
            <v>0</v>
          </cell>
          <cell r="V137" t="str">
            <v>100%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G138">
            <v>15307057.112</v>
          </cell>
        </row>
        <row r="138">
          <cell r="I138">
            <v>13684975.2380667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</v>
          </cell>
          <cell r="V138">
            <v>183644.426692701</v>
          </cell>
          <cell r="W138">
            <v>4215131.17806667</v>
          </cell>
          <cell r="X138">
            <v>41688289.55</v>
          </cell>
          <cell r="Y138">
            <v>6607929.03666667</v>
          </cell>
          <cell r="Z138">
            <v>5770066.44466667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</row>
        <row r="141">
          <cell r="J141" t="str">
            <v>1月</v>
          </cell>
        </row>
        <row r="141">
          <cell r="O141" t="str">
            <v>2月</v>
          </cell>
        </row>
        <row r="141">
          <cell r="R141" t="str">
            <v>3月</v>
          </cell>
          <cell r="S141" t="str">
            <v>4月</v>
          </cell>
        </row>
        <row r="141">
          <cell r="U141" t="str">
            <v>2024年1-4月</v>
          </cell>
        </row>
        <row r="141">
          <cell r="W141" t="str">
            <v>截至4月按原则未付</v>
          </cell>
          <cell r="X141" t="str">
            <v>5月应付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</row>
        <row r="142">
          <cell r="X142" t="str">
            <v>4月底到期应付</v>
          </cell>
          <cell r="Y142" t="str">
            <v>按半年平均数应付</v>
          </cell>
          <cell r="Z142" t="str">
            <v>按原则应付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</v>
          </cell>
          <cell r="H143">
            <v>0.8</v>
          </cell>
          <cell r="I143">
            <v>569634.615466667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</row>
        <row r="143">
          <cell r="R143">
            <v>100000</v>
          </cell>
        </row>
        <row r="143">
          <cell r="U143">
            <v>600000</v>
          </cell>
          <cell r="V143">
            <v>1.05330677544667</v>
          </cell>
          <cell r="W143">
            <v>-30365.3845333332</v>
          </cell>
          <cell r="X143">
            <v>4117298.58</v>
          </cell>
          <cell r="Y143">
            <v>178983.14</v>
          </cell>
          <cell r="Z143">
            <v>143186.512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</row>
        <row r="144">
          <cell r="U144">
            <v>0</v>
          </cell>
          <cell r="V144" t="str">
            <v>100%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</v>
          </cell>
          <cell r="H145">
            <v>0.8</v>
          </cell>
          <cell r="I145">
            <v>7202.78826666667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</row>
        <row r="145">
          <cell r="S145">
            <v>40000</v>
          </cell>
        </row>
        <row r="145">
          <cell r="U145">
            <v>70000</v>
          </cell>
          <cell r="V145">
            <v>9.71845865912075</v>
          </cell>
          <cell r="W145">
            <v>-62797.2117333333</v>
          </cell>
          <cell r="X145">
            <v>856630.84</v>
          </cell>
          <cell r="Y145">
            <v>0</v>
          </cell>
          <cell r="Z145">
            <v>0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S146">
            <v>20000</v>
          </cell>
        </row>
        <row r="146">
          <cell r="U146">
            <v>20000</v>
          </cell>
          <cell r="V146" t="str">
            <v>100%</v>
          </cell>
          <cell r="W146">
            <v>-20000</v>
          </cell>
          <cell r="X146">
            <v>249669.96</v>
          </cell>
          <cell r="Y146">
            <v>0</v>
          </cell>
          <cell r="Z146">
            <v>0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</row>
        <row r="147">
          <cell r="U147">
            <v>0</v>
          </cell>
          <cell r="V147" t="str">
            <v>100%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</v>
          </cell>
          <cell r="H148">
            <v>0.8</v>
          </cell>
          <cell r="I148">
            <v>222359.52</v>
          </cell>
        </row>
        <row r="148">
          <cell r="S148">
            <v>30000</v>
          </cell>
        </row>
        <row r="148">
          <cell r="U148">
            <v>30000</v>
          </cell>
          <cell r="V148">
            <v>0.134916643101226</v>
          </cell>
          <cell r="W148">
            <v>192359.52</v>
          </cell>
          <cell r="X148">
            <v>619964</v>
          </cell>
          <cell r="Y148">
            <v>39407.25</v>
          </cell>
          <cell r="Z148">
            <v>31525.8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</row>
        <row r="149">
          <cell r="U149">
            <v>0</v>
          </cell>
          <cell r="V149" t="str">
            <v>100%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G150">
            <v>998996.154666667</v>
          </cell>
        </row>
        <row r="150">
          <cell r="I150">
            <v>799196.923733333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</v>
          </cell>
          <cell r="W150">
            <v>79196.9237333334</v>
          </cell>
          <cell r="X150">
            <v>5843563.38</v>
          </cell>
          <cell r="Y150">
            <v>218390.39</v>
          </cell>
          <cell r="Z150">
            <v>174712.312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</row>
        <row r="154">
          <cell r="J154" t="str">
            <v>1月</v>
          </cell>
        </row>
        <row r="154">
          <cell r="O154" t="str">
            <v>2月</v>
          </cell>
        </row>
        <row r="154">
          <cell r="R154" t="str">
            <v>3月</v>
          </cell>
          <cell r="S154" t="str">
            <v>4月</v>
          </cell>
        </row>
        <row r="154">
          <cell r="U154" t="str">
            <v>2024年1-4月</v>
          </cell>
        </row>
        <row r="154">
          <cell r="W154" t="str">
            <v>截至4月按原则未付</v>
          </cell>
          <cell r="X154" t="str">
            <v>5月应付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</row>
        <row r="155">
          <cell r="X155" t="str">
            <v>4月底到期应付</v>
          </cell>
          <cell r="Y155" t="str">
            <v>按半年平均数应付</v>
          </cell>
          <cell r="Z155" t="str">
            <v>按原则应付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</v>
          </cell>
          <cell r="H156">
            <v>1</v>
          </cell>
          <cell r="I156">
            <v>12565.7033333333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</row>
        <row r="156">
          <cell r="T156">
            <v>170782.89</v>
          </cell>
          <cell r="U156">
            <v>240782.89</v>
          </cell>
          <cell r="V156">
            <v>19.1619110854917</v>
          </cell>
          <cell r="W156">
            <v>-228217.186666667</v>
          </cell>
          <cell r="X156">
            <v>244103.85</v>
          </cell>
          <cell r="Y156">
            <v>40683.975</v>
          </cell>
          <cell r="Z156">
            <v>40683.975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87330.4166666667</v>
          </cell>
          <cell r="H157">
            <v>1</v>
          </cell>
          <cell r="I157">
            <v>87330.4166666667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</row>
        <row r="157">
          <cell r="P157">
            <v>600000</v>
          </cell>
        </row>
        <row r="157">
          <cell r="R157">
            <v>600000</v>
          </cell>
          <cell r="S157">
            <v>500000</v>
          </cell>
        </row>
        <row r="157">
          <cell r="U157">
            <v>2240000</v>
          </cell>
          <cell r="V157">
            <v>25.6497115838792</v>
          </cell>
          <cell r="W157">
            <v>-2152669.58333333</v>
          </cell>
          <cell r="X157">
            <v>523982.5</v>
          </cell>
          <cell r="Y157">
            <v>87330.4166666667</v>
          </cell>
          <cell r="Z157">
            <v>87330.4166666667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4162.27333333333</v>
          </cell>
          <cell r="H158">
            <v>1</v>
          </cell>
          <cell r="I158">
            <v>4162.27333333333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</row>
        <row r="158">
          <cell r="P158">
            <v>300000</v>
          </cell>
        </row>
        <row r="158">
          <cell r="S158">
            <v>300000</v>
          </cell>
        </row>
        <row r="158">
          <cell r="U158">
            <v>900000</v>
          </cell>
          <cell r="V158">
            <v>216.227990793493</v>
          </cell>
          <cell r="W158">
            <v>-895837.726666667</v>
          </cell>
          <cell r="X158">
            <v>391746.47</v>
          </cell>
          <cell r="Y158">
            <v>65291.0783333333</v>
          </cell>
          <cell r="Z158">
            <v>65291.0783333333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59">
          <cell r="T159">
            <v>42068</v>
          </cell>
          <cell r="U159">
            <v>42068</v>
          </cell>
          <cell r="V159">
            <v>14.7296918767507</v>
          </cell>
          <cell r="W159">
            <v>-39212</v>
          </cell>
          <cell r="X159">
            <v>59204</v>
          </cell>
          <cell r="Y159">
            <v>9867.33333333333</v>
          </cell>
          <cell r="Z159">
            <v>9867.33333333333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6567.16666666667</v>
          </cell>
          <cell r="H160">
            <v>1</v>
          </cell>
          <cell r="I160">
            <v>6567.16666666667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17275.2</v>
          </cell>
        </row>
        <row r="160">
          <cell r="U160">
            <v>17275.2</v>
          </cell>
          <cell r="V160">
            <v>2.63054082176484</v>
          </cell>
          <cell r="W160">
            <v>-10708.0333333333</v>
          </cell>
          <cell r="X160">
            <v>25462.92</v>
          </cell>
          <cell r="Y160">
            <v>1389.66666666667</v>
          </cell>
          <cell r="Z160">
            <v>1389.66666666667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1">
          <cell r="S161">
            <v>39000</v>
          </cell>
        </row>
        <row r="161">
          <cell r="U161">
            <v>39000</v>
          </cell>
          <cell r="V161" t="str">
            <v>100%</v>
          </cell>
          <cell r="W161">
            <v>-39000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</row>
        <row r="162">
          <cell r="U162">
            <v>0</v>
          </cell>
          <cell r="V162" t="str">
            <v>100%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</row>
        <row r="163">
          <cell r="U163">
            <v>0</v>
          </cell>
          <cell r="V163" t="str">
            <v>100%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</row>
        <row r="164">
          <cell r="U164">
            <v>0</v>
          </cell>
          <cell r="V164" t="str">
            <v>100%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</row>
        <row r="165">
          <cell r="U165">
            <v>0</v>
          </cell>
          <cell r="V165" t="str">
            <v>100%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</row>
        <row r="166">
          <cell r="U166">
            <v>0</v>
          </cell>
          <cell r="V166" t="str">
            <v>100%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</row>
        <row r="167">
          <cell r="U167">
            <v>0</v>
          </cell>
          <cell r="V167" t="str">
            <v>100%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</row>
        <row r="168">
          <cell r="U168">
            <v>0</v>
          </cell>
          <cell r="V168" t="str">
            <v>100%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</row>
        <row r="169">
          <cell r="U169">
            <v>0</v>
          </cell>
          <cell r="V169" t="str">
            <v>100%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112726.566666667</v>
          </cell>
          <cell r="H170">
            <v>1</v>
          </cell>
          <cell r="I170">
            <v>112726.566666667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</row>
        <row r="170">
          <cell r="P170">
            <v>150000</v>
          </cell>
          <cell r="Q170">
            <v>200000</v>
          </cell>
        </row>
        <row r="170">
          <cell r="S170">
            <v>100000</v>
          </cell>
        </row>
        <row r="170">
          <cell r="U170">
            <v>750000</v>
          </cell>
          <cell r="V170">
            <v>6.65326747879899</v>
          </cell>
          <cell r="W170">
            <v>-637273.433333333</v>
          </cell>
          <cell r="X170">
            <v>757565.08</v>
          </cell>
          <cell r="Y170">
            <v>126260.846666667</v>
          </cell>
          <cell r="Z170">
            <v>126260.846666667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</row>
        <row r="171">
          <cell r="O171">
            <v>51500</v>
          </cell>
        </row>
        <row r="171">
          <cell r="U171">
            <v>51500</v>
          </cell>
          <cell r="V171" t="str">
            <v>100%</v>
          </cell>
          <cell r="W171">
            <v>-51500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1637873.21333333</v>
          </cell>
          <cell r="H172">
            <v>1</v>
          </cell>
          <cell r="I172">
            <v>1637873.21333333</v>
          </cell>
        </row>
        <row r="172">
          <cell r="O172">
            <v>200000</v>
          </cell>
        </row>
        <row r="172"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</v>
          </cell>
          <cell r="W172">
            <v>117873.213333333</v>
          </cell>
          <cell r="X172">
            <v>2810209.82</v>
          </cell>
          <cell r="Y172">
            <v>773768.303333333</v>
          </cell>
          <cell r="Z172">
            <v>773768.303333333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</v>
          </cell>
          <cell r="H173">
            <v>1</v>
          </cell>
          <cell r="I173">
            <v>14057.5083333333</v>
          </cell>
        </row>
        <row r="173">
          <cell r="S173">
            <v>500000</v>
          </cell>
        </row>
        <row r="173">
          <cell r="U173">
            <v>500000</v>
          </cell>
          <cell r="V173">
            <v>35.5681809424501</v>
          </cell>
          <cell r="W173">
            <v>-485942.491666667</v>
          </cell>
          <cell r="X173">
            <v>1118177.05</v>
          </cell>
          <cell r="Y173">
            <v>186362.841666667</v>
          </cell>
          <cell r="Z173">
            <v>186362.841666667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</row>
        <row r="174">
          <cell r="N174">
            <v>300000</v>
          </cell>
        </row>
        <row r="174">
          <cell r="U174">
            <v>300000</v>
          </cell>
          <cell r="V174">
            <v>0.821465889450406</v>
          </cell>
          <cell r="W174">
            <v>65200.8</v>
          </cell>
          <cell r="X174">
            <v>1046641.15</v>
          </cell>
          <cell r="Y174">
            <v>152645.426666667</v>
          </cell>
          <cell r="Z174">
            <v>152645.426666667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</v>
          </cell>
          <cell r="H175">
            <v>1</v>
          </cell>
          <cell r="I175">
            <v>95891.895</v>
          </cell>
        </row>
        <row r="175">
          <cell r="T175">
            <v>100000</v>
          </cell>
          <cell r="U175">
            <v>100000</v>
          </cell>
          <cell r="V175">
            <v>1.04284100340284</v>
          </cell>
          <cell r="W175">
            <v>-4108.105</v>
          </cell>
          <cell r="X175">
            <v>435598.9</v>
          </cell>
          <cell r="Y175">
            <v>64791.9933333333</v>
          </cell>
          <cell r="Z175">
            <v>64791.9933333333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2137.96266666667</v>
          </cell>
          <cell r="H176">
            <v>0.8</v>
          </cell>
          <cell r="I176">
            <v>1710.37013333333</v>
          </cell>
        </row>
        <row r="176">
          <cell r="U176">
            <v>0</v>
          </cell>
          <cell r="V176">
            <v>0</v>
          </cell>
          <cell r="W176">
            <v>1710.37013333333</v>
          </cell>
          <cell r="X176">
            <v>41176.66</v>
          </cell>
          <cell r="Y176">
            <v>6862.77666666667</v>
          </cell>
          <cell r="Z176">
            <v>5490.22133333333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</row>
        <row r="177">
          <cell r="U177">
            <v>0</v>
          </cell>
          <cell r="V177" t="str">
            <v>100%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248733.892</v>
          </cell>
          <cell r="H178">
            <v>0.8</v>
          </cell>
          <cell r="I178">
            <v>198987.1136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</row>
        <row r="178">
          <cell r="P178">
            <v>50000</v>
          </cell>
        </row>
        <row r="178">
          <cell r="R178">
            <v>50000</v>
          </cell>
        </row>
        <row r="178">
          <cell r="T178">
            <v>80000</v>
          </cell>
          <cell r="U178">
            <v>280000</v>
          </cell>
          <cell r="V178">
            <v>1.40712629543866</v>
          </cell>
          <cell r="W178">
            <v>-81012.8864</v>
          </cell>
          <cell r="X178">
            <v>652392.79</v>
          </cell>
          <cell r="Y178">
            <v>73787.37</v>
          </cell>
          <cell r="Z178">
            <v>59029.896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48850.3066666667</v>
          </cell>
          <cell r="H179">
            <v>0.8</v>
          </cell>
          <cell r="I179">
            <v>39080.2453333333</v>
          </cell>
        </row>
        <row r="179">
          <cell r="U179">
            <v>0</v>
          </cell>
          <cell r="V179">
            <v>0</v>
          </cell>
          <cell r="W179">
            <v>39080.2453333333</v>
          </cell>
          <cell r="X179">
            <v>308957.65</v>
          </cell>
          <cell r="Y179">
            <v>51492.9416666667</v>
          </cell>
          <cell r="Z179">
            <v>41194.3533333333</v>
          </cell>
        </row>
        <row r="180">
          <cell r="G180">
            <v>2638953.70466667</v>
          </cell>
          <cell r="H180">
            <v>23.4</v>
          </cell>
          <cell r="I180">
            <v>2579009.2724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6980626.09</v>
          </cell>
          <cell r="V180">
            <v>324.820760531714</v>
          </cell>
          <cell r="W180">
            <v>-4401616.8176</v>
          </cell>
          <cell r="X180">
            <v>8415218.84</v>
          </cell>
          <cell r="Y180">
            <v>1640534.97</v>
          </cell>
          <cell r="Z180">
            <v>1614106.35233333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</row>
        <row r="185">
          <cell r="J185" t="str">
            <v>1月</v>
          </cell>
        </row>
        <row r="185">
          <cell r="O185" t="str">
            <v>2月</v>
          </cell>
        </row>
        <row r="185">
          <cell r="R185" t="str">
            <v>3月</v>
          </cell>
          <cell r="S185" t="str">
            <v>4月</v>
          </cell>
        </row>
        <row r="185">
          <cell r="U185" t="str">
            <v>2024年1-4月</v>
          </cell>
        </row>
        <row r="185">
          <cell r="W185" t="str">
            <v>截至4月按原则未付</v>
          </cell>
          <cell r="X185" t="str">
            <v>5月应付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</row>
        <row r="186">
          <cell r="X186" t="str">
            <v>4月底到期应付</v>
          </cell>
          <cell r="Y186" t="str">
            <v>按半年平均数应付</v>
          </cell>
          <cell r="Z186" t="str">
            <v>按原则应付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12110.6666666667</v>
          </cell>
          <cell r="H187">
            <v>1</v>
          </cell>
          <cell r="I187">
            <v>12110.6666666667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7">
          <cell r="U187">
            <v>0</v>
          </cell>
          <cell r="V187">
            <v>0</v>
          </cell>
          <cell r="W187">
            <v>12110.6666666667</v>
          </cell>
          <cell r="X187">
            <v>44064.5</v>
          </cell>
          <cell r="Y187">
            <v>3027.66666666667</v>
          </cell>
          <cell r="Z187">
            <v>3027.66666666667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</v>
          </cell>
          <cell r="H188">
            <v>1</v>
          </cell>
          <cell r="I188">
            <v>24630.6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T188">
            <v>30000</v>
          </cell>
          <cell r="U188">
            <v>30000</v>
          </cell>
          <cell r="V188">
            <v>1.21799712552678</v>
          </cell>
          <cell r="W188">
            <v>-5369.4</v>
          </cell>
          <cell r="X188">
            <v>241338.4</v>
          </cell>
          <cell r="Y188">
            <v>14920.8166666667</v>
          </cell>
          <cell r="Z188">
            <v>14920.8166666667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89">
          <cell r="U189">
            <v>0</v>
          </cell>
          <cell r="V189">
            <v>0</v>
          </cell>
          <cell r="W189">
            <v>19983.3</v>
          </cell>
          <cell r="X189">
            <v>29974.95</v>
          </cell>
          <cell r="Y189">
            <v>4995.825</v>
          </cell>
          <cell r="Z189">
            <v>4995.825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2.66666666666667</v>
          </cell>
          <cell r="H190">
            <v>1</v>
          </cell>
          <cell r="I190">
            <v>2.66666666666667</v>
          </cell>
        </row>
        <row r="190">
          <cell r="Q190">
            <v>5500</v>
          </cell>
        </row>
        <row r="190">
          <cell r="U190">
            <v>5500</v>
          </cell>
          <cell r="V190">
            <v>2062.5</v>
          </cell>
          <cell r="W190">
            <v>-5497.33333333333</v>
          </cell>
          <cell r="X190">
            <v>16</v>
          </cell>
          <cell r="Y190">
            <v>2.66666666666667</v>
          </cell>
          <cell r="Z190">
            <v>2.66666666666667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2634.90666666667</v>
          </cell>
          <cell r="H191">
            <v>1</v>
          </cell>
          <cell r="I191">
            <v>2634.90666666667</v>
          </cell>
        </row>
        <row r="191">
          <cell r="N191">
            <v>10000</v>
          </cell>
        </row>
        <row r="191">
          <cell r="U191">
            <v>10000</v>
          </cell>
          <cell r="V191">
            <v>3.79520084202856</v>
          </cell>
          <cell r="W191">
            <v>-7365.09333333333</v>
          </cell>
          <cell r="X191">
            <v>10456.13</v>
          </cell>
          <cell r="Y191">
            <v>1083.96166666667</v>
          </cell>
          <cell r="Z191">
            <v>1083.96166666667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</row>
        <row r="192"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</row>
        <row r="192">
          <cell r="U192">
            <v>24922</v>
          </cell>
          <cell r="V192" t="str">
            <v>100%</v>
          </cell>
          <cell r="W192">
            <v>-24922</v>
          </cell>
          <cell r="X192">
            <v>41380</v>
          </cell>
          <cell r="Y192">
            <v>6896.66666666667</v>
          </cell>
          <cell r="Z192">
            <v>6896.66666666667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3">
          <cell r="U193">
            <v>0</v>
          </cell>
          <cell r="V193" t="str">
            <v>100%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</row>
        <row r="194">
          <cell r="U194">
            <v>0</v>
          </cell>
          <cell r="V194" t="str">
            <v>100%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</row>
        <row r="195"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</row>
        <row r="195">
          <cell r="R195">
            <v>20000</v>
          </cell>
        </row>
        <row r="195">
          <cell r="U195">
            <v>20000</v>
          </cell>
          <cell r="V195" t="str">
            <v>100%</v>
          </cell>
          <cell r="W195">
            <v>-20000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</row>
        <row r="196">
          <cell r="U196">
            <v>0</v>
          </cell>
          <cell r="V196" t="str">
            <v>100%</v>
          </cell>
          <cell r="W196">
            <v>0</v>
          </cell>
          <cell r="X196">
            <v>470027</v>
          </cell>
          <cell r="Y196">
            <v>0</v>
          </cell>
          <cell r="Z196">
            <v>0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16206.6666666667</v>
          </cell>
          <cell r="H197">
            <v>1</v>
          </cell>
          <cell r="I197">
            <v>16206.6666666667</v>
          </cell>
        </row>
        <row r="197">
          <cell r="N197">
            <v>40000</v>
          </cell>
        </row>
        <row r="197">
          <cell r="U197">
            <v>40000</v>
          </cell>
          <cell r="V197">
            <v>2.46812011517894</v>
          </cell>
          <cell r="W197">
            <v>-23793.3333333333</v>
          </cell>
          <cell r="X197">
            <v>24680</v>
          </cell>
          <cell r="Y197">
            <v>6766.66666666667</v>
          </cell>
          <cell r="Z197">
            <v>6766.66666666667</v>
          </cell>
        </row>
        <row r="198">
          <cell r="G198">
            <v>75568.8066666667</v>
          </cell>
        </row>
        <row r="198">
          <cell r="I198">
            <v>75568.8066666667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</v>
          </cell>
          <cell r="W198">
            <v>-54853.1933333333</v>
          </cell>
          <cell r="X198">
            <v>861936.98</v>
          </cell>
          <cell r="Y198">
            <v>37694.27</v>
          </cell>
          <cell r="Z198">
            <v>37694.27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</row>
        <row r="201">
          <cell r="J201" t="str">
            <v>1月</v>
          </cell>
        </row>
        <row r="201">
          <cell r="O201" t="str">
            <v>2月</v>
          </cell>
        </row>
        <row r="201">
          <cell r="R201" t="str">
            <v>3月</v>
          </cell>
          <cell r="S201" t="str">
            <v>4月</v>
          </cell>
        </row>
        <row r="201">
          <cell r="U201" t="str">
            <v>2024年1-4月</v>
          </cell>
        </row>
        <row r="201">
          <cell r="W201" t="str">
            <v>截至4月按原则未付</v>
          </cell>
          <cell r="X201" t="str">
            <v>5月应付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</row>
        <row r="202">
          <cell r="X202" t="str">
            <v>4月底到期应付</v>
          </cell>
          <cell r="Y202" t="str">
            <v>按半年平均数应付</v>
          </cell>
          <cell r="Z202" t="str">
            <v>按原则应付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1297826.52666667</v>
          </cell>
          <cell r="H203">
            <v>1</v>
          </cell>
          <cell r="I203">
            <v>1297826.52666667</v>
          </cell>
        </row>
        <row r="203">
          <cell r="U203">
            <v>0</v>
          </cell>
          <cell r="V203">
            <v>0</v>
          </cell>
          <cell r="W203">
            <v>1297826.52666667</v>
          </cell>
          <cell r="X203">
            <v>3093766.72</v>
          </cell>
          <cell r="Y203">
            <v>426970.151666667</v>
          </cell>
          <cell r="Z203">
            <v>426970.151666667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</v>
          </cell>
          <cell r="H204">
            <v>1</v>
          </cell>
          <cell r="I204">
            <v>895312.648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</row>
        <row r="204">
          <cell r="S204">
            <v>350000</v>
          </cell>
        </row>
        <row r="204">
          <cell r="U204">
            <v>550000</v>
          </cell>
          <cell r="V204">
            <v>0.614310544175402</v>
          </cell>
          <cell r="W204">
            <v>345312.648</v>
          </cell>
          <cell r="X204">
            <v>2299684.78</v>
          </cell>
          <cell r="Y204">
            <v>294215.995</v>
          </cell>
          <cell r="Z204">
            <v>294215.995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</row>
        <row r="205">
          <cell r="U205">
            <v>0</v>
          </cell>
          <cell r="V205" t="str">
            <v>100%</v>
          </cell>
          <cell r="W205">
            <v>0</v>
          </cell>
          <cell r="X205">
            <v>18488.18</v>
          </cell>
          <cell r="Y205">
            <v>0</v>
          </cell>
          <cell r="Z205">
            <v>0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</row>
        <row r="206">
          <cell r="U206">
            <v>0</v>
          </cell>
          <cell r="V206" t="str">
            <v>100%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37186.2266666667</v>
          </cell>
          <cell r="H207">
            <v>0.8</v>
          </cell>
          <cell r="I207">
            <v>29748.9813333333</v>
          </cell>
        </row>
        <row r="207">
          <cell r="U207">
            <v>0</v>
          </cell>
          <cell r="V207">
            <v>0</v>
          </cell>
          <cell r="W207">
            <v>29748.9813333333</v>
          </cell>
          <cell r="X207">
            <v>139448.35</v>
          </cell>
          <cell r="Y207">
            <v>0</v>
          </cell>
          <cell r="Z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</row>
        <row r="208">
          <cell r="U208">
            <v>0</v>
          </cell>
          <cell r="V208" t="str">
            <v>100%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</row>
        <row r="209">
          <cell r="U209">
            <v>0</v>
          </cell>
          <cell r="V209" t="str">
            <v>100%</v>
          </cell>
          <cell r="W209">
            <v>0</v>
          </cell>
          <cell r="X209">
            <v>5134</v>
          </cell>
          <cell r="Y209">
            <v>0</v>
          </cell>
          <cell r="Z209">
            <v>0</v>
          </cell>
        </row>
        <row r="210">
          <cell r="G210">
            <v>2230325.40133333</v>
          </cell>
        </row>
        <row r="210">
          <cell r="I210">
            <v>2222888.156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0.614310544175402</v>
          </cell>
          <cell r="W210">
            <v>1672888.156</v>
          </cell>
          <cell r="X210">
            <v>5556522.03</v>
          </cell>
          <cell r="Y210">
            <v>721186.146666667</v>
          </cell>
          <cell r="Z210">
            <v>721186.146666667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</row>
        <row r="214">
          <cell r="J214" t="str">
            <v>1月</v>
          </cell>
        </row>
        <row r="214">
          <cell r="O214" t="str">
            <v>2月</v>
          </cell>
        </row>
        <row r="214">
          <cell r="R214" t="str">
            <v>3月</v>
          </cell>
          <cell r="S214" t="str">
            <v>4月</v>
          </cell>
        </row>
        <row r="214">
          <cell r="U214" t="str">
            <v>2024年1-4月</v>
          </cell>
        </row>
        <row r="214">
          <cell r="W214" t="str">
            <v>截至4月按原则未付</v>
          </cell>
          <cell r="X214" t="str">
            <v>5月应付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</row>
        <row r="215">
          <cell r="X215" t="str">
            <v>4月底到期应付</v>
          </cell>
          <cell r="Y215" t="str">
            <v>按半年平均数应付</v>
          </cell>
          <cell r="Z215" t="str">
            <v>按原则应付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</v>
          </cell>
          <cell r="H216">
            <v>1</v>
          </cell>
          <cell r="I216">
            <v>21578.6613333333</v>
          </cell>
        </row>
        <row r="216">
          <cell r="U216">
            <v>0</v>
          </cell>
          <cell r="V216">
            <v>0</v>
          </cell>
          <cell r="W216">
            <v>21578.6613333333</v>
          </cell>
          <cell r="X216">
            <v>40459.99</v>
          </cell>
          <cell r="Y216">
            <v>0</v>
          </cell>
          <cell r="Z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</row>
        <row r="217">
          <cell r="U217">
            <v>0</v>
          </cell>
          <cell r="V217" t="str">
            <v>100%</v>
          </cell>
          <cell r="W217">
            <v>0</v>
          </cell>
          <cell r="X217">
            <v>82192</v>
          </cell>
          <cell r="Y217">
            <v>0</v>
          </cell>
          <cell r="Z217">
            <v>0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</row>
        <row r="218">
          <cell r="U218">
            <v>0</v>
          </cell>
          <cell r="V218" t="str">
            <v>100%</v>
          </cell>
          <cell r="W218">
            <v>0</v>
          </cell>
          <cell r="X218">
            <v>160732.6</v>
          </cell>
          <cell r="Y218">
            <v>0</v>
          </cell>
          <cell r="Z218">
            <v>0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19">
          <cell r="U219">
            <v>0</v>
          </cell>
          <cell r="V219">
            <v>0</v>
          </cell>
          <cell r="W219">
            <v>6000</v>
          </cell>
          <cell r="X219">
            <v>9000</v>
          </cell>
          <cell r="Y219">
            <v>1500</v>
          </cell>
          <cell r="Z219">
            <v>1500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</row>
        <row r="220">
          <cell r="U220">
            <v>0</v>
          </cell>
          <cell r="V220">
            <v>0</v>
          </cell>
          <cell r="W220">
            <v>41280</v>
          </cell>
          <cell r="X220">
            <v>82560</v>
          </cell>
          <cell r="Y220">
            <v>13760</v>
          </cell>
          <cell r="Z220">
            <v>13760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</v>
          </cell>
          <cell r="H221">
            <v>1</v>
          </cell>
          <cell r="I221">
            <v>200372.968333333</v>
          </cell>
        </row>
        <row r="221">
          <cell r="U221">
            <v>0</v>
          </cell>
          <cell r="V221">
            <v>0</v>
          </cell>
          <cell r="W221">
            <v>200372.968333333</v>
          </cell>
          <cell r="X221">
            <v>1219055.76</v>
          </cell>
          <cell r="Y221">
            <v>29355.0733333333</v>
          </cell>
          <cell r="Z221">
            <v>29355.0733333333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</row>
        <row r="222">
          <cell r="U222">
            <v>0</v>
          </cell>
          <cell r="V222" t="str">
            <v>100%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10446.6666666667</v>
          </cell>
          <cell r="H223">
            <v>1</v>
          </cell>
          <cell r="I223">
            <v>10446.6666666667</v>
          </cell>
        </row>
        <row r="223">
          <cell r="U223">
            <v>0</v>
          </cell>
          <cell r="V223">
            <v>0</v>
          </cell>
          <cell r="W223">
            <v>10446.6666666667</v>
          </cell>
          <cell r="X223">
            <v>233149.1</v>
          </cell>
          <cell r="Y223">
            <v>2673.33333333333</v>
          </cell>
          <cell r="Z223">
            <v>2673.33333333333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</v>
          </cell>
          <cell r="H224">
            <v>1</v>
          </cell>
          <cell r="I224">
            <v>1108113.33333333</v>
          </cell>
        </row>
        <row r="224">
          <cell r="N224">
            <v>60000</v>
          </cell>
        </row>
        <row r="224">
          <cell r="U224">
            <v>60000</v>
          </cell>
          <cell r="V224">
            <v>0.0541460861404068</v>
          </cell>
          <cell r="W224">
            <v>1048113.33333333</v>
          </cell>
          <cell r="X224">
            <v>1662170</v>
          </cell>
          <cell r="Y224">
            <v>277028.333333333</v>
          </cell>
          <cell r="Z224">
            <v>277028.333333333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</row>
        <row r="225"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</row>
        <row r="225">
          <cell r="U225">
            <v>0</v>
          </cell>
          <cell r="V225" t="str">
            <v>100%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</row>
        <row r="226"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</row>
        <row r="226">
          <cell r="S226">
            <v>20000</v>
          </cell>
        </row>
        <row r="226">
          <cell r="U226">
            <v>20000</v>
          </cell>
          <cell r="V226" t="str">
            <v>100%</v>
          </cell>
          <cell r="W226">
            <v>-20000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</row>
        <row r="227"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</row>
        <row r="227">
          <cell r="U227">
            <v>0</v>
          </cell>
          <cell r="V227" t="str">
            <v>100%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</row>
        <row r="228"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</row>
        <row r="228">
          <cell r="U228">
            <v>0</v>
          </cell>
          <cell r="V228" t="str">
            <v>100%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</row>
        <row r="229">
          <cell r="U229">
            <v>0</v>
          </cell>
          <cell r="V229" t="str">
            <v>100%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</row>
        <row r="230">
          <cell r="U230">
            <v>0</v>
          </cell>
          <cell r="V230" t="str">
            <v>100%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</row>
        <row r="231">
          <cell r="U231">
            <v>0</v>
          </cell>
          <cell r="V231" t="str">
            <v>100%</v>
          </cell>
          <cell r="W231">
            <v>0</v>
          </cell>
          <cell r="X231">
            <v>416900</v>
          </cell>
          <cell r="Y231">
            <v>0</v>
          </cell>
          <cell r="Z231">
            <v>0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85833.3333333333</v>
          </cell>
          <cell r="H232">
            <v>1</v>
          </cell>
          <cell r="I232">
            <v>85833.3333333333</v>
          </cell>
        </row>
        <row r="232">
          <cell r="U232">
            <v>0</v>
          </cell>
          <cell r="V232">
            <v>0</v>
          </cell>
          <cell r="W232">
            <v>85833.3333333333</v>
          </cell>
          <cell r="X232">
            <v>632354.28</v>
          </cell>
          <cell r="Y232">
            <v>17083.3333333333</v>
          </cell>
          <cell r="Z232">
            <v>17083.3333333333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</row>
        <row r="233">
          <cell r="S233">
            <v>20000</v>
          </cell>
        </row>
        <row r="233">
          <cell r="U233">
            <v>20000</v>
          </cell>
          <cell r="V233" t="str">
            <v>100%</v>
          </cell>
          <cell r="W233">
            <v>-20000</v>
          </cell>
          <cell r="X233">
            <v>294000</v>
          </cell>
          <cell r="Y233">
            <v>0</v>
          </cell>
          <cell r="Z233">
            <v>0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</row>
        <row r="234">
          <cell r="U234">
            <v>0</v>
          </cell>
          <cell r="V234" t="str">
            <v>100%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</row>
        <row r="235">
          <cell r="U235">
            <v>0</v>
          </cell>
          <cell r="V235">
            <v>0</v>
          </cell>
          <cell r="W235">
            <v>17600</v>
          </cell>
          <cell r="X235">
            <v>44000</v>
          </cell>
          <cell r="Y235">
            <v>7333.33333333333</v>
          </cell>
          <cell r="Z235">
            <v>7333.33333333333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</row>
        <row r="236">
          <cell r="U236">
            <v>0</v>
          </cell>
          <cell r="V236" t="str">
            <v>100%</v>
          </cell>
          <cell r="W236">
            <v>0</v>
          </cell>
          <cell r="X236">
            <v>86500</v>
          </cell>
          <cell r="Y236">
            <v>5833.33333333333</v>
          </cell>
          <cell r="Z236">
            <v>5833.33333333333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</row>
        <row r="237">
          <cell r="U237">
            <v>0</v>
          </cell>
          <cell r="V237">
            <v>0</v>
          </cell>
          <cell r="W237">
            <v>13680</v>
          </cell>
          <cell r="X237">
            <v>46500</v>
          </cell>
          <cell r="Y237">
            <v>3500</v>
          </cell>
          <cell r="Z237">
            <v>3500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</row>
        <row r="238">
          <cell r="U238">
            <v>0</v>
          </cell>
          <cell r="V238" t="str">
            <v>100%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G239">
            <v>1504904.963</v>
          </cell>
        </row>
        <row r="239">
          <cell r="I239">
            <v>1504904.963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0.0541460861404068</v>
          </cell>
          <cell r="W239">
            <v>1404904.963</v>
          </cell>
          <cell r="X239">
            <v>5009573.73</v>
          </cell>
          <cell r="Y239">
            <v>358066.74</v>
          </cell>
          <cell r="Z239">
            <v>358066.74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</row>
        <row r="245">
          <cell r="J245" t="str">
            <v>1月</v>
          </cell>
        </row>
        <row r="245">
          <cell r="O245" t="str">
            <v>2月</v>
          </cell>
        </row>
        <row r="245">
          <cell r="R245" t="str">
            <v>3月</v>
          </cell>
          <cell r="S245" t="str">
            <v>4月</v>
          </cell>
        </row>
        <row r="245">
          <cell r="U245" t="str">
            <v>2024年1-4月</v>
          </cell>
        </row>
        <row r="245">
          <cell r="W245" t="str">
            <v>截至4月按原则未付</v>
          </cell>
          <cell r="X245" t="str">
            <v>5月应付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</row>
        <row r="246">
          <cell r="X246" t="str">
            <v>4月底到期应付</v>
          </cell>
          <cell r="Y246" t="str">
            <v>按半年平均数应付</v>
          </cell>
          <cell r="Z246" t="str">
            <v>按原则应付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</row>
        <row r="247">
          <cell r="S247">
            <v>30000</v>
          </cell>
        </row>
        <row r="247">
          <cell r="U247">
            <v>30000</v>
          </cell>
          <cell r="V247" t="str">
            <v>100%</v>
          </cell>
          <cell r="W247">
            <v>-30000</v>
          </cell>
          <cell r="X247">
            <v>200686.65</v>
          </cell>
          <cell r="Y247">
            <v>0</v>
          </cell>
          <cell r="Z247">
            <v>0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</v>
          </cell>
        </row>
        <row r="248">
          <cell r="U248">
            <v>0</v>
          </cell>
          <cell r="V248">
            <v>0</v>
          </cell>
          <cell r="W248">
            <v>92044.6912</v>
          </cell>
          <cell r="X248">
            <v>3933594.28</v>
          </cell>
          <cell r="Y248">
            <v>1977.67333333333</v>
          </cell>
          <cell r="Z248">
            <v>1582.13866666667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49">
          <cell r="U249">
            <v>0</v>
          </cell>
          <cell r="V249" t="str">
            <v>100%</v>
          </cell>
          <cell r="W249">
            <v>0</v>
          </cell>
          <cell r="X249">
            <v>527338.56</v>
          </cell>
          <cell r="Y249">
            <v>0</v>
          </cell>
          <cell r="Z249">
            <v>0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51764.8</v>
          </cell>
          <cell r="H250">
            <v>1</v>
          </cell>
          <cell r="I250">
            <v>51764.8</v>
          </cell>
        </row>
        <row r="250">
          <cell r="S250">
            <v>30000</v>
          </cell>
        </row>
        <row r="250">
          <cell r="U250">
            <v>30000</v>
          </cell>
          <cell r="V250">
            <v>0.579544400828362</v>
          </cell>
          <cell r="W250">
            <v>21764.8</v>
          </cell>
          <cell r="X250">
            <v>236650.3</v>
          </cell>
          <cell r="Y250">
            <v>6820.33333333333</v>
          </cell>
          <cell r="Z250">
            <v>6820.33333333333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</row>
        <row r="251">
          <cell r="U251">
            <v>0</v>
          </cell>
          <cell r="V251" t="str">
            <v>100%</v>
          </cell>
          <cell r="W251">
            <v>0</v>
          </cell>
          <cell r="X251">
            <v>51725.38</v>
          </cell>
          <cell r="Y251">
            <v>0</v>
          </cell>
          <cell r="Z251">
            <v>0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</row>
        <row r="252">
          <cell r="U252">
            <v>0</v>
          </cell>
          <cell r="V252" t="str">
            <v>100%</v>
          </cell>
          <cell r="W252">
            <v>0</v>
          </cell>
          <cell r="X252">
            <v>58519.74</v>
          </cell>
          <cell r="Y252">
            <v>0</v>
          </cell>
          <cell r="Z252">
            <v>0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</row>
        <row r="253">
          <cell r="U253">
            <v>10000</v>
          </cell>
          <cell r="V253">
            <v>6.36650707955587</v>
          </cell>
          <cell r="W253">
            <v>-8429.28</v>
          </cell>
          <cell r="X253">
            <v>2263.73</v>
          </cell>
          <cell r="Y253">
            <v>785.36</v>
          </cell>
          <cell r="Z253">
            <v>785.36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</row>
        <row r="254">
          <cell r="U254">
            <v>0</v>
          </cell>
          <cell r="V254" t="str">
            <v>100%</v>
          </cell>
          <cell r="W254">
            <v>0</v>
          </cell>
          <cell r="X254">
            <v>4053.14</v>
          </cell>
          <cell r="Y254">
            <v>0</v>
          </cell>
          <cell r="Z254">
            <v>0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3154.58666666667</v>
          </cell>
          <cell r="H255">
            <v>1</v>
          </cell>
          <cell r="I255">
            <v>3154.58666666667</v>
          </cell>
        </row>
        <row r="255">
          <cell r="U255">
            <v>0</v>
          </cell>
          <cell r="V255">
            <v>0</v>
          </cell>
          <cell r="W255">
            <v>3154.58666666667</v>
          </cell>
          <cell r="X255">
            <v>4731.88</v>
          </cell>
          <cell r="Y255">
            <v>788.646666666667</v>
          </cell>
          <cell r="Z255">
            <v>788.646666666667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</row>
        <row r="256">
          <cell r="U256">
            <v>0</v>
          </cell>
          <cell r="V256" t="str">
            <v>100%</v>
          </cell>
          <cell r="W256">
            <v>0</v>
          </cell>
          <cell r="X256">
            <v>212083.65</v>
          </cell>
          <cell r="Y256">
            <v>0</v>
          </cell>
          <cell r="Z256">
            <v>0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90594.6613333333</v>
          </cell>
          <cell r="H257">
            <v>0.8</v>
          </cell>
          <cell r="I257">
            <v>72475.7290666667</v>
          </cell>
        </row>
        <row r="257">
          <cell r="U257">
            <v>0</v>
          </cell>
          <cell r="V257">
            <v>0</v>
          </cell>
          <cell r="W257">
            <v>72475.7290666667</v>
          </cell>
          <cell r="X257">
            <v>234473.3</v>
          </cell>
          <cell r="Y257">
            <v>40341.035</v>
          </cell>
          <cell r="Z257">
            <v>32272.828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</row>
        <row r="258">
          <cell r="U258">
            <v>0</v>
          </cell>
          <cell r="V258" t="str">
            <v>100%</v>
          </cell>
          <cell r="W258">
            <v>0</v>
          </cell>
          <cell r="X258">
            <v>65562.5</v>
          </cell>
          <cell r="Y258">
            <v>0</v>
          </cell>
          <cell r="Z258">
            <v>0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</row>
        <row r="259">
          <cell r="U259">
            <v>0</v>
          </cell>
          <cell r="V259" t="str">
            <v>100%</v>
          </cell>
          <cell r="W259">
            <v>0</v>
          </cell>
          <cell r="X259">
            <v>116683.93</v>
          </cell>
          <cell r="Y259">
            <v>0</v>
          </cell>
          <cell r="Z259">
            <v>0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</row>
        <row r="260">
          <cell r="U260">
            <v>0</v>
          </cell>
          <cell r="V260" t="str">
            <v>100%</v>
          </cell>
          <cell r="W260">
            <v>0</v>
          </cell>
          <cell r="X260">
            <v>62319</v>
          </cell>
          <cell r="Y260">
            <v>0</v>
          </cell>
          <cell r="Z260">
            <v>0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</row>
        <row r="261">
          <cell r="U261">
            <v>0</v>
          </cell>
          <cell r="V261" t="str">
            <v>100%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</row>
        <row r="262">
          <cell r="U262">
            <v>0</v>
          </cell>
          <cell r="V262" t="str">
            <v>100%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</row>
        <row r="263">
          <cell r="U263">
            <v>0</v>
          </cell>
          <cell r="V263" t="str">
            <v>100%</v>
          </cell>
          <cell r="W263">
            <v>0</v>
          </cell>
          <cell r="X263">
            <v>28888.81</v>
          </cell>
          <cell r="Y263">
            <v>0</v>
          </cell>
          <cell r="Z263">
            <v>0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</row>
        <row r="264">
          <cell r="U264">
            <v>0</v>
          </cell>
          <cell r="V264" t="str">
            <v>100%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</row>
        <row r="265">
          <cell r="U265">
            <v>0</v>
          </cell>
          <cell r="V265" t="str">
            <v>100%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</row>
        <row r="266">
          <cell r="U266">
            <v>0</v>
          </cell>
          <cell r="V266" t="str">
            <v>100%</v>
          </cell>
          <cell r="W266">
            <v>0</v>
          </cell>
          <cell r="X266">
            <v>17243.92</v>
          </cell>
          <cell r="Y266">
            <v>0</v>
          </cell>
          <cell r="Z266">
            <v>0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</row>
        <row r="267">
          <cell r="U267">
            <v>0</v>
          </cell>
          <cell r="V267" t="str">
            <v>100%</v>
          </cell>
          <cell r="W267">
            <v>0</v>
          </cell>
          <cell r="X267">
            <v>8536.41</v>
          </cell>
          <cell r="Y267">
            <v>0</v>
          </cell>
          <cell r="Z267">
            <v>0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</row>
        <row r="268">
          <cell r="U268">
            <v>0</v>
          </cell>
          <cell r="V268" t="str">
            <v>100%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</row>
        <row r="269">
          <cell r="U269">
            <v>0</v>
          </cell>
          <cell r="V269" t="str">
            <v>100%</v>
          </cell>
          <cell r="W269">
            <v>0</v>
          </cell>
          <cell r="X269">
            <v>5579.03</v>
          </cell>
          <cell r="Y269">
            <v>0</v>
          </cell>
          <cell r="Z269">
            <v>0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</row>
        <row r="270">
          <cell r="U270">
            <v>0</v>
          </cell>
          <cell r="V270" t="str">
            <v>100%</v>
          </cell>
          <cell r="W270">
            <v>0</v>
          </cell>
          <cell r="X270">
            <v>4067.26000000001</v>
          </cell>
          <cell r="Y270">
            <v>0</v>
          </cell>
          <cell r="Z270">
            <v>0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</row>
        <row r="271">
          <cell r="U271">
            <v>0</v>
          </cell>
          <cell r="V271" t="str">
            <v>100%</v>
          </cell>
          <cell r="W271">
            <v>0</v>
          </cell>
          <cell r="X271">
            <v>3606.64</v>
          </cell>
          <cell r="Y271">
            <v>0</v>
          </cell>
          <cell r="Z271">
            <v>0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</row>
        <row r="272">
          <cell r="U272">
            <v>0</v>
          </cell>
          <cell r="V272" t="str">
            <v>100%</v>
          </cell>
          <cell r="W272">
            <v>0</v>
          </cell>
          <cell r="X272">
            <v>3374.75</v>
          </cell>
          <cell r="Y272">
            <v>0</v>
          </cell>
          <cell r="Z272">
            <v>0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</row>
        <row r="273">
          <cell r="U273">
            <v>0</v>
          </cell>
          <cell r="V273" t="str">
            <v>100%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</row>
        <row r="274">
          <cell r="U274">
            <v>0</v>
          </cell>
          <cell r="V274" t="str">
            <v>100%</v>
          </cell>
          <cell r="W274">
            <v>0</v>
          </cell>
          <cell r="X274">
            <v>12628.11</v>
          </cell>
          <cell r="Y274">
            <v>0</v>
          </cell>
          <cell r="Z274">
            <v>0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</row>
        <row r="275">
          <cell r="U275">
            <v>0</v>
          </cell>
          <cell r="V275" t="str">
            <v>100%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29975.7152</v>
          </cell>
        </row>
        <row r="276">
          <cell r="N276">
            <v>10000</v>
          </cell>
        </row>
        <row r="276">
          <cell r="S276">
            <v>10000</v>
          </cell>
        </row>
        <row r="276">
          <cell r="U276">
            <v>20000</v>
          </cell>
          <cell r="V276">
            <v>0.667206766095776</v>
          </cell>
          <cell r="W276">
            <v>9975.7152</v>
          </cell>
          <cell r="X276">
            <v>106230.66</v>
          </cell>
          <cell r="Y276">
            <v>5222.23833333333</v>
          </cell>
          <cell r="Z276">
            <v>4177.79066666667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</row>
        <row r="277">
          <cell r="U277">
            <v>0</v>
          </cell>
          <cell r="V277" t="str">
            <v>100%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</row>
        <row r="278">
          <cell r="U278">
            <v>0</v>
          </cell>
          <cell r="V278" t="str">
            <v>100%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</row>
        <row r="279">
          <cell r="U279">
            <v>0</v>
          </cell>
          <cell r="V279" t="str">
            <v>100%</v>
          </cell>
          <cell r="W279">
            <v>0</v>
          </cell>
          <cell r="X279">
            <v>17456.5</v>
          </cell>
          <cell r="Y279">
            <v>0</v>
          </cell>
          <cell r="Z279">
            <v>0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</row>
        <row r="280">
          <cell r="U280">
            <v>0</v>
          </cell>
          <cell r="V280" t="str">
            <v>100%</v>
          </cell>
          <cell r="W280">
            <v>0</v>
          </cell>
          <cell r="X280">
            <v>246020.38</v>
          </cell>
          <cell r="Y280">
            <v>0</v>
          </cell>
          <cell r="Z280">
            <v>0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</row>
        <row r="281">
          <cell r="U281">
            <v>0</v>
          </cell>
          <cell r="V281" t="str">
            <v>100%</v>
          </cell>
          <cell r="W281">
            <v>0</v>
          </cell>
          <cell r="X281">
            <v>-21480</v>
          </cell>
          <cell r="Y281">
            <v>0</v>
          </cell>
          <cell r="Z281">
            <v>0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</row>
        <row r="282">
          <cell r="U282">
            <v>0</v>
          </cell>
          <cell r="V282" t="str">
            <v>100%</v>
          </cell>
          <cell r="W282">
            <v>0</v>
          </cell>
          <cell r="X282">
            <v>18714.75</v>
          </cell>
          <cell r="Y282">
            <v>0</v>
          </cell>
          <cell r="Z282">
            <v>0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</row>
        <row r="283">
          <cell r="U283">
            <v>0</v>
          </cell>
          <cell r="V283" t="str">
            <v>100%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</v>
          </cell>
        </row>
        <row r="284">
          <cell r="U284">
            <v>0</v>
          </cell>
          <cell r="V284">
            <v>0</v>
          </cell>
          <cell r="W284">
            <v>2498.8928</v>
          </cell>
          <cell r="X284">
            <v>5856.78</v>
          </cell>
          <cell r="Y284">
            <v>976.13</v>
          </cell>
          <cell r="Z284">
            <v>780.904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11687.3693333333</v>
          </cell>
          <cell r="H285">
            <v>0.8</v>
          </cell>
          <cell r="I285">
            <v>9349.89546666667</v>
          </cell>
        </row>
        <row r="285">
          <cell r="U285">
            <v>0</v>
          </cell>
          <cell r="V285">
            <v>0</v>
          </cell>
          <cell r="W285">
            <v>9349.89546666667</v>
          </cell>
          <cell r="X285">
            <v>43699.8</v>
          </cell>
          <cell r="Y285">
            <v>2787.81833333333</v>
          </cell>
          <cell r="Z285">
            <v>2230.25466666667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196011.52</v>
          </cell>
          <cell r="H286">
            <v>0.8</v>
          </cell>
          <cell r="I286">
            <v>156809.216</v>
          </cell>
        </row>
        <row r="286">
          <cell r="U286">
            <v>0</v>
          </cell>
          <cell r="V286">
            <v>0</v>
          </cell>
          <cell r="W286">
            <v>156809.216</v>
          </cell>
          <cell r="X286">
            <v>598067.44</v>
          </cell>
          <cell r="Y286">
            <v>59753.6</v>
          </cell>
          <cell r="Z286">
            <v>47802.88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</row>
        <row r="287">
          <cell r="U287">
            <v>0</v>
          </cell>
          <cell r="V287" t="str">
            <v>100%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11240.2106666667</v>
          </cell>
          <cell r="H288">
            <v>0.8</v>
          </cell>
          <cell r="I288">
            <v>8992.16853333334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</row>
        <row r="288">
          <cell r="S288">
            <v>10000</v>
          </cell>
        </row>
        <row r="288">
          <cell r="U288">
            <v>30000</v>
          </cell>
          <cell r="V288">
            <v>3.33623640268664</v>
          </cell>
          <cell r="W288">
            <v>-21007.8314666667</v>
          </cell>
          <cell r="X288">
            <v>236103.89</v>
          </cell>
          <cell r="Y288">
            <v>0</v>
          </cell>
          <cell r="Z288">
            <v>0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</row>
        <row r="289">
          <cell r="U289">
            <v>0</v>
          </cell>
          <cell r="V289" t="str">
            <v>100%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</v>
          </cell>
          <cell r="H290">
            <v>0.8</v>
          </cell>
          <cell r="I290">
            <v>9017.1648</v>
          </cell>
        </row>
        <row r="290">
          <cell r="U290">
            <v>0</v>
          </cell>
          <cell r="V290">
            <v>0</v>
          </cell>
          <cell r="W290">
            <v>9017.1648</v>
          </cell>
          <cell r="X290">
            <v>11194.21</v>
          </cell>
          <cell r="Y290">
            <v>9790.83</v>
          </cell>
          <cell r="Z290">
            <v>7832.664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</row>
        <row r="291">
          <cell r="U291">
            <v>0</v>
          </cell>
          <cell r="V291" t="str">
            <v>100%</v>
          </cell>
          <cell r="W291">
            <v>0</v>
          </cell>
          <cell r="X291">
            <v>35451.04</v>
          </cell>
          <cell r="Y291">
            <v>0</v>
          </cell>
          <cell r="Z291">
            <v>0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</row>
        <row r="292">
          <cell r="N292">
            <v>100000</v>
          </cell>
        </row>
        <row r="292">
          <cell r="U292">
            <v>100000</v>
          </cell>
          <cell r="V292" t="str">
            <v>100%</v>
          </cell>
          <cell r="W292">
            <v>-100000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</row>
        <row r="293">
          <cell r="Q293">
            <v>5520</v>
          </cell>
        </row>
        <row r="293">
          <cell r="U293">
            <v>5520</v>
          </cell>
          <cell r="V293" t="str">
            <v>100%</v>
          </cell>
          <cell r="W293">
            <v>-5520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32854.9733333333</v>
          </cell>
          <cell r="H294">
            <v>1</v>
          </cell>
          <cell r="I294">
            <v>32854.9733333333</v>
          </cell>
        </row>
        <row r="294">
          <cell r="N294">
            <v>40000</v>
          </cell>
        </row>
        <row r="294">
          <cell r="U294">
            <v>40000</v>
          </cell>
          <cell r="V294">
            <v>1.21747169276858</v>
          </cell>
          <cell r="W294">
            <v>-7145.02666666666</v>
          </cell>
          <cell r="X294">
            <v>49282.46</v>
          </cell>
          <cell r="Y294">
            <v>10565.4283333333</v>
          </cell>
          <cell r="Z294">
            <v>10565.4283333333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</row>
        <row r="295">
          <cell r="U295">
            <v>0</v>
          </cell>
          <cell r="V295">
            <v>0</v>
          </cell>
          <cell r="W295">
            <v>4428.8</v>
          </cell>
          <cell r="X295">
            <v>55300.45</v>
          </cell>
          <cell r="Y295">
            <v>1730</v>
          </cell>
          <cell r="Z295">
            <v>1384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U296">
            <v>0</v>
          </cell>
          <cell r="V296" t="str">
            <v>100%</v>
          </cell>
          <cell r="W296">
            <v>0</v>
          </cell>
          <cell r="X296">
            <v>176704.41</v>
          </cell>
          <cell r="Y296">
            <v>0</v>
          </cell>
          <cell r="Z296">
            <v>0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0.245333333333333</v>
          </cell>
          <cell r="H297">
            <v>0.8</v>
          </cell>
          <cell r="I297">
            <v>0.196266666666667</v>
          </cell>
        </row>
        <row r="297">
          <cell r="U297">
            <v>0</v>
          </cell>
          <cell r="V297">
            <v>0</v>
          </cell>
          <cell r="W297">
            <v>0.196266666666667</v>
          </cell>
          <cell r="X297">
            <v>0.46</v>
          </cell>
          <cell r="Y297">
            <v>0.0766666666666667</v>
          </cell>
          <cell r="Z297">
            <v>0.0613333333333333</v>
          </cell>
        </row>
        <row r="298">
          <cell r="G298">
            <v>571335.666666667</v>
          </cell>
        </row>
        <row r="298">
          <cell r="I298">
            <v>474937.549333333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</v>
          </cell>
          <cell r="W298">
            <v>209417.549333333</v>
          </cell>
          <cell r="X298">
            <v>7373214.2</v>
          </cell>
          <cell r="Y298">
            <v>141539.17</v>
          </cell>
          <cell r="Z298">
            <v>117023.289666667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1"/>
  <sheetViews>
    <sheetView view="pageBreakPreview" zoomScale="80" zoomScaleNormal="100" zoomScaleSheetLayoutView="80" workbookViewId="0">
      <pane xSplit="12" ySplit="3" topLeftCell="M88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27" customHeight="1"/>
  <cols>
    <col min="1" max="1" width="6.21666666666667" style="3" customWidth="1"/>
    <col min="2" max="2" width="8.44166666666667" style="2" customWidth="1"/>
    <col min="3" max="3" width="12.775" style="2" customWidth="1"/>
    <col min="4" max="4" width="33.3333333333333" style="3" customWidth="1"/>
    <col min="5" max="5" width="11.6666666666667" style="2" customWidth="1"/>
    <col min="6" max="6" width="10.1083333333333" style="2" customWidth="1"/>
    <col min="7" max="7" width="11.2166666666667" style="2" customWidth="1"/>
    <col min="8" max="8" width="11.2166666666667" style="3" customWidth="1"/>
    <col min="9" max="9" width="17.8833333333333" style="3" customWidth="1"/>
    <col min="10" max="10" width="16.4416666666667" style="3" customWidth="1"/>
    <col min="11" max="11" width="15.2166666666667" style="3" customWidth="1"/>
    <col min="12" max="12" width="19.4416666666667" style="4" customWidth="1"/>
    <col min="13" max="13" width="18.1083333333333" style="4" customWidth="1"/>
    <col min="14" max="14" width="7.21666666666667" style="2" customWidth="1"/>
    <col min="15" max="15" width="16.6666666666667" style="4" customWidth="1"/>
    <col min="16" max="16" width="18.4416666666667" style="156" customWidth="1"/>
    <col min="17" max="17" width="12.6666666666667" style="5" customWidth="1"/>
    <col min="18" max="18" width="7.88333333333333" style="2" customWidth="1"/>
    <col min="19" max="19" width="14.4416666666667" style="5" customWidth="1"/>
    <col min="20" max="20" width="10.1083333333333" style="2" customWidth="1"/>
    <col min="21" max="21" width="10.775" style="3" customWidth="1"/>
    <col min="22" max="22" width="14.775" style="3" customWidth="1"/>
    <col min="23" max="23" width="43.4416666666667" style="6" customWidth="1"/>
    <col min="24" max="24" width="14.3333333333333" style="6" customWidth="1"/>
    <col min="25" max="16384" width="9" style="3"/>
  </cols>
  <sheetData>
    <row r="1" customHeight="1" spans="1:23">
      <c r="A1" s="7" t="s">
        <v>0</v>
      </c>
      <c r="B1" s="7"/>
      <c r="C1" s="7"/>
      <c r="D1" s="7"/>
      <c r="E1" s="7"/>
      <c r="F1" s="7"/>
      <c r="G1" s="7"/>
      <c r="H1" s="8"/>
      <c r="I1" s="8">
        <f>SUBTOTAL(9,I4:I91)</f>
        <v>100584439.32</v>
      </c>
      <c r="J1" s="8">
        <f>SUBTOTAL(9,J4:J91)</f>
        <v>11857419.0426667</v>
      </c>
      <c r="K1" s="8">
        <f>SUBTOTAL(9,K7:K91)</f>
        <v>2070000</v>
      </c>
      <c r="L1" s="8">
        <f>SUBTOTAL(9,L4:L91)</f>
        <v>17895651.7217667</v>
      </c>
      <c r="M1" s="8">
        <f>SUBTOTAL(9,M4:M91)</f>
        <v>16498667.9317667</v>
      </c>
      <c r="N1" s="8"/>
      <c r="O1" s="8">
        <f>SUBTOTAL(9,O4:O91)</f>
        <v>16355915.3452537</v>
      </c>
      <c r="P1" s="36"/>
      <c r="Q1" s="21"/>
      <c r="R1" s="14"/>
      <c r="S1" s="21"/>
      <c r="T1" s="17"/>
      <c r="U1" s="17"/>
      <c r="V1" s="30"/>
      <c r="W1" s="31"/>
    </row>
    <row r="2" s="1" customFormat="1" ht="15" spans="1:24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8</v>
      </c>
      <c r="I2" s="9" t="s">
        <v>9</v>
      </c>
      <c r="J2" s="11" t="s">
        <v>10</v>
      </c>
      <c r="K2" s="11" t="s">
        <v>11</v>
      </c>
      <c r="L2" s="9" t="s">
        <v>12</v>
      </c>
      <c r="M2" s="22" t="s">
        <v>13</v>
      </c>
      <c r="N2" s="11" t="s">
        <v>14</v>
      </c>
      <c r="O2" s="11" t="s">
        <v>15</v>
      </c>
      <c r="P2" s="10" t="s">
        <v>16</v>
      </c>
      <c r="Q2" s="23" t="s">
        <v>17</v>
      </c>
      <c r="R2" s="11" t="s">
        <v>18</v>
      </c>
      <c r="S2" s="23" t="s">
        <v>19</v>
      </c>
      <c r="T2" s="11" t="s">
        <v>20</v>
      </c>
      <c r="U2" s="9" t="s">
        <v>21</v>
      </c>
      <c r="V2" s="9" t="s">
        <v>22</v>
      </c>
      <c r="W2" s="22" t="s">
        <v>23</v>
      </c>
      <c r="X2" s="32"/>
    </row>
    <row r="3" s="1" customFormat="1" ht="15" spans="1:24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25" t="s">
        <v>25</v>
      </c>
      <c r="M3" s="9"/>
      <c r="N3" s="13"/>
      <c r="O3" s="13"/>
      <c r="P3" s="12"/>
      <c r="Q3" s="26"/>
      <c r="R3" s="13"/>
      <c r="S3" s="26"/>
      <c r="T3" s="13"/>
      <c r="U3" s="24" t="s">
        <v>26</v>
      </c>
      <c r="V3" s="9"/>
      <c r="W3" s="22"/>
      <c r="X3" s="32"/>
    </row>
    <row r="4" s="2" customFormat="1" ht="31.2" customHeight="1" spans="1:24">
      <c r="A4" s="14">
        <f t="shared" ref="A4:A88" si="0">ROW()-3</f>
        <v>1</v>
      </c>
      <c r="B4" s="14" t="s">
        <v>27</v>
      </c>
      <c r="C4" s="51" t="s">
        <v>28</v>
      </c>
      <c r="D4" s="16" t="s">
        <v>29</v>
      </c>
      <c r="E4" s="17" t="s">
        <v>30</v>
      </c>
      <c r="F4" s="18" t="s">
        <v>31</v>
      </c>
      <c r="G4" s="19" t="s">
        <v>32</v>
      </c>
      <c r="H4" s="17" t="s">
        <v>33</v>
      </c>
      <c r="I4" s="8">
        <v>145000</v>
      </c>
      <c r="J4" s="27">
        <v>74574.8906666667</v>
      </c>
      <c r="K4" s="27"/>
      <c r="L4" s="8">
        <v>70000</v>
      </c>
      <c r="M4" s="27">
        <f>L4</f>
        <v>70000</v>
      </c>
      <c r="N4" s="75">
        <v>0.03</v>
      </c>
      <c r="O4" s="27">
        <f t="shared" ref="O4:O10" si="1">M4*(1-N4)</f>
        <v>67900</v>
      </c>
      <c r="P4" s="36" t="s">
        <v>34</v>
      </c>
      <c r="Q4" s="21">
        <v>45405</v>
      </c>
      <c r="R4" s="14">
        <v>1</v>
      </c>
      <c r="S4" s="21">
        <f>Q4-R4</f>
        <v>45404</v>
      </c>
      <c r="T4" s="17" t="s">
        <v>35</v>
      </c>
      <c r="U4" s="8"/>
      <c r="V4" s="14" t="s">
        <v>36</v>
      </c>
      <c r="W4" s="31" t="s">
        <v>37</v>
      </c>
      <c r="X4" s="33"/>
    </row>
    <row r="5" ht="31.95" customHeight="1" spans="1:23">
      <c r="A5" s="14">
        <f t="shared" si="0"/>
        <v>2</v>
      </c>
      <c r="B5" s="52" t="s">
        <v>27</v>
      </c>
      <c r="C5" s="15" t="s">
        <v>38</v>
      </c>
      <c r="D5" s="16" t="s">
        <v>39</v>
      </c>
      <c r="E5" s="17" t="s">
        <v>30</v>
      </c>
      <c r="F5" s="18" t="s">
        <v>40</v>
      </c>
      <c r="G5" s="19" t="s">
        <v>32</v>
      </c>
      <c r="H5" s="17" t="s">
        <v>41</v>
      </c>
      <c r="I5" s="8">
        <v>1120877.09</v>
      </c>
      <c r="J5" s="27">
        <v>47669.4893333333</v>
      </c>
      <c r="K5" s="27"/>
      <c r="L5" s="27">
        <v>30000</v>
      </c>
      <c r="M5" s="27">
        <v>50000</v>
      </c>
      <c r="N5" s="37">
        <v>0.03</v>
      </c>
      <c r="O5" s="27">
        <f t="shared" si="1"/>
        <v>48500</v>
      </c>
      <c r="P5" s="117" t="s">
        <v>42</v>
      </c>
      <c r="Q5" s="21">
        <v>45407</v>
      </c>
      <c r="R5" s="14">
        <v>3</v>
      </c>
      <c r="S5" s="21">
        <f>Q5-R5</f>
        <v>45404</v>
      </c>
      <c r="T5" s="17" t="s">
        <v>35</v>
      </c>
      <c r="U5" s="8"/>
      <c r="V5" s="14" t="s">
        <v>43</v>
      </c>
      <c r="W5" s="31" t="s">
        <v>44</v>
      </c>
    </row>
    <row r="6" s="2" customFormat="1" ht="31.95" customHeight="1" spans="1:24">
      <c r="A6" s="14">
        <f t="shared" si="0"/>
        <v>3</v>
      </c>
      <c r="B6" s="14" t="s">
        <v>45</v>
      </c>
      <c r="C6" s="51" t="s">
        <v>46</v>
      </c>
      <c r="D6" s="35" t="s">
        <v>47</v>
      </c>
      <c r="E6" s="17" t="s">
        <v>30</v>
      </c>
      <c r="F6" s="18" t="s">
        <v>40</v>
      </c>
      <c r="G6" s="19" t="s">
        <v>32</v>
      </c>
      <c r="H6" s="17" t="s">
        <v>48</v>
      </c>
      <c r="I6" s="27">
        <v>906429.46</v>
      </c>
      <c r="J6" s="27">
        <v>160569.418666667</v>
      </c>
      <c r="K6" s="27"/>
      <c r="L6" s="27">
        <v>300000</v>
      </c>
      <c r="M6" s="27">
        <f t="shared" ref="M6:M12" si="2">L6</f>
        <v>300000</v>
      </c>
      <c r="N6" s="37"/>
      <c r="O6" s="27">
        <f t="shared" si="1"/>
        <v>300000</v>
      </c>
      <c r="P6" s="36" t="s">
        <v>49</v>
      </c>
      <c r="Q6" s="21">
        <v>45406</v>
      </c>
      <c r="R6" s="14">
        <v>3</v>
      </c>
      <c r="S6" s="21">
        <v>45404</v>
      </c>
      <c r="T6" s="17" t="s">
        <v>35</v>
      </c>
      <c r="U6" s="8"/>
      <c r="V6" s="14" t="s">
        <v>43</v>
      </c>
      <c r="W6" s="31" t="s">
        <v>50</v>
      </c>
      <c r="X6" s="33" t="s">
        <v>51</v>
      </c>
    </row>
    <row r="7" ht="31.95" customHeight="1" spans="1:23">
      <c r="A7" s="14">
        <f t="shared" si="0"/>
        <v>4</v>
      </c>
      <c r="B7" s="14" t="s">
        <v>27</v>
      </c>
      <c r="C7" s="15" t="s">
        <v>52</v>
      </c>
      <c r="D7" s="16" t="s">
        <v>53</v>
      </c>
      <c r="E7" s="17" t="s">
        <v>30</v>
      </c>
      <c r="F7" s="18" t="s">
        <v>31</v>
      </c>
      <c r="G7" s="19" t="s">
        <v>54</v>
      </c>
      <c r="H7" s="17" t="s">
        <v>48</v>
      </c>
      <c r="I7" s="8">
        <v>2002126.41</v>
      </c>
      <c r="J7" s="27">
        <v>126804.529333333</v>
      </c>
      <c r="K7" s="27"/>
      <c r="L7" s="27">
        <v>126804.529333333</v>
      </c>
      <c r="M7" s="27">
        <f t="shared" si="2"/>
        <v>126804.529333333</v>
      </c>
      <c r="N7" s="17"/>
      <c r="O7" s="27">
        <f t="shared" si="1"/>
        <v>126804.529333333</v>
      </c>
      <c r="P7" s="117" t="s">
        <v>55</v>
      </c>
      <c r="Q7" s="21">
        <v>45405</v>
      </c>
      <c r="R7" s="14">
        <v>3</v>
      </c>
      <c r="S7" s="21">
        <v>45404</v>
      </c>
      <c r="T7" s="17" t="s">
        <v>56</v>
      </c>
      <c r="U7" s="8"/>
      <c r="V7" s="14" t="s">
        <v>36</v>
      </c>
      <c r="W7" s="31" t="s">
        <v>57</v>
      </c>
    </row>
    <row r="8" s="2" customFormat="1" ht="31.95" customHeight="1" spans="1:24">
      <c r="A8" s="14">
        <f t="shared" si="0"/>
        <v>5</v>
      </c>
      <c r="B8" s="14" t="s">
        <v>45</v>
      </c>
      <c r="C8" s="111" t="s">
        <v>58</v>
      </c>
      <c r="D8" s="112" t="s">
        <v>59</v>
      </c>
      <c r="E8" s="17" t="s">
        <v>30</v>
      </c>
      <c r="F8" s="18" t="s">
        <v>31</v>
      </c>
      <c r="G8" s="19" t="s">
        <v>32</v>
      </c>
      <c r="H8" s="17" t="s">
        <v>60</v>
      </c>
      <c r="I8" s="8">
        <v>2035522.75</v>
      </c>
      <c r="J8" s="27">
        <v>230140.76</v>
      </c>
      <c r="K8" s="27"/>
      <c r="L8" s="8">
        <v>600000</v>
      </c>
      <c r="M8" s="27">
        <f t="shared" si="2"/>
        <v>600000</v>
      </c>
      <c r="N8" s="116">
        <v>0.025</v>
      </c>
      <c r="O8" s="27">
        <f t="shared" si="1"/>
        <v>585000</v>
      </c>
      <c r="P8" s="117" t="s">
        <v>55</v>
      </c>
      <c r="Q8" s="21">
        <v>45405</v>
      </c>
      <c r="R8" s="14">
        <v>15</v>
      </c>
      <c r="S8" s="21">
        <v>45404</v>
      </c>
      <c r="T8" s="17" t="s">
        <v>35</v>
      </c>
      <c r="U8" s="8"/>
      <c r="V8" s="14" t="s">
        <v>36</v>
      </c>
      <c r="W8" s="30" t="s">
        <v>61</v>
      </c>
      <c r="X8" s="33"/>
    </row>
    <row r="9" s="2" customFormat="1" ht="31.95" customHeight="1" spans="1:24">
      <c r="A9" s="14">
        <f t="shared" si="0"/>
        <v>6</v>
      </c>
      <c r="B9" s="14" t="s">
        <v>27</v>
      </c>
      <c r="C9" s="51" t="s">
        <v>62</v>
      </c>
      <c r="D9" s="16" t="s">
        <v>63</v>
      </c>
      <c r="E9" s="17" t="s">
        <v>30</v>
      </c>
      <c r="F9" s="18" t="s">
        <v>31</v>
      </c>
      <c r="G9" s="19" t="s">
        <v>32</v>
      </c>
      <c r="H9" s="17" t="s">
        <v>41</v>
      </c>
      <c r="I9" s="8">
        <v>2367700.74</v>
      </c>
      <c r="J9" s="27">
        <v>85999.3253333333</v>
      </c>
      <c r="K9" s="27"/>
      <c r="L9" s="27">
        <v>200000</v>
      </c>
      <c r="M9" s="27">
        <f t="shared" si="2"/>
        <v>200000</v>
      </c>
      <c r="N9" s="75">
        <v>0.03</v>
      </c>
      <c r="O9" s="27">
        <f t="shared" si="1"/>
        <v>194000</v>
      </c>
      <c r="P9" s="36" t="s">
        <v>64</v>
      </c>
      <c r="Q9" s="21">
        <v>45407</v>
      </c>
      <c r="R9" s="14">
        <v>1</v>
      </c>
      <c r="S9" s="21">
        <v>45404</v>
      </c>
      <c r="T9" s="17" t="s">
        <v>35</v>
      </c>
      <c r="U9" s="8"/>
      <c r="V9" s="14" t="s">
        <v>65</v>
      </c>
      <c r="W9" s="31" t="s">
        <v>66</v>
      </c>
      <c r="X9" s="33"/>
    </row>
    <row r="10" ht="31.95" customHeight="1" spans="1:23">
      <c r="A10" s="14">
        <f t="shared" si="0"/>
        <v>7</v>
      </c>
      <c r="B10" s="14" t="s">
        <v>45</v>
      </c>
      <c r="C10" s="15" t="s">
        <v>67</v>
      </c>
      <c r="D10" s="16" t="s">
        <v>68</v>
      </c>
      <c r="E10" s="17" t="s">
        <v>30</v>
      </c>
      <c r="F10" s="18" t="s">
        <v>40</v>
      </c>
      <c r="G10" s="19" t="s">
        <v>32</v>
      </c>
      <c r="H10" s="17" t="s">
        <v>41</v>
      </c>
      <c r="I10" s="27">
        <v>1331607.73</v>
      </c>
      <c r="J10" s="27">
        <v>996974.65</v>
      </c>
      <c r="K10" s="27"/>
      <c r="L10" s="27">
        <v>100000</v>
      </c>
      <c r="M10" s="27">
        <f t="shared" si="2"/>
        <v>100000</v>
      </c>
      <c r="N10" s="37"/>
      <c r="O10" s="27">
        <f t="shared" si="1"/>
        <v>100000</v>
      </c>
      <c r="P10" s="36" t="s">
        <v>69</v>
      </c>
      <c r="Q10" s="21">
        <v>45412</v>
      </c>
      <c r="R10" s="14">
        <v>3</v>
      </c>
      <c r="S10" s="21">
        <v>45404</v>
      </c>
      <c r="T10" s="17" t="s">
        <v>70</v>
      </c>
      <c r="U10" s="8"/>
      <c r="V10" s="14" t="s">
        <v>43</v>
      </c>
      <c r="W10" s="31" t="s">
        <v>71</v>
      </c>
    </row>
    <row r="11" ht="31.95" customHeight="1" spans="1:23">
      <c r="A11" s="14">
        <f t="shared" si="0"/>
        <v>8</v>
      </c>
      <c r="B11" s="14" t="s">
        <v>45</v>
      </c>
      <c r="C11" s="15" t="s">
        <v>72</v>
      </c>
      <c r="D11" s="16" t="s">
        <v>73</v>
      </c>
      <c r="E11" s="17" t="s">
        <v>30</v>
      </c>
      <c r="F11" s="18" t="s">
        <v>74</v>
      </c>
      <c r="G11" s="19" t="s">
        <v>32</v>
      </c>
      <c r="H11" s="17" t="s">
        <v>41</v>
      </c>
      <c r="I11" s="27">
        <v>1136896.01</v>
      </c>
      <c r="J11" s="27">
        <v>154908.089333333</v>
      </c>
      <c r="K11" s="27"/>
      <c r="L11" s="27">
        <f>J11*0.8</f>
        <v>123926.471466666</v>
      </c>
      <c r="M11" s="27">
        <f t="shared" si="2"/>
        <v>123926.471466666</v>
      </c>
      <c r="N11" s="37">
        <v>0.03</v>
      </c>
      <c r="O11" s="27">
        <f t="shared" ref="O11:O50" si="3">M11*(1-N11)</f>
        <v>120208.677322666</v>
      </c>
      <c r="P11" s="36" t="s">
        <v>75</v>
      </c>
      <c r="Q11" s="21">
        <v>45405.29</v>
      </c>
      <c r="R11" s="14">
        <v>7</v>
      </c>
      <c r="S11" s="21">
        <v>45404</v>
      </c>
      <c r="T11" s="17" t="s">
        <v>35</v>
      </c>
      <c r="U11" s="8"/>
      <c r="V11" s="14" t="s">
        <v>65</v>
      </c>
      <c r="W11" s="31" t="s">
        <v>76</v>
      </c>
    </row>
    <row r="12" ht="31.95" customHeight="1" spans="1:23">
      <c r="A12" s="14">
        <f t="shared" si="0"/>
        <v>9</v>
      </c>
      <c r="B12" s="14" t="s">
        <v>45</v>
      </c>
      <c r="C12" s="15" t="s">
        <v>77</v>
      </c>
      <c r="D12" s="16" t="s">
        <v>78</v>
      </c>
      <c r="E12" s="17" t="s">
        <v>30</v>
      </c>
      <c r="F12" s="18" t="s">
        <v>74</v>
      </c>
      <c r="G12" s="19" t="s">
        <v>32</v>
      </c>
      <c r="H12" s="17" t="s">
        <v>41</v>
      </c>
      <c r="I12" s="8">
        <v>5800</v>
      </c>
      <c r="J12" s="27"/>
      <c r="K12" s="27"/>
      <c r="L12" s="8">
        <v>5800</v>
      </c>
      <c r="M12" s="27">
        <f t="shared" si="2"/>
        <v>5800</v>
      </c>
      <c r="N12" s="17"/>
      <c r="O12" s="27">
        <f t="shared" si="3"/>
        <v>5800</v>
      </c>
      <c r="P12" s="36" t="s">
        <v>49</v>
      </c>
      <c r="Q12" s="21">
        <v>45412.29</v>
      </c>
      <c r="R12" s="14">
        <v>7</v>
      </c>
      <c r="S12" s="21">
        <v>45404</v>
      </c>
      <c r="T12" s="17" t="s">
        <v>35</v>
      </c>
      <c r="U12" s="8"/>
      <c r="V12" s="14" t="s">
        <v>65</v>
      </c>
      <c r="W12" s="31"/>
    </row>
    <row r="13" ht="34.2" customHeight="1" spans="1:24">
      <c r="A13" s="14">
        <f t="shared" si="0"/>
        <v>10</v>
      </c>
      <c r="B13" s="14" t="s">
        <v>27</v>
      </c>
      <c r="C13" s="15" t="s">
        <v>79</v>
      </c>
      <c r="D13" s="16" t="s">
        <v>80</v>
      </c>
      <c r="E13" s="17" t="s">
        <v>30</v>
      </c>
      <c r="F13" s="18" t="s">
        <v>40</v>
      </c>
      <c r="G13" s="19" t="s">
        <v>32</v>
      </c>
      <c r="H13" s="17" t="s">
        <v>48</v>
      </c>
      <c r="I13" s="8">
        <v>1950333.4</v>
      </c>
      <c r="J13" s="27">
        <v>127522.073333333</v>
      </c>
      <c r="K13" s="27"/>
      <c r="L13" s="27">
        <v>180000</v>
      </c>
      <c r="M13" s="27">
        <v>180000</v>
      </c>
      <c r="N13" s="17"/>
      <c r="O13" s="27">
        <f t="shared" si="3"/>
        <v>180000</v>
      </c>
      <c r="P13" s="36" t="s">
        <v>64</v>
      </c>
      <c r="Q13" s="21">
        <v>45407.29</v>
      </c>
      <c r="R13" s="14">
        <v>2</v>
      </c>
      <c r="S13" s="21">
        <v>45404</v>
      </c>
      <c r="T13" s="17" t="s">
        <v>35</v>
      </c>
      <c r="U13" s="8"/>
      <c r="V13" s="14" t="s">
        <v>43</v>
      </c>
      <c r="W13" s="31"/>
      <c r="X13" s="33"/>
    </row>
    <row r="14" s="2" customFormat="1" ht="31.2" customHeight="1" spans="1:24">
      <c r="A14" s="14">
        <f t="shared" si="0"/>
        <v>11</v>
      </c>
      <c r="B14" s="14" t="s">
        <v>27</v>
      </c>
      <c r="C14" s="15" t="s">
        <v>81</v>
      </c>
      <c r="D14" s="35" t="s">
        <v>82</v>
      </c>
      <c r="E14" s="17" t="s">
        <v>30</v>
      </c>
      <c r="F14" s="18" t="s">
        <v>40</v>
      </c>
      <c r="G14" s="19" t="s">
        <v>32</v>
      </c>
      <c r="H14" s="17" t="s">
        <v>48</v>
      </c>
      <c r="I14" s="27">
        <v>6729901.77</v>
      </c>
      <c r="J14" s="27">
        <v>543238.098666667</v>
      </c>
      <c r="K14" s="27">
        <v>350000</v>
      </c>
      <c r="L14" s="27">
        <v>200000</v>
      </c>
      <c r="M14" s="27">
        <f t="shared" ref="M14:M24" si="4">L14</f>
        <v>200000</v>
      </c>
      <c r="N14" s="37">
        <v>0.03</v>
      </c>
      <c r="O14" s="27">
        <f t="shared" si="3"/>
        <v>194000</v>
      </c>
      <c r="P14" s="36" t="s">
        <v>64</v>
      </c>
      <c r="Q14" s="21">
        <v>45404</v>
      </c>
      <c r="R14" s="14">
        <v>2</v>
      </c>
      <c r="S14" s="21">
        <v>45404</v>
      </c>
      <c r="T14" s="17" t="s">
        <v>35</v>
      </c>
      <c r="U14" s="8"/>
      <c r="V14" s="14" t="s">
        <v>43</v>
      </c>
      <c r="W14" s="31" t="s">
        <v>83</v>
      </c>
      <c r="X14" s="33"/>
    </row>
    <row r="15" s="2" customFormat="1" ht="31.2" customHeight="1" spans="1:24">
      <c r="A15" s="14">
        <f t="shared" si="0"/>
        <v>12</v>
      </c>
      <c r="B15" s="14" t="s">
        <v>27</v>
      </c>
      <c r="C15" s="15" t="s">
        <v>84</v>
      </c>
      <c r="D15" s="35" t="s">
        <v>85</v>
      </c>
      <c r="E15" s="17" t="s">
        <v>30</v>
      </c>
      <c r="F15" s="18" t="s">
        <v>40</v>
      </c>
      <c r="G15" s="19" t="s">
        <v>32</v>
      </c>
      <c r="H15" s="17" t="s">
        <v>48</v>
      </c>
      <c r="I15" s="27">
        <v>8707779.66</v>
      </c>
      <c r="J15" s="27">
        <v>528633.361333333</v>
      </c>
      <c r="K15" s="27">
        <v>350000</v>
      </c>
      <c r="L15" s="27">
        <v>200000</v>
      </c>
      <c r="M15" s="27">
        <f t="shared" si="4"/>
        <v>200000</v>
      </c>
      <c r="N15" s="37">
        <v>0.03</v>
      </c>
      <c r="O15" s="27">
        <f t="shared" si="3"/>
        <v>194000</v>
      </c>
      <c r="P15" s="36" t="s">
        <v>64</v>
      </c>
      <c r="Q15" s="21">
        <v>45404</v>
      </c>
      <c r="R15" s="14">
        <v>2</v>
      </c>
      <c r="S15" s="21">
        <v>45404</v>
      </c>
      <c r="T15" s="17" t="s">
        <v>35</v>
      </c>
      <c r="U15" s="8"/>
      <c r="V15" s="14" t="s">
        <v>86</v>
      </c>
      <c r="W15" s="31" t="s">
        <v>83</v>
      </c>
      <c r="X15" s="33"/>
    </row>
    <row r="16" s="2" customFormat="1" ht="31.2" customHeight="1" spans="1:24">
      <c r="A16" s="14">
        <f t="shared" si="0"/>
        <v>13</v>
      </c>
      <c r="B16" s="14" t="s">
        <v>45</v>
      </c>
      <c r="C16" s="15" t="s">
        <v>87</v>
      </c>
      <c r="D16" s="35" t="s">
        <v>88</v>
      </c>
      <c r="E16" s="17" t="s">
        <v>30</v>
      </c>
      <c r="F16" s="18" t="s">
        <v>40</v>
      </c>
      <c r="G16" s="19" t="s">
        <v>32</v>
      </c>
      <c r="H16" s="17" t="s">
        <v>48</v>
      </c>
      <c r="I16" s="27">
        <v>16034.72</v>
      </c>
      <c r="J16" s="27">
        <v>16034.72</v>
      </c>
      <c r="K16" s="27"/>
      <c r="L16" s="27">
        <v>16034.72</v>
      </c>
      <c r="M16" s="27">
        <f t="shared" si="4"/>
        <v>16034.72</v>
      </c>
      <c r="N16" s="37"/>
      <c r="O16" s="27">
        <f t="shared" si="3"/>
        <v>16034.72</v>
      </c>
      <c r="P16" s="36"/>
      <c r="Q16" s="21"/>
      <c r="R16" s="14"/>
      <c r="S16" s="21">
        <v>45404</v>
      </c>
      <c r="T16" s="17" t="s">
        <v>35</v>
      </c>
      <c r="U16" s="8"/>
      <c r="V16" s="14" t="s">
        <v>89</v>
      </c>
      <c r="W16" s="31"/>
      <c r="X16" s="33"/>
    </row>
    <row r="17" s="2" customFormat="1" ht="31.2" customHeight="1" spans="1:24">
      <c r="A17" s="14">
        <f t="shared" si="0"/>
        <v>14</v>
      </c>
      <c r="B17" s="14" t="s">
        <v>90</v>
      </c>
      <c r="C17" s="15" t="s">
        <v>91</v>
      </c>
      <c r="D17" s="35" t="s">
        <v>92</v>
      </c>
      <c r="E17" s="17" t="s">
        <v>30</v>
      </c>
      <c r="F17" s="18" t="s">
        <v>93</v>
      </c>
      <c r="G17" s="19" t="s">
        <v>32</v>
      </c>
      <c r="H17" s="17" t="s">
        <v>48</v>
      </c>
      <c r="I17" s="27">
        <v>280736.58</v>
      </c>
      <c r="J17" s="27">
        <v>64281.7373333333</v>
      </c>
      <c r="K17" s="27"/>
      <c r="L17" s="27">
        <v>100000</v>
      </c>
      <c r="M17" s="27">
        <f t="shared" si="4"/>
        <v>100000</v>
      </c>
      <c r="N17" s="37"/>
      <c r="O17" s="27">
        <f t="shared" si="3"/>
        <v>100000</v>
      </c>
      <c r="P17" s="36"/>
      <c r="Q17" s="21">
        <v>45405</v>
      </c>
      <c r="R17" s="14">
        <v>2</v>
      </c>
      <c r="S17" s="21">
        <f t="shared" ref="S17:S34" si="5">Q17-R17</f>
        <v>45403</v>
      </c>
      <c r="T17" s="17" t="s">
        <v>35</v>
      </c>
      <c r="U17" s="8"/>
      <c r="V17" s="14" t="s">
        <v>36</v>
      </c>
      <c r="W17" s="31"/>
      <c r="X17" s="33"/>
    </row>
    <row r="18" s="2" customFormat="1" ht="31.2" customHeight="1" spans="1:24">
      <c r="A18" s="14">
        <f t="shared" si="0"/>
        <v>15</v>
      </c>
      <c r="B18" s="14" t="s">
        <v>45</v>
      </c>
      <c r="C18" s="15" t="s">
        <v>94</v>
      </c>
      <c r="D18" s="35" t="s">
        <v>95</v>
      </c>
      <c r="E18" s="17" t="s">
        <v>30</v>
      </c>
      <c r="F18" s="18" t="s">
        <v>74</v>
      </c>
      <c r="G18" s="19" t="s">
        <v>32</v>
      </c>
      <c r="H18" s="17" t="s">
        <v>48</v>
      </c>
      <c r="I18" s="27">
        <v>3536556.02</v>
      </c>
      <c r="J18" s="27">
        <v>839837.976</v>
      </c>
      <c r="K18" s="27"/>
      <c r="L18" s="27">
        <v>2000000</v>
      </c>
      <c r="M18" s="27">
        <f t="shared" si="4"/>
        <v>2000000</v>
      </c>
      <c r="N18" s="37">
        <v>0.03</v>
      </c>
      <c r="O18" s="27">
        <f t="shared" si="3"/>
        <v>1940000</v>
      </c>
      <c r="P18" s="36" t="s">
        <v>96</v>
      </c>
      <c r="Q18" s="21">
        <v>45402</v>
      </c>
      <c r="R18" s="14">
        <v>4</v>
      </c>
      <c r="S18" s="21">
        <v>45404</v>
      </c>
      <c r="T18" s="17" t="s">
        <v>35</v>
      </c>
      <c r="U18" s="8"/>
      <c r="V18" s="14" t="s">
        <v>97</v>
      </c>
      <c r="W18" s="31" t="s">
        <v>98</v>
      </c>
      <c r="X18" s="33"/>
    </row>
    <row r="19" s="2" customFormat="1" ht="31.2" customHeight="1" spans="1:24">
      <c r="A19" s="14">
        <f t="shared" si="0"/>
        <v>16</v>
      </c>
      <c r="B19" s="14" t="s">
        <v>90</v>
      </c>
      <c r="C19" s="15" t="s">
        <v>99</v>
      </c>
      <c r="D19" s="35" t="s">
        <v>100</v>
      </c>
      <c r="E19" s="17" t="s">
        <v>30</v>
      </c>
      <c r="F19" s="18" t="s">
        <v>40</v>
      </c>
      <c r="G19" s="19" t="s">
        <v>32</v>
      </c>
      <c r="H19" s="17" t="s">
        <v>48</v>
      </c>
      <c r="I19" s="27">
        <v>3332314.91</v>
      </c>
      <c r="J19" s="27">
        <v>664411.428</v>
      </c>
      <c r="K19" s="27"/>
      <c r="L19" s="27">
        <v>200000</v>
      </c>
      <c r="M19" s="27">
        <v>150000</v>
      </c>
      <c r="N19" s="37"/>
      <c r="O19" s="27">
        <f t="shared" si="3"/>
        <v>150000</v>
      </c>
      <c r="P19" s="36" t="s">
        <v>49</v>
      </c>
      <c r="Q19" s="21">
        <v>45407</v>
      </c>
      <c r="R19" s="14">
        <v>4</v>
      </c>
      <c r="S19" s="21">
        <f t="shared" si="5"/>
        <v>45403</v>
      </c>
      <c r="T19" s="17" t="s">
        <v>35</v>
      </c>
      <c r="U19" s="8"/>
      <c r="V19" s="14" t="s">
        <v>43</v>
      </c>
      <c r="W19" s="31"/>
      <c r="X19" s="33"/>
    </row>
    <row r="20" s="2" customFormat="1" ht="31.2" customHeight="1" spans="1:24">
      <c r="A20" s="14">
        <f t="shared" si="0"/>
        <v>17</v>
      </c>
      <c r="B20" s="14" t="s">
        <v>27</v>
      </c>
      <c r="C20" s="15" t="s">
        <v>101</v>
      </c>
      <c r="D20" s="35" t="s">
        <v>102</v>
      </c>
      <c r="E20" s="17" t="s">
        <v>30</v>
      </c>
      <c r="F20" s="18" t="s">
        <v>103</v>
      </c>
      <c r="G20" s="19" t="s">
        <v>32</v>
      </c>
      <c r="H20" s="17" t="s">
        <v>48</v>
      </c>
      <c r="I20" s="27">
        <v>114427.21</v>
      </c>
      <c r="J20" s="27">
        <v>10980.944</v>
      </c>
      <c r="K20" s="27"/>
      <c r="L20" s="27">
        <v>10980.944</v>
      </c>
      <c r="M20" s="27">
        <f t="shared" si="4"/>
        <v>10980.944</v>
      </c>
      <c r="N20" s="37">
        <v>0.03</v>
      </c>
      <c r="O20" s="27">
        <f t="shared" si="3"/>
        <v>10651.51568</v>
      </c>
      <c r="P20" s="36" t="s">
        <v>64</v>
      </c>
      <c r="Q20" s="21">
        <v>45407</v>
      </c>
      <c r="R20" s="14">
        <v>4</v>
      </c>
      <c r="S20" s="21">
        <f t="shared" si="5"/>
        <v>45403</v>
      </c>
      <c r="T20" s="17" t="s">
        <v>35</v>
      </c>
      <c r="U20" s="8"/>
      <c r="V20" s="14" t="s">
        <v>43</v>
      </c>
      <c r="W20" s="31"/>
      <c r="X20" s="33"/>
    </row>
    <row r="21" s="2" customFormat="1" ht="31.2" customHeight="1" spans="1:24">
      <c r="A21" s="14">
        <f t="shared" si="0"/>
        <v>18</v>
      </c>
      <c r="B21" s="14" t="s">
        <v>45</v>
      </c>
      <c r="C21" s="15" t="s">
        <v>104</v>
      </c>
      <c r="D21" s="35" t="s">
        <v>105</v>
      </c>
      <c r="E21" s="17" t="s">
        <v>30</v>
      </c>
      <c r="F21" s="18" t="s">
        <v>74</v>
      </c>
      <c r="G21" s="19" t="s">
        <v>32</v>
      </c>
      <c r="H21" s="17" t="s">
        <v>48</v>
      </c>
      <c r="I21" s="27">
        <v>352121.33</v>
      </c>
      <c r="J21" s="27">
        <v>4198.37866666667</v>
      </c>
      <c r="K21" s="27"/>
      <c r="L21" s="27">
        <v>30000</v>
      </c>
      <c r="M21" s="27">
        <f t="shared" si="4"/>
        <v>30000</v>
      </c>
      <c r="N21" s="37">
        <v>0.03</v>
      </c>
      <c r="O21" s="27">
        <f t="shared" si="3"/>
        <v>29100</v>
      </c>
      <c r="P21" s="36"/>
      <c r="Q21" s="21">
        <v>45410</v>
      </c>
      <c r="R21" s="14">
        <v>4</v>
      </c>
      <c r="S21" s="21">
        <f t="shared" si="5"/>
        <v>45406</v>
      </c>
      <c r="T21" s="17" t="s">
        <v>35</v>
      </c>
      <c r="U21" s="8"/>
      <c r="V21" s="14" t="s">
        <v>36</v>
      </c>
      <c r="W21" s="31"/>
      <c r="X21" s="33"/>
    </row>
    <row r="22" s="2" customFormat="1" ht="31.2" customHeight="1" spans="1:24">
      <c r="A22" s="14">
        <f t="shared" si="0"/>
        <v>19</v>
      </c>
      <c r="B22" s="14" t="s">
        <v>90</v>
      </c>
      <c r="C22" s="15" t="s">
        <v>106</v>
      </c>
      <c r="D22" s="35" t="s">
        <v>107</v>
      </c>
      <c r="E22" s="17" t="s">
        <v>30</v>
      </c>
      <c r="F22" s="18" t="s">
        <v>74</v>
      </c>
      <c r="G22" s="19" t="s">
        <v>32</v>
      </c>
      <c r="H22" s="17" t="s">
        <v>48</v>
      </c>
      <c r="I22" s="27">
        <v>313466.93</v>
      </c>
      <c r="J22" s="27">
        <v>32662.9653333333</v>
      </c>
      <c r="K22" s="27"/>
      <c r="L22" s="27">
        <v>32662.9653333333</v>
      </c>
      <c r="M22" s="27">
        <f t="shared" si="4"/>
        <v>32662.9653333333</v>
      </c>
      <c r="N22" s="37">
        <v>0.03</v>
      </c>
      <c r="O22" s="27">
        <f t="shared" si="3"/>
        <v>31683.0763733333</v>
      </c>
      <c r="P22" s="36"/>
      <c r="Q22" s="21">
        <v>45407</v>
      </c>
      <c r="R22" s="14">
        <v>4</v>
      </c>
      <c r="S22" s="21">
        <f t="shared" si="5"/>
        <v>45403</v>
      </c>
      <c r="T22" s="17" t="s">
        <v>35</v>
      </c>
      <c r="U22" s="8"/>
      <c r="V22" s="14" t="s">
        <v>36</v>
      </c>
      <c r="W22" s="31"/>
      <c r="X22" s="33"/>
    </row>
    <row r="23" s="2" customFormat="1" ht="31.2" customHeight="1" spans="1:24">
      <c r="A23" s="14">
        <f t="shared" si="0"/>
        <v>20</v>
      </c>
      <c r="B23" s="14" t="s">
        <v>45</v>
      </c>
      <c r="C23" s="15" t="s">
        <v>108</v>
      </c>
      <c r="D23" s="35" t="s">
        <v>109</v>
      </c>
      <c r="E23" s="17" t="s">
        <v>30</v>
      </c>
      <c r="F23" s="18" t="s">
        <v>74</v>
      </c>
      <c r="G23" s="19" t="s">
        <v>32</v>
      </c>
      <c r="H23" s="17" t="s">
        <v>48</v>
      </c>
      <c r="I23" s="27">
        <v>2656251.88</v>
      </c>
      <c r="J23" s="27">
        <v>274403.450666667</v>
      </c>
      <c r="K23" s="27">
        <v>100000</v>
      </c>
      <c r="L23" s="27">
        <v>100000</v>
      </c>
      <c r="M23" s="27">
        <f t="shared" si="4"/>
        <v>100000</v>
      </c>
      <c r="N23" s="37">
        <v>0.03</v>
      </c>
      <c r="O23" s="27">
        <f t="shared" si="3"/>
        <v>97000</v>
      </c>
      <c r="P23" s="36"/>
      <c r="Q23" s="21">
        <v>45404</v>
      </c>
      <c r="R23" s="14">
        <v>2</v>
      </c>
      <c r="S23" s="21">
        <f t="shared" si="5"/>
        <v>45402</v>
      </c>
      <c r="T23" s="17" t="s">
        <v>35</v>
      </c>
      <c r="U23" s="8"/>
      <c r="V23" s="14" t="s">
        <v>110</v>
      </c>
      <c r="W23" s="31" t="s">
        <v>111</v>
      </c>
      <c r="X23" s="33" t="s">
        <v>51</v>
      </c>
    </row>
    <row r="24" s="2" customFormat="1" ht="31.2" customHeight="1" spans="1:24">
      <c r="A24" s="14">
        <f t="shared" si="0"/>
        <v>21</v>
      </c>
      <c r="B24" s="14" t="s">
        <v>90</v>
      </c>
      <c r="C24" s="15" t="s">
        <v>112</v>
      </c>
      <c r="D24" s="35" t="s">
        <v>113</v>
      </c>
      <c r="E24" s="17" t="s">
        <v>30</v>
      </c>
      <c r="F24" s="18" t="s">
        <v>74</v>
      </c>
      <c r="G24" s="19" t="s">
        <v>54</v>
      </c>
      <c r="H24" s="17" t="s">
        <v>48</v>
      </c>
      <c r="I24" s="27">
        <v>49844</v>
      </c>
      <c r="J24" s="27">
        <v>6645.86666666667</v>
      </c>
      <c r="K24" s="27"/>
      <c r="L24" s="27">
        <v>49844</v>
      </c>
      <c r="M24" s="27">
        <f t="shared" si="4"/>
        <v>49844</v>
      </c>
      <c r="N24" s="37"/>
      <c r="O24" s="27">
        <f t="shared" si="3"/>
        <v>49844</v>
      </c>
      <c r="P24" s="36"/>
      <c r="Q24" s="21">
        <v>45404</v>
      </c>
      <c r="R24" s="14">
        <v>1</v>
      </c>
      <c r="S24" s="21">
        <f t="shared" si="5"/>
        <v>45403</v>
      </c>
      <c r="T24" s="17" t="s">
        <v>35</v>
      </c>
      <c r="U24" s="8"/>
      <c r="V24" s="14" t="s">
        <v>89</v>
      </c>
      <c r="W24" s="31" t="s">
        <v>114</v>
      </c>
      <c r="X24" s="33"/>
    </row>
    <row r="25" s="2" customFormat="1" ht="31.2" customHeight="1" spans="1:24">
      <c r="A25" s="14">
        <f t="shared" si="0"/>
        <v>22</v>
      </c>
      <c r="B25" s="14" t="s">
        <v>90</v>
      </c>
      <c r="C25" s="15" t="s">
        <v>115</v>
      </c>
      <c r="D25" s="35" t="s">
        <v>116</v>
      </c>
      <c r="E25" s="17" t="s">
        <v>30</v>
      </c>
      <c r="F25" s="18" t="s">
        <v>40</v>
      </c>
      <c r="G25" s="19" t="s">
        <v>32</v>
      </c>
      <c r="H25" s="17" t="s">
        <v>48</v>
      </c>
      <c r="I25" s="27">
        <v>572618.47</v>
      </c>
      <c r="J25" s="27">
        <v>85179.7866666667</v>
      </c>
      <c r="K25" s="27"/>
      <c r="L25" s="27">
        <v>80000</v>
      </c>
      <c r="M25" s="27">
        <v>150000</v>
      </c>
      <c r="N25" s="37">
        <v>0.03</v>
      </c>
      <c r="O25" s="27">
        <f t="shared" si="3"/>
        <v>145500</v>
      </c>
      <c r="P25" s="157" t="s">
        <v>117</v>
      </c>
      <c r="Q25" s="159">
        <v>45405</v>
      </c>
      <c r="R25" s="14">
        <v>3</v>
      </c>
      <c r="S25" s="21">
        <f t="shared" si="5"/>
        <v>45402</v>
      </c>
      <c r="T25" s="17" t="s">
        <v>35</v>
      </c>
      <c r="U25" s="8"/>
      <c r="V25" s="14" t="s">
        <v>43</v>
      </c>
      <c r="W25" s="31" t="s">
        <v>83</v>
      </c>
      <c r="X25" s="33" t="s">
        <v>118</v>
      </c>
    </row>
    <row r="26" s="2" customFormat="1" ht="31.2" customHeight="1" spans="1:24">
      <c r="A26" s="14">
        <f t="shared" si="0"/>
        <v>23</v>
      </c>
      <c r="B26" s="14" t="s">
        <v>27</v>
      </c>
      <c r="C26" s="15" t="s">
        <v>119</v>
      </c>
      <c r="D26" s="16" t="s">
        <v>120</v>
      </c>
      <c r="E26" s="17" t="s">
        <v>30</v>
      </c>
      <c r="F26" s="18" t="s">
        <v>40</v>
      </c>
      <c r="G26" s="19" t="s">
        <v>32</v>
      </c>
      <c r="H26" s="17" t="s">
        <v>41</v>
      </c>
      <c r="I26" s="27">
        <v>2786350.28</v>
      </c>
      <c r="J26" s="27">
        <v>88434.696</v>
      </c>
      <c r="K26" s="27"/>
      <c r="L26" s="27">
        <v>50000</v>
      </c>
      <c r="M26" s="27">
        <f>L26</f>
        <v>50000</v>
      </c>
      <c r="N26" s="37">
        <v>0.03</v>
      </c>
      <c r="O26" s="27">
        <f t="shared" si="3"/>
        <v>48500</v>
      </c>
      <c r="P26" s="36"/>
      <c r="Q26" s="21">
        <v>45407</v>
      </c>
      <c r="R26" s="14">
        <v>3</v>
      </c>
      <c r="S26" s="21">
        <f t="shared" si="5"/>
        <v>45404</v>
      </c>
      <c r="T26" s="17" t="s">
        <v>35</v>
      </c>
      <c r="U26" s="8"/>
      <c r="V26" s="14" t="s">
        <v>36</v>
      </c>
      <c r="W26" s="31" t="s">
        <v>83</v>
      </c>
      <c r="X26" s="33"/>
    </row>
    <row r="27" ht="30.6" customHeight="1" spans="1:24">
      <c r="A27" s="14">
        <f t="shared" si="0"/>
        <v>24</v>
      </c>
      <c r="B27" s="14" t="s">
        <v>45</v>
      </c>
      <c r="C27" s="15" t="s">
        <v>121</v>
      </c>
      <c r="D27" s="16" t="s">
        <v>122</v>
      </c>
      <c r="E27" s="17" t="s">
        <v>30</v>
      </c>
      <c r="F27" s="18" t="s">
        <v>31</v>
      </c>
      <c r="G27" s="19" t="s">
        <v>32</v>
      </c>
      <c r="H27" s="17" t="s">
        <v>41</v>
      </c>
      <c r="I27" s="8">
        <v>1040933.79</v>
      </c>
      <c r="J27" s="27">
        <v>167408.124</v>
      </c>
      <c r="K27" s="27">
        <v>100000</v>
      </c>
      <c r="L27" s="8">
        <v>150000</v>
      </c>
      <c r="M27" s="27">
        <f>L27</f>
        <v>150000</v>
      </c>
      <c r="N27" s="17"/>
      <c r="O27" s="27">
        <f t="shared" si="3"/>
        <v>150000</v>
      </c>
      <c r="P27" s="36"/>
      <c r="Q27" s="21">
        <v>45404.29</v>
      </c>
      <c r="R27" s="14">
        <v>3</v>
      </c>
      <c r="S27" s="21">
        <f t="shared" si="5"/>
        <v>45401.29</v>
      </c>
      <c r="T27" s="17" t="s">
        <v>35</v>
      </c>
      <c r="U27" s="8"/>
      <c r="V27" s="14" t="s">
        <v>36</v>
      </c>
      <c r="W27" s="31"/>
      <c r="X27" s="33" t="s">
        <v>118</v>
      </c>
    </row>
    <row r="28" ht="30.6" customHeight="1" spans="1:23">
      <c r="A28" s="14">
        <f t="shared" si="0"/>
        <v>25</v>
      </c>
      <c r="B28" s="14" t="s">
        <v>45</v>
      </c>
      <c r="C28" s="15" t="s">
        <v>123</v>
      </c>
      <c r="D28" s="16" t="s">
        <v>124</v>
      </c>
      <c r="E28" s="17" t="s">
        <v>30</v>
      </c>
      <c r="F28" s="18" t="s">
        <v>31</v>
      </c>
      <c r="G28" s="19" t="s">
        <v>32</v>
      </c>
      <c r="H28" s="17" t="s">
        <v>48</v>
      </c>
      <c r="I28" s="8">
        <v>231488.22</v>
      </c>
      <c r="J28" s="27">
        <v>70669.7986666667</v>
      </c>
      <c r="K28" s="27"/>
      <c r="L28" s="8">
        <v>231488.22</v>
      </c>
      <c r="M28" s="8">
        <v>231488.22</v>
      </c>
      <c r="N28" s="17"/>
      <c r="O28" s="27">
        <f t="shared" si="3"/>
        <v>231488.22</v>
      </c>
      <c r="P28" s="36"/>
      <c r="Q28" s="21">
        <v>45404.29</v>
      </c>
      <c r="R28" s="14">
        <v>3</v>
      </c>
      <c r="S28" s="21">
        <f t="shared" si="5"/>
        <v>45401.29</v>
      </c>
      <c r="T28" s="17" t="s">
        <v>35</v>
      </c>
      <c r="U28" s="8"/>
      <c r="V28" s="14" t="s">
        <v>125</v>
      </c>
      <c r="W28" s="31"/>
    </row>
    <row r="29" s="2" customFormat="1" ht="31.2" customHeight="1" spans="1:24">
      <c r="A29" s="14">
        <f t="shared" si="0"/>
        <v>26</v>
      </c>
      <c r="B29" s="14" t="s">
        <v>45</v>
      </c>
      <c r="C29" s="15" t="s">
        <v>126</v>
      </c>
      <c r="D29" s="16" t="s">
        <v>127</v>
      </c>
      <c r="E29" s="17" t="s">
        <v>30</v>
      </c>
      <c r="F29" s="18" t="s">
        <v>40</v>
      </c>
      <c r="G29" s="19" t="s">
        <v>32</v>
      </c>
      <c r="H29" s="17" t="s">
        <v>41</v>
      </c>
      <c r="I29" s="27">
        <v>726344.41</v>
      </c>
      <c r="J29" s="27">
        <v>72573.6773333333</v>
      </c>
      <c r="K29" s="27">
        <v>70000</v>
      </c>
      <c r="L29" s="27">
        <f>I29-K29</f>
        <v>656344.41</v>
      </c>
      <c r="M29" s="27">
        <f t="shared" ref="M29:M50" si="6">L29</f>
        <v>656344.41</v>
      </c>
      <c r="N29" s="37"/>
      <c r="O29" s="27">
        <f t="shared" si="3"/>
        <v>656344.41</v>
      </c>
      <c r="P29" s="36" t="s">
        <v>55</v>
      </c>
      <c r="Q29" s="21">
        <v>45412</v>
      </c>
      <c r="R29" s="14">
        <v>7</v>
      </c>
      <c r="S29" s="21">
        <f t="shared" si="5"/>
        <v>45405</v>
      </c>
      <c r="T29" s="17" t="s">
        <v>70</v>
      </c>
      <c r="U29" s="30"/>
      <c r="V29" s="14" t="s">
        <v>89</v>
      </c>
      <c r="W29" s="31" t="s">
        <v>128</v>
      </c>
      <c r="X29" s="33"/>
    </row>
    <row r="30" s="2" customFormat="1" ht="31.2" customHeight="1" spans="1:24">
      <c r="A30" s="14">
        <f t="shared" si="0"/>
        <v>27</v>
      </c>
      <c r="B30" s="14" t="s">
        <v>45</v>
      </c>
      <c r="C30" s="15" t="s">
        <v>129</v>
      </c>
      <c r="D30" s="16" t="s">
        <v>130</v>
      </c>
      <c r="E30" s="17" t="s">
        <v>30</v>
      </c>
      <c r="F30" s="18" t="s">
        <v>31</v>
      </c>
      <c r="G30" s="19" t="s">
        <v>32</v>
      </c>
      <c r="H30" s="17" t="s">
        <v>48</v>
      </c>
      <c r="I30" s="27">
        <v>20000</v>
      </c>
      <c r="J30" s="27">
        <v>20000</v>
      </c>
      <c r="K30" s="27"/>
      <c r="L30" s="27">
        <v>20000</v>
      </c>
      <c r="M30" s="27">
        <f t="shared" si="6"/>
        <v>20000</v>
      </c>
      <c r="N30" s="37"/>
      <c r="O30" s="27">
        <f t="shared" si="3"/>
        <v>20000</v>
      </c>
      <c r="P30" s="36" t="s">
        <v>131</v>
      </c>
      <c r="Q30" s="21">
        <v>45407</v>
      </c>
      <c r="R30" s="14">
        <v>3</v>
      </c>
      <c r="S30" s="21">
        <f t="shared" si="5"/>
        <v>45404</v>
      </c>
      <c r="T30" s="17" t="s">
        <v>70</v>
      </c>
      <c r="U30" s="30"/>
      <c r="V30" s="14" t="s">
        <v>89</v>
      </c>
      <c r="W30" s="31" t="s">
        <v>132</v>
      </c>
      <c r="X30" s="33" t="s">
        <v>133</v>
      </c>
    </row>
    <row r="31" s="2" customFormat="1" ht="31.2" customHeight="1" spans="1:24">
      <c r="A31" s="14">
        <f t="shared" si="0"/>
        <v>28</v>
      </c>
      <c r="B31" s="14" t="s">
        <v>45</v>
      </c>
      <c r="C31" s="15" t="s">
        <v>134</v>
      </c>
      <c r="D31" s="16" t="s">
        <v>135</v>
      </c>
      <c r="E31" s="17" t="s">
        <v>30</v>
      </c>
      <c r="F31" s="18" t="s">
        <v>31</v>
      </c>
      <c r="G31" s="19" t="s">
        <v>32</v>
      </c>
      <c r="H31" s="17" t="s">
        <v>48</v>
      </c>
      <c r="I31" s="27">
        <v>400000</v>
      </c>
      <c r="J31" s="27">
        <v>400000</v>
      </c>
      <c r="K31" s="27"/>
      <c r="L31" s="27">
        <v>400000</v>
      </c>
      <c r="M31" s="27">
        <f t="shared" si="6"/>
        <v>400000</v>
      </c>
      <c r="N31" s="37"/>
      <c r="O31" s="27">
        <f t="shared" si="3"/>
        <v>400000</v>
      </c>
      <c r="P31" s="36"/>
      <c r="Q31" s="21">
        <v>45412</v>
      </c>
      <c r="R31" s="14">
        <v>7</v>
      </c>
      <c r="S31" s="21">
        <f t="shared" si="5"/>
        <v>45405</v>
      </c>
      <c r="T31" s="17" t="s">
        <v>70</v>
      </c>
      <c r="U31" s="30"/>
      <c r="V31" s="14" t="s">
        <v>36</v>
      </c>
      <c r="W31" s="31"/>
      <c r="X31" s="33"/>
    </row>
    <row r="32" s="2" customFormat="1" ht="31.2" customHeight="1" spans="1:24">
      <c r="A32" s="14">
        <f t="shared" si="0"/>
        <v>29</v>
      </c>
      <c r="B32" s="14" t="s">
        <v>45</v>
      </c>
      <c r="C32" s="15" t="s">
        <v>136</v>
      </c>
      <c r="D32" s="16" t="s">
        <v>137</v>
      </c>
      <c r="E32" s="17" t="s">
        <v>30</v>
      </c>
      <c r="F32" s="18" t="s">
        <v>31</v>
      </c>
      <c r="G32" s="19" t="s">
        <v>54</v>
      </c>
      <c r="H32" s="17" t="s">
        <v>48</v>
      </c>
      <c r="I32" s="27">
        <v>1323982.5</v>
      </c>
      <c r="J32" s="27">
        <v>176531</v>
      </c>
      <c r="K32" s="27"/>
      <c r="L32" s="27">
        <v>600000</v>
      </c>
      <c r="M32" s="27">
        <v>600000</v>
      </c>
      <c r="N32" s="37"/>
      <c r="O32" s="27">
        <f t="shared" si="3"/>
        <v>600000</v>
      </c>
      <c r="P32" s="157" t="s">
        <v>96</v>
      </c>
      <c r="Q32" s="159">
        <v>45405</v>
      </c>
      <c r="R32" s="14">
        <v>3</v>
      </c>
      <c r="S32" s="21">
        <f t="shared" si="5"/>
        <v>45402</v>
      </c>
      <c r="T32" s="17" t="s">
        <v>70</v>
      </c>
      <c r="U32" s="30"/>
      <c r="V32" s="14" t="s">
        <v>89</v>
      </c>
      <c r="W32" s="31"/>
      <c r="X32" s="33"/>
    </row>
    <row r="33" s="2" customFormat="1" ht="31.2" customHeight="1" spans="1:24">
      <c r="A33" s="14">
        <f t="shared" si="0"/>
        <v>30</v>
      </c>
      <c r="B33" s="14" t="s">
        <v>45</v>
      </c>
      <c r="C33" s="15" t="s">
        <v>138</v>
      </c>
      <c r="D33" s="16" t="s">
        <v>139</v>
      </c>
      <c r="E33" s="17" t="s">
        <v>30</v>
      </c>
      <c r="F33" s="18" t="s">
        <v>31</v>
      </c>
      <c r="G33" s="19" t="s">
        <v>54</v>
      </c>
      <c r="H33" s="17" t="s">
        <v>48</v>
      </c>
      <c r="I33" s="27">
        <v>876359.4</v>
      </c>
      <c r="J33" s="27">
        <v>116847.92</v>
      </c>
      <c r="K33" s="27"/>
      <c r="L33" s="27">
        <v>300000</v>
      </c>
      <c r="M33" s="27">
        <f t="shared" si="6"/>
        <v>300000</v>
      </c>
      <c r="N33" s="37"/>
      <c r="O33" s="27">
        <f t="shared" si="3"/>
        <v>300000</v>
      </c>
      <c r="P33" s="157" t="s">
        <v>96</v>
      </c>
      <c r="Q33" s="159">
        <v>45405</v>
      </c>
      <c r="R33" s="14">
        <v>3</v>
      </c>
      <c r="S33" s="21">
        <f t="shared" si="5"/>
        <v>45402</v>
      </c>
      <c r="T33" s="17" t="s">
        <v>70</v>
      </c>
      <c r="U33" s="30"/>
      <c r="V33" s="14" t="s">
        <v>89</v>
      </c>
      <c r="W33" s="31"/>
      <c r="X33" s="33"/>
    </row>
    <row r="34" s="2" customFormat="1" ht="31.2" customHeight="1" spans="1:24">
      <c r="A34" s="14">
        <f t="shared" si="0"/>
        <v>31</v>
      </c>
      <c r="B34" s="14" t="s">
        <v>27</v>
      </c>
      <c r="C34" s="15" t="s">
        <v>140</v>
      </c>
      <c r="D34" s="16" t="s">
        <v>141</v>
      </c>
      <c r="E34" s="17" t="s">
        <v>30</v>
      </c>
      <c r="F34" s="18" t="s">
        <v>31</v>
      </c>
      <c r="G34" s="19" t="s">
        <v>54</v>
      </c>
      <c r="H34" s="17" t="s">
        <v>48</v>
      </c>
      <c r="I34" s="27">
        <v>374973.64</v>
      </c>
      <c r="J34" s="27">
        <v>49996.4853333333</v>
      </c>
      <c r="K34" s="27"/>
      <c r="L34" s="27">
        <v>300000</v>
      </c>
      <c r="M34" s="27">
        <f t="shared" si="6"/>
        <v>300000</v>
      </c>
      <c r="N34" s="37"/>
      <c r="O34" s="27">
        <f t="shared" si="3"/>
        <v>300000</v>
      </c>
      <c r="P34" s="157" t="s">
        <v>96</v>
      </c>
      <c r="Q34" s="159">
        <v>45405</v>
      </c>
      <c r="R34" s="14">
        <v>3</v>
      </c>
      <c r="S34" s="21">
        <f t="shared" si="5"/>
        <v>45402</v>
      </c>
      <c r="T34" s="17" t="s">
        <v>70</v>
      </c>
      <c r="U34" s="30"/>
      <c r="V34" s="14" t="s">
        <v>89</v>
      </c>
      <c r="W34" s="31"/>
      <c r="X34" s="33"/>
    </row>
    <row r="35" s="2" customFormat="1" ht="31.2" customHeight="1" spans="1:24">
      <c r="A35" s="14">
        <f t="shared" si="0"/>
        <v>32</v>
      </c>
      <c r="B35" s="14" t="s">
        <v>45</v>
      </c>
      <c r="C35" s="15" t="s">
        <v>142</v>
      </c>
      <c r="D35" s="16" t="s">
        <v>143</v>
      </c>
      <c r="E35" s="17" t="s">
        <v>30</v>
      </c>
      <c r="F35" s="18" t="s">
        <v>40</v>
      </c>
      <c r="G35" s="19" t="s">
        <v>32</v>
      </c>
      <c r="H35" s="17" t="s">
        <v>48</v>
      </c>
      <c r="I35" s="27">
        <v>590525.91</v>
      </c>
      <c r="J35" s="27">
        <v>256132.178666667</v>
      </c>
      <c r="K35" s="27"/>
      <c r="L35" s="27">
        <v>256132.178666667</v>
      </c>
      <c r="M35" s="27">
        <f t="shared" si="6"/>
        <v>256132.178666667</v>
      </c>
      <c r="N35" s="37"/>
      <c r="O35" s="27">
        <f t="shared" si="3"/>
        <v>256132.178666667</v>
      </c>
      <c r="P35" s="36"/>
      <c r="Q35" s="21">
        <v>45412</v>
      </c>
      <c r="R35" s="14">
        <v>3</v>
      </c>
      <c r="S35" s="21">
        <f t="shared" ref="S35:S48" si="7">Q35-R35</f>
        <v>45409</v>
      </c>
      <c r="T35" s="17" t="s">
        <v>70</v>
      </c>
      <c r="U35" s="30"/>
      <c r="V35" s="14" t="s">
        <v>89</v>
      </c>
      <c r="W35" s="31"/>
      <c r="X35" s="33"/>
    </row>
    <row r="36" s="2" customFormat="1" ht="31.2" customHeight="1" spans="1:24">
      <c r="A36" s="14">
        <f t="shared" si="0"/>
        <v>33</v>
      </c>
      <c r="B36" s="14" t="s">
        <v>45</v>
      </c>
      <c r="C36" s="15" t="s">
        <v>144</v>
      </c>
      <c r="D36" s="16" t="s">
        <v>145</v>
      </c>
      <c r="E36" s="17" t="s">
        <v>30</v>
      </c>
      <c r="F36" s="18" t="s">
        <v>31</v>
      </c>
      <c r="G36" s="19" t="s">
        <v>32</v>
      </c>
      <c r="H36" s="17" t="s">
        <v>48</v>
      </c>
      <c r="I36" s="27">
        <v>204947.43</v>
      </c>
      <c r="J36" s="27">
        <v>48387.716</v>
      </c>
      <c r="K36" s="27"/>
      <c r="L36" s="27">
        <v>150000</v>
      </c>
      <c r="M36" s="27">
        <f t="shared" si="6"/>
        <v>150000</v>
      </c>
      <c r="N36" s="37"/>
      <c r="O36" s="27">
        <f t="shared" si="3"/>
        <v>150000</v>
      </c>
      <c r="P36" s="36"/>
      <c r="Q36" s="21">
        <v>45404</v>
      </c>
      <c r="R36" s="14">
        <v>3</v>
      </c>
      <c r="S36" s="21">
        <f t="shared" si="7"/>
        <v>45401</v>
      </c>
      <c r="T36" s="17" t="s">
        <v>70</v>
      </c>
      <c r="U36" s="30"/>
      <c r="V36" s="14" t="s">
        <v>36</v>
      </c>
      <c r="W36" s="31"/>
      <c r="X36" s="33"/>
    </row>
    <row r="37" s="2" customFormat="1" ht="31.2" customHeight="1" spans="1:24">
      <c r="A37" s="14">
        <f t="shared" si="0"/>
        <v>34</v>
      </c>
      <c r="B37" s="14" t="s">
        <v>45</v>
      </c>
      <c r="C37" s="15" t="s">
        <v>146</v>
      </c>
      <c r="D37" s="16" t="s">
        <v>147</v>
      </c>
      <c r="E37" s="17" t="s">
        <v>30</v>
      </c>
      <c r="F37" s="18" t="s">
        <v>31</v>
      </c>
      <c r="G37" s="19" t="s">
        <v>32</v>
      </c>
      <c r="H37" s="17" t="s">
        <v>48</v>
      </c>
      <c r="I37" s="27">
        <v>2452720.7</v>
      </c>
      <c r="J37" s="27">
        <v>212667.653333333</v>
      </c>
      <c r="K37" s="27"/>
      <c r="L37" s="27">
        <v>100000</v>
      </c>
      <c r="M37" s="27">
        <f t="shared" si="6"/>
        <v>100000</v>
      </c>
      <c r="N37" s="37"/>
      <c r="O37" s="27">
        <f t="shared" si="3"/>
        <v>100000</v>
      </c>
      <c r="P37" s="36"/>
      <c r="Q37" s="21">
        <v>45404</v>
      </c>
      <c r="R37" s="14">
        <v>3</v>
      </c>
      <c r="S37" s="21">
        <f t="shared" si="7"/>
        <v>45401</v>
      </c>
      <c r="T37" s="17" t="s">
        <v>70</v>
      </c>
      <c r="U37" s="30"/>
      <c r="V37" s="14" t="s">
        <v>36</v>
      </c>
      <c r="W37" s="31"/>
      <c r="X37" s="33"/>
    </row>
    <row r="38" s="2" customFormat="1" ht="31.2" customHeight="1" spans="1:24">
      <c r="A38" s="14">
        <f t="shared" si="0"/>
        <v>35</v>
      </c>
      <c r="B38" s="14" t="s">
        <v>90</v>
      </c>
      <c r="C38" s="15" t="s">
        <v>148</v>
      </c>
      <c r="D38" s="16" t="s">
        <v>149</v>
      </c>
      <c r="E38" s="17" t="s">
        <v>30</v>
      </c>
      <c r="F38" s="18" t="s">
        <v>40</v>
      </c>
      <c r="G38" s="19" t="s">
        <v>32</v>
      </c>
      <c r="H38" s="17" t="s">
        <v>48</v>
      </c>
      <c r="I38" s="27">
        <v>1432728.6</v>
      </c>
      <c r="J38" s="27">
        <v>1226983.79</v>
      </c>
      <c r="K38" s="27"/>
      <c r="L38" s="27">
        <v>1226983.79</v>
      </c>
      <c r="M38" s="27">
        <v>110000</v>
      </c>
      <c r="N38" s="37"/>
      <c r="O38" s="27">
        <f t="shared" si="3"/>
        <v>110000</v>
      </c>
      <c r="P38" s="36" t="s">
        <v>131</v>
      </c>
      <c r="Q38" s="21">
        <v>45407</v>
      </c>
      <c r="R38" s="14">
        <v>3</v>
      </c>
      <c r="S38" s="21">
        <f t="shared" si="7"/>
        <v>45404</v>
      </c>
      <c r="T38" s="17" t="s">
        <v>70</v>
      </c>
      <c r="U38" s="30"/>
      <c r="V38" s="14" t="s">
        <v>43</v>
      </c>
      <c r="W38" s="31"/>
      <c r="X38" s="33" t="s">
        <v>118</v>
      </c>
    </row>
    <row r="39" s="2" customFormat="1" ht="31.2" customHeight="1" spans="1:24">
      <c r="A39" s="14">
        <f t="shared" si="0"/>
        <v>36</v>
      </c>
      <c r="B39" s="14" t="s">
        <v>90</v>
      </c>
      <c r="C39" s="15" t="s">
        <v>150</v>
      </c>
      <c r="D39" s="16" t="s">
        <v>151</v>
      </c>
      <c r="E39" s="17" t="s">
        <v>30</v>
      </c>
      <c r="F39" s="18" t="s">
        <v>152</v>
      </c>
      <c r="G39" s="19" t="s">
        <v>32</v>
      </c>
      <c r="H39" s="17" t="s">
        <v>48</v>
      </c>
      <c r="I39" s="27">
        <v>6722093.44</v>
      </c>
      <c r="J39" s="27">
        <v>404929.326666667</v>
      </c>
      <c r="K39" s="27"/>
      <c r="L39" s="27">
        <v>200000</v>
      </c>
      <c r="M39" s="27">
        <f t="shared" si="6"/>
        <v>200000</v>
      </c>
      <c r="N39" s="37">
        <v>0.03</v>
      </c>
      <c r="O39" s="27">
        <f t="shared" si="3"/>
        <v>194000</v>
      </c>
      <c r="P39" s="36"/>
      <c r="Q39" s="21">
        <v>45412</v>
      </c>
      <c r="R39" s="14">
        <v>3</v>
      </c>
      <c r="S39" s="21">
        <f t="shared" si="7"/>
        <v>45409</v>
      </c>
      <c r="T39" s="17" t="s">
        <v>70</v>
      </c>
      <c r="U39" s="30"/>
      <c r="V39" s="14" t="s">
        <v>153</v>
      </c>
      <c r="W39" s="31"/>
      <c r="X39" s="33"/>
    </row>
    <row r="40" s="2" customFormat="1" ht="31.2" customHeight="1" spans="1:24">
      <c r="A40" s="14">
        <f t="shared" si="0"/>
        <v>37</v>
      </c>
      <c r="B40" s="14" t="s">
        <v>90</v>
      </c>
      <c r="C40" s="15" t="s">
        <v>154</v>
      </c>
      <c r="D40" s="16" t="s">
        <v>155</v>
      </c>
      <c r="E40" s="17" t="s">
        <v>30</v>
      </c>
      <c r="F40" s="18" t="s">
        <v>31</v>
      </c>
      <c r="G40" s="19" t="s">
        <v>32</v>
      </c>
      <c r="H40" s="17" t="s">
        <v>48</v>
      </c>
      <c r="I40" s="27">
        <v>256449.09</v>
      </c>
      <c r="J40" s="27">
        <v>150000</v>
      </c>
      <c r="K40" s="27"/>
      <c r="L40" s="27">
        <v>256449.09</v>
      </c>
      <c r="M40" s="27">
        <f t="shared" si="6"/>
        <v>256449.09</v>
      </c>
      <c r="N40" s="37"/>
      <c r="O40" s="27">
        <f t="shared" si="3"/>
        <v>256449.09</v>
      </c>
      <c r="P40" s="36"/>
      <c r="Q40" s="21">
        <v>45405</v>
      </c>
      <c r="R40" s="14">
        <v>3</v>
      </c>
      <c r="S40" s="21">
        <f t="shared" si="7"/>
        <v>45402</v>
      </c>
      <c r="T40" s="17" t="s">
        <v>70</v>
      </c>
      <c r="U40" s="30"/>
      <c r="V40" s="14" t="s">
        <v>125</v>
      </c>
      <c r="W40" s="31"/>
      <c r="X40" s="33"/>
    </row>
    <row r="41" s="2" customFormat="1" ht="31.2" customHeight="1" spans="1:24">
      <c r="A41" s="14">
        <f t="shared" si="0"/>
        <v>38</v>
      </c>
      <c r="B41" s="14" t="s">
        <v>27</v>
      </c>
      <c r="C41" s="15" t="s">
        <v>156</v>
      </c>
      <c r="D41" s="16" t="s">
        <v>157</v>
      </c>
      <c r="E41" s="17" t="s">
        <v>30</v>
      </c>
      <c r="F41" s="18" t="s">
        <v>40</v>
      </c>
      <c r="G41" s="19" t="s">
        <v>32</v>
      </c>
      <c r="H41" s="17" t="s">
        <v>48</v>
      </c>
      <c r="I41" s="27">
        <v>1925793.4</v>
      </c>
      <c r="J41" s="27">
        <v>46814.416</v>
      </c>
      <c r="K41" s="27"/>
      <c r="L41" s="27">
        <v>50000</v>
      </c>
      <c r="M41" s="27">
        <f t="shared" si="6"/>
        <v>50000</v>
      </c>
      <c r="N41" s="37">
        <v>0.03</v>
      </c>
      <c r="O41" s="27">
        <f t="shared" si="3"/>
        <v>48500</v>
      </c>
      <c r="P41" s="36"/>
      <c r="Q41" s="21">
        <v>45408</v>
      </c>
      <c r="R41" s="14">
        <v>3</v>
      </c>
      <c r="S41" s="21">
        <f t="shared" si="7"/>
        <v>45405</v>
      </c>
      <c r="T41" s="17" t="s">
        <v>70</v>
      </c>
      <c r="U41" s="30"/>
      <c r="V41" s="14" t="s">
        <v>43</v>
      </c>
      <c r="W41" s="31" t="s">
        <v>158</v>
      </c>
      <c r="X41" s="33"/>
    </row>
    <row r="42" s="2" customFormat="1" ht="31.2" customHeight="1" spans="1:24">
      <c r="A42" s="14">
        <f t="shared" si="0"/>
        <v>39</v>
      </c>
      <c r="B42" s="14" t="s">
        <v>45</v>
      </c>
      <c r="C42" s="15" t="s">
        <v>159</v>
      </c>
      <c r="D42" s="16" t="s">
        <v>160</v>
      </c>
      <c r="E42" s="17" t="s">
        <v>30</v>
      </c>
      <c r="F42" s="18" t="s">
        <v>40</v>
      </c>
      <c r="G42" s="19" t="s">
        <v>32</v>
      </c>
      <c r="H42" s="17" t="s">
        <v>48</v>
      </c>
      <c r="I42" s="27">
        <v>2419541.67</v>
      </c>
      <c r="J42" s="27">
        <v>96124.0053333333</v>
      </c>
      <c r="K42" s="27"/>
      <c r="L42" s="27">
        <v>126124</v>
      </c>
      <c r="M42" s="27">
        <f t="shared" si="6"/>
        <v>126124</v>
      </c>
      <c r="N42" s="37">
        <v>0.03</v>
      </c>
      <c r="O42" s="27">
        <f t="shared" si="3"/>
        <v>122340.28</v>
      </c>
      <c r="P42" s="157" t="s">
        <v>161</v>
      </c>
      <c r="Q42" s="159">
        <v>45405</v>
      </c>
      <c r="R42" s="14">
        <v>3</v>
      </c>
      <c r="S42" s="21">
        <f t="shared" si="7"/>
        <v>45402</v>
      </c>
      <c r="T42" s="17" t="s">
        <v>70</v>
      </c>
      <c r="U42" s="30"/>
      <c r="V42" s="14" t="s">
        <v>65</v>
      </c>
      <c r="W42" s="31"/>
      <c r="X42" s="33"/>
    </row>
    <row r="43" s="2" customFormat="1" ht="31.2" customHeight="1" spans="1:24">
      <c r="A43" s="14">
        <f t="shared" si="0"/>
        <v>40</v>
      </c>
      <c r="B43" s="14" t="s">
        <v>27</v>
      </c>
      <c r="C43" s="15" t="s">
        <v>162</v>
      </c>
      <c r="D43" s="16" t="s">
        <v>163</v>
      </c>
      <c r="E43" s="17" t="s">
        <v>30</v>
      </c>
      <c r="F43" s="18" t="s">
        <v>31</v>
      </c>
      <c r="G43" s="19" t="s">
        <v>32</v>
      </c>
      <c r="H43" s="17" t="s">
        <v>48</v>
      </c>
      <c r="I43" s="27">
        <v>317889.28</v>
      </c>
      <c r="J43" s="27">
        <v>16360.8413333333</v>
      </c>
      <c r="K43" s="27"/>
      <c r="L43" s="27">
        <v>20000</v>
      </c>
      <c r="M43" s="27">
        <f t="shared" si="6"/>
        <v>20000</v>
      </c>
      <c r="N43" s="37">
        <v>0.03</v>
      </c>
      <c r="O43" s="27">
        <f t="shared" si="3"/>
        <v>19400</v>
      </c>
      <c r="P43" s="36"/>
      <c r="Q43" s="21">
        <v>45405</v>
      </c>
      <c r="R43" s="14">
        <v>3</v>
      </c>
      <c r="S43" s="21">
        <f t="shared" si="7"/>
        <v>45402</v>
      </c>
      <c r="T43" s="17" t="s">
        <v>70</v>
      </c>
      <c r="U43" s="30"/>
      <c r="V43" s="14" t="s">
        <v>36</v>
      </c>
      <c r="W43" s="31"/>
      <c r="X43" s="33"/>
    </row>
    <row r="44" s="2" customFormat="1" ht="31.2" customHeight="1" spans="1:24">
      <c r="A44" s="14">
        <f t="shared" si="0"/>
        <v>41</v>
      </c>
      <c r="B44" s="14" t="s">
        <v>45</v>
      </c>
      <c r="C44" s="15" t="s">
        <v>164</v>
      </c>
      <c r="D44" s="16" t="s">
        <v>165</v>
      </c>
      <c r="E44" s="17" t="s">
        <v>30</v>
      </c>
      <c r="F44" s="18" t="s">
        <v>31</v>
      </c>
      <c r="G44" s="19" t="s">
        <v>32</v>
      </c>
      <c r="H44" s="17" t="s">
        <v>48</v>
      </c>
      <c r="I44" s="27">
        <v>2460794.99</v>
      </c>
      <c r="J44" s="27">
        <v>379404.698666667</v>
      </c>
      <c r="K44" s="27"/>
      <c r="L44" s="27">
        <v>200000</v>
      </c>
      <c r="M44" s="27">
        <f t="shared" si="6"/>
        <v>200000</v>
      </c>
      <c r="N44" s="37">
        <v>0.02</v>
      </c>
      <c r="O44" s="27">
        <f t="shared" si="3"/>
        <v>196000</v>
      </c>
      <c r="P44" s="36"/>
      <c r="Q44" s="21">
        <v>45404</v>
      </c>
      <c r="R44" s="14">
        <v>3</v>
      </c>
      <c r="S44" s="21">
        <f t="shared" si="7"/>
        <v>45401</v>
      </c>
      <c r="T44" s="17" t="s">
        <v>70</v>
      </c>
      <c r="U44" s="30"/>
      <c r="V44" s="14" t="s">
        <v>125</v>
      </c>
      <c r="W44" s="31"/>
      <c r="X44" s="33"/>
    </row>
    <row r="45" s="2" customFormat="1" ht="31.2" customHeight="1" spans="1:24">
      <c r="A45" s="14">
        <f t="shared" si="0"/>
        <v>42</v>
      </c>
      <c r="B45" s="14" t="s">
        <v>90</v>
      </c>
      <c r="C45" s="15" t="s">
        <v>166</v>
      </c>
      <c r="D45" s="16" t="s">
        <v>167</v>
      </c>
      <c r="E45" s="17" t="s">
        <v>30</v>
      </c>
      <c r="F45" s="18" t="s">
        <v>40</v>
      </c>
      <c r="G45" s="19" t="s">
        <v>32</v>
      </c>
      <c r="H45" s="17" t="s">
        <v>48</v>
      </c>
      <c r="I45" s="27">
        <v>774399.3</v>
      </c>
      <c r="J45" s="27">
        <v>117897.889333333</v>
      </c>
      <c r="K45" s="27"/>
      <c r="L45" s="27">
        <f>100000+151387.8363</f>
        <v>251387.8363</v>
      </c>
      <c r="M45" s="27">
        <f t="shared" si="6"/>
        <v>251387.8363</v>
      </c>
      <c r="N45" s="37">
        <v>0.03</v>
      </c>
      <c r="O45" s="27">
        <f t="shared" si="3"/>
        <v>243846.201211</v>
      </c>
      <c r="P45" s="36"/>
      <c r="Q45" s="21">
        <v>45408</v>
      </c>
      <c r="R45" s="14">
        <v>3</v>
      </c>
      <c r="S45" s="21">
        <f t="shared" si="7"/>
        <v>45405</v>
      </c>
      <c r="T45" s="17" t="s">
        <v>70</v>
      </c>
      <c r="U45" s="30"/>
      <c r="V45" s="14" t="s">
        <v>43</v>
      </c>
      <c r="W45" s="31" t="s">
        <v>168</v>
      </c>
      <c r="X45" s="33"/>
    </row>
    <row r="46" s="2" customFormat="1" ht="31.2" customHeight="1" spans="1:24">
      <c r="A46" s="14">
        <f t="shared" si="0"/>
        <v>43</v>
      </c>
      <c r="B46" s="14" t="s">
        <v>90</v>
      </c>
      <c r="C46" s="15" t="s">
        <v>169</v>
      </c>
      <c r="D46" s="16" t="s">
        <v>170</v>
      </c>
      <c r="E46" s="17" t="s">
        <v>30</v>
      </c>
      <c r="F46" s="18" t="s">
        <v>40</v>
      </c>
      <c r="G46" s="19" t="s">
        <v>32</v>
      </c>
      <c r="H46" s="17" t="s">
        <v>48</v>
      </c>
      <c r="I46" s="27">
        <v>10000</v>
      </c>
      <c r="J46" s="27">
        <v>10000</v>
      </c>
      <c r="K46" s="27"/>
      <c r="L46" s="27">
        <v>10000</v>
      </c>
      <c r="M46" s="27">
        <f t="shared" si="6"/>
        <v>10000</v>
      </c>
      <c r="N46" s="37"/>
      <c r="O46" s="27">
        <f t="shared" si="3"/>
        <v>10000</v>
      </c>
      <c r="P46" s="36"/>
      <c r="Q46" s="21">
        <v>45404</v>
      </c>
      <c r="R46" s="14">
        <v>1</v>
      </c>
      <c r="S46" s="21">
        <f t="shared" si="7"/>
        <v>45403</v>
      </c>
      <c r="T46" s="17" t="s">
        <v>70</v>
      </c>
      <c r="U46" s="30"/>
      <c r="V46" s="14" t="s">
        <v>36</v>
      </c>
      <c r="W46" s="31"/>
      <c r="X46" s="33"/>
    </row>
    <row r="47" s="2" customFormat="1" ht="31.2" customHeight="1" spans="1:24">
      <c r="A47" s="14">
        <f t="shared" si="0"/>
        <v>44</v>
      </c>
      <c r="B47" s="14"/>
      <c r="C47" s="15"/>
      <c r="D47" s="16" t="s">
        <v>171</v>
      </c>
      <c r="E47" s="17" t="s">
        <v>172</v>
      </c>
      <c r="F47" s="18" t="s">
        <v>40</v>
      </c>
      <c r="G47" s="19" t="s">
        <v>173</v>
      </c>
      <c r="H47" s="17" t="s">
        <v>48</v>
      </c>
      <c r="I47" s="27">
        <v>9450</v>
      </c>
      <c r="J47" s="145"/>
      <c r="K47" s="27"/>
      <c r="L47" s="27">
        <v>9450</v>
      </c>
      <c r="M47" s="27">
        <f t="shared" si="6"/>
        <v>9450</v>
      </c>
      <c r="N47" s="37"/>
      <c r="O47" s="27">
        <f t="shared" si="3"/>
        <v>9450</v>
      </c>
      <c r="P47" s="36"/>
      <c r="Q47" s="21">
        <v>45404</v>
      </c>
      <c r="R47" s="14">
        <v>1</v>
      </c>
      <c r="S47" s="21">
        <f t="shared" si="7"/>
        <v>45403</v>
      </c>
      <c r="T47" s="17" t="s">
        <v>70</v>
      </c>
      <c r="U47" s="30"/>
      <c r="V47" s="14" t="s">
        <v>89</v>
      </c>
      <c r="W47" s="31" t="s">
        <v>174</v>
      </c>
      <c r="X47" s="33"/>
    </row>
    <row r="48" s="2" customFormat="1" ht="31.2" customHeight="1" spans="1:24">
      <c r="A48" s="14">
        <f t="shared" si="0"/>
        <v>45</v>
      </c>
      <c r="B48" s="14" t="s">
        <v>90</v>
      </c>
      <c r="C48" s="15" t="s">
        <v>175</v>
      </c>
      <c r="D48" s="16" t="s">
        <v>176</v>
      </c>
      <c r="E48" s="17" t="s">
        <v>172</v>
      </c>
      <c r="F48" s="18" t="s">
        <v>40</v>
      </c>
      <c r="G48" s="19" t="s">
        <v>173</v>
      </c>
      <c r="H48" s="17" t="s">
        <v>48</v>
      </c>
      <c r="I48" s="27">
        <v>39000</v>
      </c>
      <c r="J48" s="27"/>
      <c r="K48" s="27"/>
      <c r="L48" s="27">
        <v>39000</v>
      </c>
      <c r="M48" s="27">
        <f t="shared" si="6"/>
        <v>39000</v>
      </c>
      <c r="N48" s="37"/>
      <c r="O48" s="27">
        <f t="shared" si="3"/>
        <v>39000</v>
      </c>
      <c r="P48" s="36"/>
      <c r="Q48" s="21">
        <v>45404</v>
      </c>
      <c r="R48" s="14">
        <v>1</v>
      </c>
      <c r="S48" s="21">
        <f t="shared" si="7"/>
        <v>45403</v>
      </c>
      <c r="T48" s="17" t="s">
        <v>70</v>
      </c>
      <c r="U48" s="30"/>
      <c r="V48" s="14" t="s">
        <v>89</v>
      </c>
      <c r="W48" s="31" t="s">
        <v>177</v>
      </c>
      <c r="X48" s="33"/>
    </row>
    <row r="49" s="2" customFormat="1" ht="31.2" customHeight="1" spans="1:24">
      <c r="A49" s="14">
        <f t="shared" si="0"/>
        <v>46</v>
      </c>
      <c r="B49" s="14" t="s">
        <v>90</v>
      </c>
      <c r="C49" s="15" t="s">
        <v>178</v>
      </c>
      <c r="D49" s="16" t="s">
        <v>179</v>
      </c>
      <c r="E49" s="17" t="s">
        <v>172</v>
      </c>
      <c r="F49" s="18" t="s">
        <v>40</v>
      </c>
      <c r="G49" s="19" t="s">
        <v>180</v>
      </c>
      <c r="H49" s="17" t="s">
        <v>48</v>
      </c>
      <c r="I49" s="27">
        <v>140700</v>
      </c>
      <c r="J49" s="27">
        <v>18760</v>
      </c>
      <c r="K49" s="27"/>
      <c r="L49" s="27">
        <v>50000</v>
      </c>
      <c r="M49" s="27">
        <f t="shared" si="6"/>
        <v>50000</v>
      </c>
      <c r="N49" s="37"/>
      <c r="O49" s="27">
        <f t="shared" si="3"/>
        <v>50000</v>
      </c>
      <c r="P49" s="36"/>
      <c r="Q49" s="21"/>
      <c r="R49" s="14"/>
      <c r="S49" s="21"/>
      <c r="T49" s="17" t="s">
        <v>70</v>
      </c>
      <c r="U49" s="30"/>
      <c r="V49" s="14" t="s">
        <v>181</v>
      </c>
      <c r="W49" s="31" t="s">
        <v>182</v>
      </c>
      <c r="X49" s="33"/>
    </row>
    <row r="50" s="2" customFormat="1" ht="31.2" customHeight="1" spans="1:24">
      <c r="A50" s="14">
        <f t="shared" si="0"/>
        <v>47</v>
      </c>
      <c r="B50" s="14" t="s">
        <v>183</v>
      </c>
      <c r="C50" s="15" t="s">
        <v>184</v>
      </c>
      <c r="D50" s="16" t="s">
        <v>185</v>
      </c>
      <c r="E50" s="17" t="s">
        <v>172</v>
      </c>
      <c r="F50" s="18" t="s">
        <v>40</v>
      </c>
      <c r="G50" s="19" t="s">
        <v>180</v>
      </c>
      <c r="H50" s="17" t="s">
        <v>48</v>
      </c>
      <c r="I50" s="27">
        <v>40459.99</v>
      </c>
      <c r="J50" s="27"/>
      <c r="K50" s="27"/>
      <c r="L50" s="27">
        <v>40459.99</v>
      </c>
      <c r="M50" s="27">
        <f t="shared" si="6"/>
        <v>40459.99</v>
      </c>
      <c r="N50" s="37"/>
      <c r="O50" s="27">
        <f t="shared" si="3"/>
        <v>40459.99</v>
      </c>
      <c r="P50" s="36"/>
      <c r="Q50" s="21"/>
      <c r="R50" s="14"/>
      <c r="S50" s="21"/>
      <c r="T50" s="17" t="s">
        <v>70</v>
      </c>
      <c r="U50" s="30"/>
      <c r="V50" s="14" t="s">
        <v>181</v>
      </c>
      <c r="W50" s="31" t="s">
        <v>186</v>
      </c>
      <c r="X50" s="33"/>
    </row>
    <row r="51" ht="36" customHeight="1" spans="1:23">
      <c r="A51" s="14">
        <f t="shared" si="0"/>
        <v>48</v>
      </c>
      <c r="B51" s="14" t="s">
        <v>90</v>
      </c>
      <c r="C51" s="14" t="s">
        <v>187</v>
      </c>
      <c r="D51" s="16" t="s">
        <v>188</v>
      </c>
      <c r="E51" s="14" t="s">
        <v>30</v>
      </c>
      <c r="F51" s="14" t="s">
        <v>31</v>
      </c>
      <c r="G51" s="14" t="s">
        <v>32</v>
      </c>
      <c r="H51" s="17" t="s">
        <v>48</v>
      </c>
      <c r="I51" s="8">
        <v>1617123.16</v>
      </c>
      <c r="J51" s="27">
        <v>269349.285333333</v>
      </c>
      <c r="K51" s="27"/>
      <c r="L51" s="27">
        <v>200000</v>
      </c>
      <c r="M51" s="27">
        <v>100000</v>
      </c>
      <c r="N51" s="17">
        <v>0</v>
      </c>
      <c r="O51" s="27">
        <v>100000</v>
      </c>
      <c r="P51" s="36"/>
      <c r="Q51" s="21">
        <v>45405</v>
      </c>
      <c r="R51" s="108"/>
      <c r="S51" s="108"/>
      <c r="T51" s="17" t="s">
        <v>35</v>
      </c>
      <c r="U51" s="8"/>
      <c r="V51" s="14" t="s">
        <v>36</v>
      </c>
      <c r="W51" s="31" t="s">
        <v>189</v>
      </c>
    </row>
    <row r="52" ht="36" customHeight="1" spans="1:23">
      <c r="A52" s="14">
        <f t="shared" si="0"/>
        <v>49</v>
      </c>
      <c r="B52" s="14" t="s">
        <v>190</v>
      </c>
      <c r="C52" s="14" t="s">
        <v>191</v>
      </c>
      <c r="D52" s="16" t="s">
        <v>192</v>
      </c>
      <c r="E52" s="14" t="s">
        <v>30</v>
      </c>
      <c r="F52" s="14" t="s">
        <v>31</v>
      </c>
      <c r="G52" s="14" t="s">
        <v>32</v>
      </c>
      <c r="H52" s="17" t="s">
        <v>48</v>
      </c>
      <c r="I52" s="8">
        <v>815110.53</v>
      </c>
      <c r="J52" s="27">
        <v>61544.144</v>
      </c>
      <c r="K52" s="27"/>
      <c r="L52" s="27">
        <v>200000</v>
      </c>
      <c r="M52" s="27">
        <v>100000</v>
      </c>
      <c r="N52" s="17">
        <v>0</v>
      </c>
      <c r="O52" s="27">
        <v>100000</v>
      </c>
      <c r="P52" s="36"/>
      <c r="Q52" s="21">
        <v>45405</v>
      </c>
      <c r="R52" s="108"/>
      <c r="S52" s="108"/>
      <c r="T52" s="17" t="s">
        <v>35</v>
      </c>
      <c r="U52" s="8"/>
      <c r="V52" s="14" t="s">
        <v>36</v>
      </c>
      <c r="W52" s="31" t="s">
        <v>193</v>
      </c>
    </row>
    <row r="53" ht="36" customHeight="1" spans="1:23">
      <c r="A53" s="14">
        <f t="shared" si="0"/>
        <v>50</v>
      </c>
      <c r="B53" s="14" t="s">
        <v>194</v>
      </c>
      <c r="C53" s="14" t="s">
        <v>195</v>
      </c>
      <c r="D53" s="16" t="s">
        <v>196</v>
      </c>
      <c r="E53" s="14" t="s">
        <v>30</v>
      </c>
      <c r="F53" s="14" t="s">
        <v>197</v>
      </c>
      <c r="G53" s="14" t="s">
        <v>32</v>
      </c>
      <c r="H53" s="17" t="s">
        <v>48</v>
      </c>
      <c r="I53" s="8">
        <v>7950.70999999999</v>
      </c>
      <c r="J53" s="27">
        <v>18343.3693333333</v>
      </c>
      <c r="K53" s="27"/>
      <c r="L53" s="27">
        <v>68209.06</v>
      </c>
      <c r="M53" s="27">
        <v>68209.06</v>
      </c>
      <c r="N53" s="17"/>
      <c r="O53" s="27">
        <v>68209.06</v>
      </c>
      <c r="P53" s="36"/>
      <c r="Q53" s="21">
        <v>45410</v>
      </c>
      <c r="R53" s="108"/>
      <c r="S53" s="108"/>
      <c r="T53" s="17" t="s">
        <v>35</v>
      </c>
      <c r="U53" s="8"/>
      <c r="V53" s="14" t="s">
        <v>36</v>
      </c>
      <c r="W53" s="31"/>
    </row>
    <row r="54" ht="36" customHeight="1" spans="1:23">
      <c r="A54" s="14">
        <f t="shared" si="0"/>
        <v>51</v>
      </c>
      <c r="B54" s="14" t="s">
        <v>198</v>
      </c>
      <c r="C54" s="14" t="s">
        <v>199</v>
      </c>
      <c r="D54" s="16" t="s">
        <v>200</v>
      </c>
      <c r="E54" s="14" t="s">
        <v>30</v>
      </c>
      <c r="F54" s="14" t="s">
        <v>31</v>
      </c>
      <c r="G54" s="14" t="s">
        <v>32</v>
      </c>
      <c r="H54" s="17" t="s">
        <v>48</v>
      </c>
      <c r="I54" s="8">
        <v>144280.11</v>
      </c>
      <c r="J54" s="27">
        <v>15563.868</v>
      </c>
      <c r="K54" s="27"/>
      <c r="L54" s="27">
        <v>50000</v>
      </c>
      <c r="M54" s="27">
        <v>30000</v>
      </c>
      <c r="N54" s="17"/>
      <c r="O54" s="27">
        <v>30000</v>
      </c>
      <c r="P54" s="36"/>
      <c r="Q54" s="21">
        <v>45406</v>
      </c>
      <c r="R54" s="108"/>
      <c r="S54" s="108"/>
      <c r="T54" s="17" t="s">
        <v>35</v>
      </c>
      <c r="U54" s="8"/>
      <c r="V54" s="14" t="s">
        <v>36</v>
      </c>
      <c r="W54" s="31"/>
    </row>
    <row r="55" ht="36" customHeight="1" spans="1:23">
      <c r="A55" s="14">
        <f t="shared" si="0"/>
        <v>52</v>
      </c>
      <c r="B55" s="14" t="s">
        <v>190</v>
      </c>
      <c r="C55" s="14" t="s">
        <v>201</v>
      </c>
      <c r="D55" s="16" t="s">
        <v>202</v>
      </c>
      <c r="E55" s="14" t="s">
        <v>30</v>
      </c>
      <c r="F55" s="14" t="s">
        <v>31</v>
      </c>
      <c r="G55" s="14" t="s">
        <v>32</v>
      </c>
      <c r="H55" s="17" t="s">
        <v>48</v>
      </c>
      <c r="I55" s="8">
        <v>1547082.58</v>
      </c>
      <c r="J55" s="27">
        <v>95675.2693333333</v>
      </c>
      <c r="K55" s="27"/>
      <c r="L55" s="27">
        <v>200000</v>
      </c>
      <c r="M55" s="27">
        <v>100000</v>
      </c>
      <c r="N55" s="17">
        <v>0.03</v>
      </c>
      <c r="O55" s="27">
        <v>97000</v>
      </c>
      <c r="P55" s="36"/>
      <c r="Q55" s="21">
        <v>45406</v>
      </c>
      <c r="R55" s="108"/>
      <c r="S55" s="108"/>
      <c r="T55" s="17" t="s">
        <v>35</v>
      </c>
      <c r="U55" s="8"/>
      <c r="V55" s="14" t="s">
        <v>36</v>
      </c>
      <c r="W55" s="31"/>
    </row>
    <row r="56" ht="36" customHeight="1" spans="1:24">
      <c r="A56" s="14">
        <f t="shared" si="0"/>
        <v>53</v>
      </c>
      <c r="B56" s="14" t="s">
        <v>45</v>
      </c>
      <c r="C56" s="15" t="s">
        <v>203</v>
      </c>
      <c r="D56" s="16" t="s">
        <v>204</v>
      </c>
      <c r="E56" s="17" t="s">
        <v>30</v>
      </c>
      <c r="F56" s="18" t="s">
        <v>31</v>
      </c>
      <c r="G56" s="19" t="s">
        <v>54</v>
      </c>
      <c r="H56" s="17" t="s">
        <v>41</v>
      </c>
      <c r="I56" s="8">
        <f>VLOOKUP(D56,[1]Sheet1!$C$1:$AV$65536,46,0)</f>
        <v>3512209.82</v>
      </c>
      <c r="J56" s="27"/>
      <c r="K56" s="27">
        <v>400000</v>
      </c>
      <c r="L56" s="27">
        <v>800000</v>
      </c>
      <c r="M56" s="27">
        <f>L56</f>
        <v>800000</v>
      </c>
      <c r="N56" s="17"/>
      <c r="O56" s="27">
        <f>M56*(1-N56)</f>
        <v>800000</v>
      </c>
      <c r="P56" s="21"/>
      <c r="Q56" s="41">
        <v>45412</v>
      </c>
      <c r="R56" s="21"/>
      <c r="S56" s="17"/>
      <c r="T56" s="17" t="s">
        <v>56</v>
      </c>
      <c r="U56" s="14"/>
      <c r="V56" s="14" t="s">
        <v>205</v>
      </c>
      <c r="W56" s="31" t="s">
        <v>206</v>
      </c>
      <c r="X56" s="3"/>
    </row>
    <row r="57" ht="36" customHeight="1" spans="1:24">
      <c r="A57" s="14">
        <f t="shared" si="0"/>
        <v>54</v>
      </c>
      <c r="B57" s="14" t="s">
        <v>45</v>
      </c>
      <c r="C57" s="15" t="s">
        <v>207</v>
      </c>
      <c r="D57" s="35" t="s">
        <v>208</v>
      </c>
      <c r="E57" s="17" t="s">
        <v>30</v>
      </c>
      <c r="F57" s="18" t="s">
        <v>31</v>
      </c>
      <c r="G57" s="19" t="s">
        <v>54</v>
      </c>
      <c r="H57" s="17" t="s">
        <v>41</v>
      </c>
      <c r="I57" s="8">
        <v>1588030.05</v>
      </c>
      <c r="J57" s="27"/>
      <c r="K57" s="27">
        <v>500000</v>
      </c>
      <c r="L57" s="27">
        <v>500000</v>
      </c>
      <c r="M57" s="27">
        <f>L57</f>
        <v>500000</v>
      </c>
      <c r="N57" s="17"/>
      <c r="O57" s="27">
        <f>M57*(1-N57)</f>
        <v>500000</v>
      </c>
      <c r="P57" s="21"/>
      <c r="Q57" s="41">
        <v>45412</v>
      </c>
      <c r="R57" s="21"/>
      <c r="S57" s="17"/>
      <c r="T57" s="17" t="s">
        <v>56</v>
      </c>
      <c r="U57" s="14"/>
      <c r="V57" s="14" t="s">
        <v>205</v>
      </c>
      <c r="W57" s="31" t="s">
        <v>44</v>
      </c>
      <c r="X57" s="3"/>
    </row>
    <row r="58" ht="36" customHeight="1" spans="1:24">
      <c r="A58" s="14">
        <f t="shared" si="0"/>
        <v>55</v>
      </c>
      <c r="B58" s="14" t="s">
        <v>45</v>
      </c>
      <c r="C58" s="15" t="s">
        <v>209</v>
      </c>
      <c r="D58" s="35" t="s">
        <v>210</v>
      </c>
      <c r="E58" s="14" t="s">
        <v>30</v>
      </c>
      <c r="F58" s="18" t="s">
        <v>31</v>
      </c>
      <c r="G58" s="19" t="s">
        <v>54</v>
      </c>
      <c r="H58" s="17" t="s">
        <v>41</v>
      </c>
      <c r="I58" s="27">
        <f>VLOOKUP(D58,[1]Sheet1!$C$1:$AV$65536,46,0)</f>
        <v>982777.91</v>
      </c>
      <c r="J58" s="27"/>
      <c r="K58" s="27">
        <v>200000</v>
      </c>
      <c r="L58" s="27">
        <v>200000</v>
      </c>
      <c r="M58" s="27">
        <f>L58</f>
        <v>200000</v>
      </c>
      <c r="N58" s="17"/>
      <c r="O58" s="27">
        <f>M58*(1-N58)</f>
        <v>200000</v>
      </c>
      <c r="P58" s="21"/>
      <c r="Q58" s="41">
        <v>45417</v>
      </c>
      <c r="R58" s="21"/>
      <c r="S58" s="17"/>
      <c r="T58" s="17" t="s">
        <v>56</v>
      </c>
      <c r="U58" s="14"/>
      <c r="V58" s="14" t="s">
        <v>205</v>
      </c>
      <c r="W58" s="31" t="s">
        <v>44</v>
      </c>
      <c r="X58" s="3"/>
    </row>
    <row r="59" ht="36" customHeight="1" spans="1:23">
      <c r="A59" s="14">
        <f t="shared" si="0"/>
        <v>56</v>
      </c>
      <c r="B59" s="14" t="s">
        <v>27</v>
      </c>
      <c r="C59" s="15" t="s">
        <v>211</v>
      </c>
      <c r="D59" s="16" t="s">
        <v>212</v>
      </c>
      <c r="E59" s="14" t="s">
        <v>30</v>
      </c>
      <c r="F59" s="18" t="s">
        <v>40</v>
      </c>
      <c r="G59" s="19" t="s">
        <v>54</v>
      </c>
      <c r="H59" s="17" t="s">
        <v>48</v>
      </c>
      <c r="I59" s="8">
        <v>2554924.42</v>
      </c>
      <c r="J59" s="27">
        <v>230560.953333333</v>
      </c>
      <c r="K59" s="27"/>
      <c r="L59" s="95">
        <v>110000</v>
      </c>
      <c r="M59" s="95">
        <v>110000</v>
      </c>
      <c r="N59" s="37">
        <v>0.03</v>
      </c>
      <c r="O59" s="27">
        <f>M59*0.97</f>
        <v>106700</v>
      </c>
      <c r="P59" s="21"/>
      <c r="Q59" s="21">
        <v>45408</v>
      </c>
      <c r="R59" s="14"/>
      <c r="S59" s="21">
        <v>45406</v>
      </c>
      <c r="T59" s="17" t="s">
        <v>35</v>
      </c>
      <c r="U59" s="14"/>
      <c r="V59" s="19" t="s">
        <v>153</v>
      </c>
      <c r="W59" s="19" t="s">
        <v>213</v>
      </c>
    </row>
    <row r="60" ht="36" customHeight="1" spans="1:24">
      <c r="A60" s="14">
        <f t="shared" si="0"/>
        <v>57</v>
      </c>
      <c r="B60" s="14" t="s">
        <v>214</v>
      </c>
      <c r="C60" s="15" t="s">
        <v>215</v>
      </c>
      <c r="D60" s="16" t="s">
        <v>216</v>
      </c>
      <c r="E60" s="14" t="s">
        <v>30</v>
      </c>
      <c r="F60" s="18" t="s">
        <v>40</v>
      </c>
      <c r="G60" s="19" t="s">
        <v>54</v>
      </c>
      <c r="H60" s="17" t="s">
        <v>48</v>
      </c>
      <c r="I60" s="17">
        <v>329677.94</v>
      </c>
      <c r="J60" s="27">
        <v>47265.232</v>
      </c>
      <c r="K60" s="27"/>
      <c r="L60" s="27">
        <v>50000</v>
      </c>
      <c r="M60" s="27">
        <v>50000</v>
      </c>
      <c r="N60" s="37">
        <v>0.03</v>
      </c>
      <c r="O60" s="27">
        <f>M60*0.97</f>
        <v>48500</v>
      </c>
      <c r="P60" s="21"/>
      <c r="Q60" s="21">
        <v>45410</v>
      </c>
      <c r="R60" s="14">
        <v>3</v>
      </c>
      <c r="S60" s="21">
        <v>45408</v>
      </c>
      <c r="T60" s="17" t="s">
        <v>35</v>
      </c>
      <c r="U60" s="8"/>
      <c r="V60" s="14" t="s">
        <v>43</v>
      </c>
      <c r="W60" s="31" t="s">
        <v>217</v>
      </c>
      <c r="X60" s="3"/>
    </row>
    <row r="61" ht="36" customHeight="1" spans="1:25">
      <c r="A61" s="14">
        <f t="shared" si="0"/>
        <v>58</v>
      </c>
      <c r="B61" s="14" t="s">
        <v>45</v>
      </c>
      <c r="C61" s="15" t="s">
        <v>218</v>
      </c>
      <c r="D61" s="16" t="s">
        <v>219</v>
      </c>
      <c r="E61" s="17" t="s">
        <v>30</v>
      </c>
      <c r="F61" s="18" t="s">
        <v>31</v>
      </c>
      <c r="G61" s="19" t="s">
        <v>32</v>
      </c>
      <c r="H61" s="17" t="s">
        <v>48</v>
      </c>
      <c r="I61" s="8">
        <v>13000</v>
      </c>
      <c r="J61" s="27">
        <v>8005.872</v>
      </c>
      <c r="K61" s="27"/>
      <c r="L61" s="8">
        <v>13000</v>
      </c>
      <c r="M61" s="8">
        <v>13000</v>
      </c>
      <c r="N61" s="17"/>
      <c r="O61" s="8">
        <v>13000</v>
      </c>
      <c r="P61" s="17" t="s">
        <v>220</v>
      </c>
      <c r="Q61" s="21">
        <v>45409</v>
      </c>
      <c r="R61" s="14">
        <v>9</v>
      </c>
      <c r="S61" s="21">
        <v>45404</v>
      </c>
      <c r="T61" s="17" t="s">
        <v>70</v>
      </c>
      <c r="U61" s="8"/>
      <c r="V61" s="14" t="s">
        <v>125</v>
      </c>
      <c r="W61" s="31" t="s">
        <v>221</v>
      </c>
      <c r="X61" s="3"/>
      <c r="Y61" s="6"/>
    </row>
    <row r="62" ht="36" customHeight="1" spans="1:25">
      <c r="A62" s="14">
        <f t="shared" si="0"/>
        <v>59</v>
      </c>
      <c r="B62" s="14" t="s">
        <v>45</v>
      </c>
      <c r="C62" s="15" t="s">
        <v>222</v>
      </c>
      <c r="D62" s="114" t="s">
        <v>223</v>
      </c>
      <c r="E62" s="17" t="s">
        <v>30</v>
      </c>
      <c r="F62" s="18" t="s">
        <v>31</v>
      </c>
      <c r="G62" s="19" t="s">
        <v>32</v>
      </c>
      <c r="H62" s="17" t="s">
        <v>48</v>
      </c>
      <c r="I62" s="158">
        <v>2996.5</v>
      </c>
      <c r="J62" s="27">
        <v>399.533333333333</v>
      </c>
      <c r="K62" s="27"/>
      <c r="L62" s="27">
        <v>2996.5</v>
      </c>
      <c r="M62" s="27">
        <v>2996.5</v>
      </c>
      <c r="N62" s="17"/>
      <c r="O62" s="27">
        <v>2996.5</v>
      </c>
      <c r="P62" s="27"/>
      <c r="Q62" s="21">
        <v>45409</v>
      </c>
      <c r="R62" s="14">
        <v>5</v>
      </c>
      <c r="S62" s="21">
        <v>45404</v>
      </c>
      <c r="T62" s="17" t="s">
        <v>70</v>
      </c>
      <c r="U62" s="8"/>
      <c r="V62" s="14" t="s">
        <v>125</v>
      </c>
      <c r="W62" s="31" t="s">
        <v>221</v>
      </c>
      <c r="X62" s="3"/>
      <c r="Y62" s="6"/>
    </row>
    <row r="63" ht="36" customHeight="1" spans="1:25">
      <c r="A63" s="14">
        <f t="shared" si="0"/>
        <v>60</v>
      </c>
      <c r="B63" s="14" t="s">
        <v>45</v>
      </c>
      <c r="C63" s="15" t="s">
        <v>224</v>
      </c>
      <c r="D63" s="16" t="s">
        <v>225</v>
      </c>
      <c r="E63" s="17" t="s">
        <v>30</v>
      </c>
      <c r="F63" s="18" t="s">
        <v>31</v>
      </c>
      <c r="G63" s="19" t="s">
        <v>32</v>
      </c>
      <c r="H63" s="17" t="s">
        <v>48</v>
      </c>
      <c r="I63" s="8">
        <v>242902.54</v>
      </c>
      <c r="J63" s="27">
        <v>103097.864</v>
      </c>
      <c r="K63" s="27"/>
      <c r="L63" s="8">
        <v>242902.54</v>
      </c>
      <c r="M63" s="8">
        <v>242902.54</v>
      </c>
      <c r="N63" s="17"/>
      <c r="O63" s="8">
        <v>242902.54</v>
      </c>
      <c r="P63" s="27"/>
      <c r="Q63" s="21">
        <v>45409</v>
      </c>
      <c r="R63" s="14">
        <v>2</v>
      </c>
      <c r="S63" s="21">
        <v>45404</v>
      </c>
      <c r="T63" s="17" t="s">
        <v>70</v>
      </c>
      <c r="U63" s="8"/>
      <c r="V63" s="14" t="s">
        <v>125</v>
      </c>
      <c r="W63" s="31"/>
      <c r="X63" s="3"/>
      <c r="Y63" s="6"/>
    </row>
    <row r="64" ht="36" customHeight="1" spans="1:25">
      <c r="A64" s="14">
        <f t="shared" si="0"/>
        <v>61</v>
      </c>
      <c r="B64" s="14" t="s">
        <v>45</v>
      </c>
      <c r="C64" s="15" t="s">
        <v>226</v>
      </c>
      <c r="D64" s="16" t="s">
        <v>227</v>
      </c>
      <c r="E64" s="17" t="s">
        <v>30</v>
      </c>
      <c r="F64" s="18" t="s">
        <v>31</v>
      </c>
      <c r="G64" s="19" t="s">
        <v>32</v>
      </c>
      <c r="H64" s="17" t="s">
        <v>48</v>
      </c>
      <c r="I64" s="8">
        <v>13785</v>
      </c>
      <c r="J64" s="27">
        <v>2816.14266666667</v>
      </c>
      <c r="K64" s="27"/>
      <c r="L64" s="8">
        <v>13785</v>
      </c>
      <c r="M64" s="8">
        <v>13785</v>
      </c>
      <c r="N64" s="17"/>
      <c r="O64" s="8">
        <v>13785</v>
      </c>
      <c r="P64" s="27"/>
      <c r="Q64" s="21">
        <v>45409</v>
      </c>
      <c r="R64" s="14">
        <v>4</v>
      </c>
      <c r="S64" s="21">
        <v>45404</v>
      </c>
      <c r="T64" s="17" t="s">
        <v>70</v>
      </c>
      <c r="U64" s="8"/>
      <c r="V64" s="14" t="s">
        <v>125</v>
      </c>
      <c r="W64" s="31"/>
      <c r="X64" s="3"/>
      <c r="Y64" s="6"/>
    </row>
    <row r="65" ht="36" customHeight="1" spans="1:25">
      <c r="A65" s="14">
        <f t="shared" si="0"/>
        <v>62</v>
      </c>
      <c r="B65" s="14" t="s">
        <v>45</v>
      </c>
      <c r="C65" s="15" t="s">
        <v>228</v>
      </c>
      <c r="D65" s="16" t="s">
        <v>229</v>
      </c>
      <c r="E65" s="17" t="s">
        <v>30</v>
      </c>
      <c r="F65" s="18" t="s">
        <v>31</v>
      </c>
      <c r="G65" s="19" t="s">
        <v>32</v>
      </c>
      <c r="H65" s="17" t="s">
        <v>48</v>
      </c>
      <c r="I65" s="8">
        <v>644913.45</v>
      </c>
      <c r="J65" s="27">
        <v>122908.470666667</v>
      </c>
      <c r="K65" s="27"/>
      <c r="L65" s="27">
        <v>100000</v>
      </c>
      <c r="M65" s="27">
        <v>100000</v>
      </c>
      <c r="N65" s="17"/>
      <c r="O65" s="27">
        <v>100000</v>
      </c>
      <c r="P65" s="27"/>
      <c r="Q65" s="21">
        <v>45409</v>
      </c>
      <c r="R65" s="14">
        <v>5</v>
      </c>
      <c r="S65" s="21">
        <v>45404</v>
      </c>
      <c r="T65" s="17" t="s">
        <v>70</v>
      </c>
      <c r="U65" s="8"/>
      <c r="V65" s="14" t="s">
        <v>125</v>
      </c>
      <c r="W65" s="31"/>
      <c r="X65" s="3"/>
      <c r="Y65" s="6"/>
    </row>
    <row r="66" ht="36" customHeight="1" spans="1:25">
      <c r="A66" s="14">
        <f t="shared" si="0"/>
        <v>63</v>
      </c>
      <c r="B66" s="14" t="s">
        <v>45</v>
      </c>
      <c r="C66" s="15" t="s">
        <v>230</v>
      </c>
      <c r="D66" s="16" t="s">
        <v>231</v>
      </c>
      <c r="E66" s="17" t="s">
        <v>30</v>
      </c>
      <c r="F66" s="18" t="s">
        <v>31</v>
      </c>
      <c r="G66" s="19" t="s">
        <v>32</v>
      </c>
      <c r="H66" s="17" t="s">
        <v>48</v>
      </c>
      <c r="I66" s="8">
        <v>1551874.44</v>
      </c>
      <c r="J66" s="27">
        <v>146348.892</v>
      </c>
      <c r="K66" s="27"/>
      <c r="L66" s="27">
        <v>100000</v>
      </c>
      <c r="M66" s="27">
        <v>100000</v>
      </c>
      <c r="N66" s="17"/>
      <c r="O66" s="27">
        <v>100000</v>
      </c>
      <c r="P66" s="27"/>
      <c r="Q66" s="21">
        <v>45409</v>
      </c>
      <c r="R66" s="14">
        <v>2</v>
      </c>
      <c r="S66" s="21">
        <v>45404</v>
      </c>
      <c r="T66" s="17" t="s">
        <v>70</v>
      </c>
      <c r="U66" s="8"/>
      <c r="V66" s="14" t="s">
        <v>125</v>
      </c>
      <c r="W66" s="31"/>
      <c r="X66" s="3"/>
      <c r="Y66" s="6"/>
    </row>
    <row r="67" ht="36" customHeight="1" spans="1:25">
      <c r="A67" s="14">
        <f t="shared" si="0"/>
        <v>64</v>
      </c>
      <c r="B67" s="14" t="s">
        <v>45</v>
      </c>
      <c r="C67" s="15" t="s">
        <v>232</v>
      </c>
      <c r="D67" s="16" t="s">
        <v>233</v>
      </c>
      <c r="E67" s="17" t="s">
        <v>30</v>
      </c>
      <c r="F67" s="18" t="s">
        <v>31</v>
      </c>
      <c r="G67" s="19" t="s">
        <v>32</v>
      </c>
      <c r="H67" s="17" t="s">
        <v>48</v>
      </c>
      <c r="I67" s="8">
        <v>885896.56</v>
      </c>
      <c r="J67" s="27">
        <v>148333.838666667</v>
      </c>
      <c r="K67" s="27"/>
      <c r="L67" s="27">
        <v>150000</v>
      </c>
      <c r="M67" s="27">
        <v>150000</v>
      </c>
      <c r="N67" s="17"/>
      <c r="O67" s="27">
        <v>150000</v>
      </c>
      <c r="P67" s="27"/>
      <c r="Q67" s="21">
        <v>45422</v>
      </c>
      <c r="R67" s="14">
        <v>15</v>
      </c>
      <c r="S67" s="21">
        <v>45410</v>
      </c>
      <c r="T67" s="17" t="s">
        <v>70</v>
      </c>
      <c r="U67" s="8"/>
      <c r="V67" s="14" t="s">
        <v>125</v>
      </c>
      <c r="W67" s="31"/>
      <c r="X67" s="3"/>
      <c r="Y67" s="6"/>
    </row>
    <row r="68" ht="36" customHeight="1" spans="1:25">
      <c r="A68" s="14">
        <f t="shared" si="0"/>
        <v>65</v>
      </c>
      <c r="B68" s="14" t="s">
        <v>45</v>
      </c>
      <c r="C68" s="15" t="s">
        <v>234</v>
      </c>
      <c r="D68" s="16" t="s">
        <v>235</v>
      </c>
      <c r="E68" s="17" t="s">
        <v>30</v>
      </c>
      <c r="F68" s="18" t="s">
        <v>31</v>
      </c>
      <c r="G68" s="19" t="s">
        <v>32</v>
      </c>
      <c r="H68" s="17" t="s">
        <v>48</v>
      </c>
      <c r="I68" s="8">
        <v>570888.88</v>
      </c>
      <c r="J68" s="27">
        <v>82378.0453333334</v>
      </c>
      <c r="K68" s="27"/>
      <c r="L68" s="27">
        <v>100000</v>
      </c>
      <c r="M68" s="27">
        <v>100000</v>
      </c>
      <c r="N68" s="17"/>
      <c r="O68" s="27">
        <v>100000</v>
      </c>
      <c r="P68" s="27"/>
      <c r="Q68" s="21">
        <v>45423</v>
      </c>
      <c r="R68" s="14">
        <v>15</v>
      </c>
      <c r="S68" s="21">
        <v>45411</v>
      </c>
      <c r="T68" s="17" t="s">
        <v>70</v>
      </c>
      <c r="U68" s="8"/>
      <c r="V68" s="14" t="s">
        <v>125</v>
      </c>
      <c r="W68" s="31"/>
      <c r="X68" s="3"/>
      <c r="Y68" s="6"/>
    </row>
    <row r="69" ht="36" customHeight="1" spans="1:25">
      <c r="A69" s="14">
        <f t="shared" si="0"/>
        <v>66</v>
      </c>
      <c r="B69" s="14" t="s">
        <v>45</v>
      </c>
      <c r="C69" s="15" t="s">
        <v>236</v>
      </c>
      <c r="D69" s="16" t="s">
        <v>237</v>
      </c>
      <c r="E69" s="17" t="s">
        <v>30</v>
      </c>
      <c r="F69" s="18" t="s">
        <v>31</v>
      </c>
      <c r="G69" s="19" t="s">
        <v>32</v>
      </c>
      <c r="H69" s="17" t="s">
        <v>48</v>
      </c>
      <c r="I69" s="8">
        <v>338661</v>
      </c>
      <c r="J69" s="27">
        <v>45154.8</v>
      </c>
      <c r="K69" s="27"/>
      <c r="L69" s="27">
        <v>338661</v>
      </c>
      <c r="M69" s="27">
        <v>338661</v>
      </c>
      <c r="N69" s="17"/>
      <c r="O69" s="27">
        <v>338661</v>
      </c>
      <c r="P69" s="27"/>
      <c r="Q69" s="21">
        <v>45423</v>
      </c>
      <c r="R69" s="14">
        <v>30</v>
      </c>
      <c r="S69" s="21">
        <v>45422</v>
      </c>
      <c r="T69" s="17" t="s">
        <v>70</v>
      </c>
      <c r="U69" s="8"/>
      <c r="V69" s="14" t="s">
        <v>125</v>
      </c>
      <c r="W69" s="31" t="s">
        <v>238</v>
      </c>
      <c r="X69" s="3"/>
      <c r="Y69" s="6"/>
    </row>
    <row r="70" ht="36" customHeight="1" spans="1:25">
      <c r="A70" s="14">
        <f t="shared" si="0"/>
        <v>67</v>
      </c>
      <c r="B70" s="14" t="s">
        <v>45</v>
      </c>
      <c r="C70" s="15" t="s">
        <v>239</v>
      </c>
      <c r="D70" s="16" t="s">
        <v>240</v>
      </c>
      <c r="E70" s="17" t="s">
        <v>30</v>
      </c>
      <c r="F70" s="18" t="s">
        <v>31</v>
      </c>
      <c r="G70" s="19" t="s">
        <v>32</v>
      </c>
      <c r="H70" s="17" t="s">
        <v>48</v>
      </c>
      <c r="I70" s="8">
        <v>12530.25</v>
      </c>
      <c r="J70" s="27">
        <v>1670.7</v>
      </c>
      <c r="K70" s="27"/>
      <c r="L70" s="27">
        <v>12530.25</v>
      </c>
      <c r="M70" s="27">
        <v>12530.25</v>
      </c>
      <c r="N70" s="17"/>
      <c r="O70" s="27">
        <v>12530.25</v>
      </c>
      <c r="P70" s="27"/>
      <c r="Q70" s="21">
        <v>45423</v>
      </c>
      <c r="R70" s="14">
        <v>30</v>
      </c>
      <c r="S70" s="21">
        <v>45422</v>
      </c>
      <c r="T70" s="17" t="s">
        <v>70</v>
      </c>
      <c r="U70" s="8"/>
      <c r="V70" s="14" t="s">
        <v>125</v>
      </c>
      <c r="W70" s="31" t="s">
        <v>221</v>
      </c>
      <c r="X70" s="3"/>
      <c r="Y70" s="6"/>
    </row>
    <row r="71" ht="36" customHeight="1" spans="1:25">
      <c r="A71" s="14">
        <f t="shared" si="0"/>
        <v>68</v>
      </c>
      <c r="B71" s="14" t="s">
        <v>45</v>
      </c>
      <c r="C71" s="15" t="s">
        <v>241</v>
      </c>
      <c r="D71" s="16" t="s">
        <v>242</v>
      </c>
      <c r="E71" s="17" t="s">
        <v>30</v>
      </c>
      <c r="F71" s="18" t="s">
        <v>31</v>
      </c>
      <c r="G71" s="19" t="s">
        <v>32</v>
      </c>
      <c r="H71" s="17" t="s">
        <v>48</v>
      </c>
      <c r="I71" s="8">
        <v>92255.8</v>
      </c>
      <c r="J71" s="27">
        <v>28042.1706666667</v>
      </c>
      <c r="K71" s="27"/>
      <c r="L71" s="27">
        <v>92255.8</v>
      </c>
      <c r="M71" s="27">
        <v>92255.8</v>
      </c>
      <c r="N71" s="17"/>
      <c r="O71" s="27">
        <v>92255.8</v>
      </c>
      <c r="P71" s="27"/>
      <c r="Q71" s="21">
        <v>45423</v>
      </c>
      <c r="R71" s="14">
        <v>30</v>
      </c>
      <c r="S71" s="21">
        <v>45422</v>
      </c>
      <c r="T71" s="17" t="s">
        <v>70</v>
      </c>
      <c r="U71" s="8"/>
      <c r="V71" s="14" t="s">
        <v>125</v>
      </c>
      <c r="W71" s="31"/>
      <c r="X71" s="3"/>
      <c r="Y71" s="6"/>
    </row>
    <row r="72" ht="36" customHeight="1" spans="1:25">
      <c r="A72" s="14">
        <f t="shared" si="0"/>
        <v>69</v>
      </c>
      <c r="B72" s="14" t="s">
        <v>45</v>
      </c>
      <c r="C72" s="15" t="s">
        <v>243</v>
      </c>
      <c r="D72" s="16" t="s">
        <v>244</v>
      </c>
      <c r="E72" s="17" t="s">
        <v>30</v>
      </c>
      <c r="F72" s="18" t="s">
        <v>31</v>
      </c>
      <c r="G72" s="19" t="s">
        <v>32</v>
      </c>
      <c r="H72" s="17" t="s">
        <v>48</v>
      </c>
      <c r="I72" s="8">
        <v>70604.95</v>
      </c>
      <c r="J72" s="27">
        <v>12217.684</v>
      </c>
      <c r="K72" s="27"/>
      <c r="L72" s="27">
        <v>70604.95</v>
      </c>
      <c r="M72" s="27">
        <v>70604.95</v>
      </c>
      <c r="N72" s="17"/>
      <c r="O72" s="27">
        <v>70604.95</v>
      </c>
      <c r="P72" s="27"/>
      <c r="Q72" s="21">
        <v>45409</v>
      </c>
      <c r="R72" s="14">
        <v>2</v>
      </c>
      <c r="S72" s="21">
        <v>45404</v>
      </c>
      <c r="T72" s="17" t="s">
        <v>70</v>
      </c>
      <c r="U72" s="8"/>
      <c r="V72" s="14" t="s">
        <v>125</v>
      </c>
      <c r="W72" s="31"/>
      <c r="X72" s="3"/>
      <c r="Y72" s="6"/>
    </row>
    <row r="73" ht="36" customHeight="1" spans="1:25">
      <c r="A73" s="14">
        <f t="shared" si="0"/>
        <v>70</v>
      </c>
      <c r="B73" s="14" t="s">
        <v>45</v>
      </c>
      <c r="C73" s="15" t="s">
        <v>245</v>
      </c>
      <c r="D73" s="16" t="s">
        <v>246</v>
      </c>
      <c r="E73" s="17" t="s">
        <v>30</v>
      </c>
      <c r="F73" s="18" t="s">
        <v>31</v>
      </c>
      <c r="G73" s="19" t="s">
        <v>32</v>
      </c>
      <c r="H73" s="17" t="s">
        <v>48</v>
      </c>
      <c r="I73" s="8">
        <v>378903.74</v>
      </c>
      <c r="J73" s="27">
        <v>14632.324</v>
      </c>
      <c r="K73" s="27"/>
      <c r="L73" s="27">
        <v>50000</v>
      </c>
      <c r="M73" s="27">
        <v>50000</v>
      </c>
      <c r="N73" s="17"/>
      <c r="O73" s="27">
        <v>50000</v>
      </c>
      <c r="P73" s="27"/>
      <c r="Q73" s="21">
        <v>45409</v>
      </c>
      <c r="R73" s="14">
        <v>2</v>
      </c>
      <c r="S73" s="21">
        <v>45404</v>
      </c>
      <c r="T73" s="17" t="s">
        <v>70</v>
      </c>
      <c r="U73" s="8"/>
      <c r="V73" s="14" t="s">
        <v>125</v>
      </c>
      <c r="W73" s="31"/>
      <c r="X73" s="3"/>
      <c r="Y73" s="6"/>
    </row>
    <row r="74" ht="36" customHeight="1" spans="1:25">
      <c r="A74" s="14">
        <f t="shared" si="0"/>
        <v>71</v>
      </c>
      <c r="B74" s="14" t="s">
        <v>45</v>
      </c>
      <c r="C74" s="121" t="s">
        <v>247</v>
      </c>
      <c r="D74" s="122" t="s">
        <v>248</v>
      </c>
      <c r="E74" s="17" t="s">
        <v>30</v>
      </c>
      <c r="F74" s="18" t="s">
        <v>31</v>
      </c>
      <c r="G74" s="19" t="s">
        <v>32</v>
      </c>
      <c r="H74" s="17" t="s">
        <v>48</v>
      </c>
      <c r="I74" s="8">
        <v>6960476.69</v>
      </c>
      <c r="J74" s="27">
        <v>302920.909333333</v>
      </c>
      <c r="K74" s="27"/>
      <c r="L74" s="27">
        <v>300000</v>
      </c>
      <c r="M74" s="27">
        <v>300000</v>
      </c>
      <c r="N74" s="17"/>
      <c r="O74" s="27">
        <v>300000</v>
      </c>
      <c r="P74" s="27"/>
      <c r="Q74" s="21">
        <v>45409</v>
      </c>
      <c r="R74" s="14">
        <v>2</v>
      </c>
      <c r="S74" s="21">
        <v>45404</v>
      </c>
      <c r="T74" s="17" t="s">
        <v>70</v>
      </c>
      <c r="U74" s="8"/>
      <c r="V74" s="14" t="s">
        <v>125</v>
      </c>
      <c r="W74" s="31" t="s">
        <v>249</v>
      </c>
      <c r="X74" s="3"/>
      <c r="Y74" s="6"/>
    </row>
    <row r="75" ht="36" customHeight="1" spans="1:25">
      <c r="A75" s="14">
        <f t="shared" si="0"/>
        <v>72</v>
      </c>
      <c r="B75" s="14" t="s">
        <v>45</v>
      </c>
      <c r="C75" s="15" t="s">
        <v>250</v>
      </c>
      <c r="D75" s="16" t="s">
        <v>251</v>
      </c>
      <c r="E75" s="17" t="s">
        <v>30</v>
      </c>
      <c r="F75" s="18" t="s">
        <v>31</v>
      </c>
      <c r="G75" s="19" t="s">
        <v>32</v>
      </c>
      <c r="H75" s="17" t="s">
        <v>48</v>
      </c>
      <c r="I75" s="8">
        <v>117519.07</v>
      </c>
      <c r="J75" s="27">
        <v>11571.3173333333</v>
      </c>
      <c r="K75" s="27"/>
      <c r="L75" s="27">
        <v>117519.07</v>
      </c>
      <c r="M75" s="27">
        <v>117519.07</v>
      </c>
      <c r="N75" s="17"/>
      <c r="O75" s="27">
        <v>117519.07</v>
      </c>
      <c r="P75" s="27"/>
      <c r="Q75" s="21">
        <v>45429</v>
      </c>
      <c r="R75" s="14">
        <v>15</v>
      </c>
      <c r="S75" s="21">
        <v>45411</v>
      </c>
      <c r="T75" s="17" t="s">
        <v>70</v>
      </c>
      <c r="U75" s="8"/>
      <c r="V75" s="14" t="s">
        <v>125</v>
      </c>
      <c r="W75" s="31"/>
      <c r="X75" s="3"/>
      <c r="Y75" s="6"/>
    </row>
    <row r="76" ht="36" customHeight="1" spans="1:25">
      <c r="A76" s="14">
        <f t="shared" si="0"/>
        <v>73</v>
      </c>
      <c r="B76" s="14" t="s">
        <v>45</v>
      </c>
      <c r="C76" s="15" t="s">
        <v>252</v>
      </c>
      <c r="D76" s="16" t="s">
        <v>253</v>
      </c>
      <c r="E76" s="17" t="s">
        <v>30</v>
      </c>
      <c r="F76" s="18" t="s">
        <v>31</v>
      </c>
      <c r="G76" s="19" t="s">
        <v>32</v>
      </c>
      <c r="H76" s="17" t="s">
        <v>48</v>
      </c>
      <c r="I76" s="8">
        <v>1117650.81</v>
      </c>
      <c r="J76" s="27">
        <v>307298.646666667</v>
      </c>
      <c r="K76" s="27"/>
      <c r="L76" s="27">
        <v>500000</v>
      </c>
      <c r="M76" s="27">
        <v>500000</v>
      </c>
      <c r="N76" s="17"/>
      <c r="O76" s="27">
        <v>500000</v>
      </c>
      <c r="P76" s="27"/>
      <c r="Q76" s="21">
        <v>45407</v>
      </c>
      <c r="R76" s="14">
        <v>2</v>
      </c>
      <c r="S76" s="21">
        <v>45404</v>
      </c>
      <c r="T76" s="17" t="s">
        <v>70</v>
      </c>
      <c r="U76" s="8"/>
      <c r="V76" s="14" t="s">
        <v>125</v>
      </c>
      <c r="W76" s="31" t="s">
        <v>254</v>
      </c>
      <c r="X76" s="3"/>
      <c r="Y76" s="6"/>
    </row>
    <row r="77" ht="36" customHeight="1" spans="1:25">
      <c r="A77" s="14">
        <f t="shared" si="0"/>
        <v>74</v>
      </c>
      <c r="B77" s="14" t="s">
        <v>45</v>
      </c>
      <c r="C77" s="15" t="s">
        <v>255</v>
      </c>
      <c r="D77" s="16" t="s">
        <v>256</v>
      </c>
      <c r="E77" s="17"/>
      <c r="F77" s="17" t="s">
        <v>40</v>
      </c>
      <c r="G77" s="18" t="s">
        <v>32</v>
      </c>
      <c r="H77" s="17" t="s">
        <v>48</v>
      </c>
      <c r="I77" s="8"/>
      <c r="J77" s="27">
        <v>5547.212</v>
      </c>
      <c r="K77" s="27"/>
      <c r="L77" s="27">
        <v>5547</v>
      </c>
      <c r="M77" s="27">
        <v>5547</v>
      </c>
      <c r="N77" s="76">
        <v>0.03</v>
      </c>
      <c r="O77" s="27">
        <f>M77*1-N77</f>
        <v>5546.97</v>
      </c>
      <c r="P77" s="27"/>
      <c r="Q77" s="21">
        <v>45407</v>
      </c>
      <c r="R77" s="14">
        <v>5</v>
      </c>
      <c r="S77" s="21">
        <v>45407</v>
      </c>
      <c r="T77" s="17" t="s">
        <v>35</v>
      </c>
      <c r="U77" s="8"/>
      <c r="V77" s="14" t="s">
        <v>65</v>
      </c>
      <c r="W77" s="31"/>
      <c r="X77" s="3"/>
      <c r="Y77" s="6"/>
    </row>
    <row r="78" ht="36" customHeight="1" spans="1:25">
      <c r="A78" s="14">
        <f t="shared" si="0"/>
        <v>75</v>
      </c>
      <c r="B78" s="14" t="s">
        <v>45</v>
      </c>
      <c r="C78" s="15" t="s">
        <v>257</v>
      </c>
      <c r="D78" s="16" t="s">
        <v>258</v>
      </c>
      <c r="E78" s="17"/>
      <c r="F78" s="17" t="s">
        <v>40</v>
      </c>
      <c r="G78" s="18" t="s">
        <v>32</v>
      </c>
      <c r="H78" s="17" t="s">
        <v>48</v>
      </c>
      <c r="I78" s="8"/>
      <c r="J78" s="27">
        <v>200030.544</v>
      </c>
      <c r="K78" s="27"/>
      <c r="L78" s="27">
        <v>200030.544</v>
      </c>
      <c r="M78" s="27">
        <v>200030.544</v>
      </c>
      <c r="N78" s="76">
        <v>0.03</v>
      </c>
      <c r="O78" s="27">
        <f>M78*1-N78</f>
        <v>200030.514</v>
      </c>
      <c r="P78" s="27"/>
      <c r="Q78" s="21">
        <v>45409</v>
      </c>
      <c r="R78" s="14">
        <v>6</v>
      </c>
      <c r="S78" s="21">
        <v>45409</v>
      </c>
      <c r="T78" s="17" t="s">
        <v>259</v>
      </c>
      <c r="U78" s="8"/>
      <c r="V78" s="14" t="s">
        <v>65</v>
      </c>
      <c r="W78" s="31"/>
      <c r="X78" s="3"/>
      <c r="Y78" s="6"/>
    </row>
    <row r="79" ht="36" customHeight="1" spans="1:25">
      <c r="A79" s="14">
        <f t="shared" si="0"/>
        <v>76</v>
      </c>
      <c r="B79" s="14" t="s">
        <v>260</v>
      </c>
      <c r="C79" s="15" t="s">
        <v>261</v>
      </c>
      <c r="D79" s="16" t="s">
        <v>262</v>
      </c>
      <c r="E79" s="17"/>
      <c r="F79" s="17" t="s">
        <v>40</v>
      </c>
      <c r="G79" s="18" t="s">
        <v>32</v>
      </c>
      <c r="H79" s="17" t="s">
        <v>48</v>
      </c>
      <c r="I79" s="8"/>
      <c r="J79" s="27">
        <v>85343.7933333333</v>
      </c>
      <c r="K79" s="27"/>
      <c r="L79" s="27">
        <v>85343.7933333333</v>
      </c>
      <c r="M79" s="27">
        <v>85343.7933333333</v>
      </c>
      <c r="N79" s="76">
        <v>0.03</v>
      </c>
      <c r="O79" s="27">
        <f>M79*1-N79</f>
        <v>85343.7633333333</v>
      </c>
      <c r="P79" s="27"/>
      <c r="Q79" s="21">
        <v>45408</v>
      </c>
      <c r="R79" s="14">
        <v>5</v>
      </c>
      <c r="S79" s="21">
        <v>45408</v>
      </c>
      <c r="T79" s="17" t="s">
        <v>35</v>
      </c>
      <c r="U79" s="8"/>
      <c r="V79" s="14" t="s">
        <v>65</v>
      </c>
      <c r="W79" s="31"/>
      <c r="X79" s="3"/>
      <c r="Y79" s="6"/>
    </row>
    <row r="80" ht="36" customHeight="1" spans="1:25">
      <c r="A80" s="14">
        <f t="shared" si="0"/>
        <v>77</v>
      </c>
      <c r="B80" s="14" t="s">
        <v>260</v>
      </c>
      <c r="C80" s="15" t="s">
        <v>263</v>
      </c>
      <c r="D80" s="16" t="s">
        <v>264</v>
      </c>
      <c r="E80" s="17"/>
      <c r="F80" s="17" t="s">
        <v>40</v>
      </c>
      <c r="G80" s="18" t="s">
        <v>32</v>
      </c>
      <c r="H80" s="17" t="s">
        <v>48</v>
      </c>
      <c r="I80" s="8"/>
      <c r="J80" s="27">
        <v>29543.0693333333</v>
      </c>
      <c r="K80" s="27"/>
      <c r="L80" s="27">
        <v>29543.0693333333</v>
      </c>
      <c r="M80" s="27">
        <v>29543.0693333333</v>
      </c>
      <c r="N80" s="76">
        <v>0.03</v>
      </c>
      <c r="O80" s="27">
        <f>M80*1-N80</f>
        <v>29543.0393333333</v>
      </c>
      <c r="P80" s="27"/>
      <c r="Q80" s="21">
        <v>45409</v>
      </c>
      <c r="R80" s="14"/>
      <c r="S80" s="21">
        <v>45409</v>
      </c>
      <c r="T80" s="17" t="s">
        <v>35</v>
      </c>
      <c r="U80" s="8"/>
      <c r="V80" s="14" t="s">
        <v>65</v>
      </c>
      <c r="W80" s="31"/>
      <c r="X80" s="3"/>
      <c r="Y80" s="6"/>
    </row>
    <row r="81" s="2" customFormat="1" ht="31.2" customHeight="1" spans="1:24">
      <c r="A81" s="14">
        <f t="shared" si="0"/>
        <v>78</v>
      </c>
      <c r="B81" s="14" t="s">
        <v>190</v>
      </c>
      <c r="C81" s="15" t="s">
        <v>265</v>
      </c>
      <c r="D81" s="16" t="s">
        <v>266</v>
      </c>
      <c r="E81" s="17" t="s">
        <v>172</v>
      </c>
      <c r="F81" s="18" t="s">
        <v>40</v>
      </c>
      <c r="G81" s="19" t="s">
        <v>180</v>
      </c>
      <c r="H81" s="17" t="s">
        <v>48</v>
      </c>
      <c r="I81" s="27">
        <v>117200</v>
      </c>
      <c r="J81" s="27"/>
      <c r="K81" s="27"/>
      <c r="L81" s="27">
        <v>51000</v>
      </c>
      <c r="M81" s="27">
        <f>L81</f>
        <v>51000</v>
      </c>
      <c r="N81" s="37"/>
      <c r="O81" s="27">
        <f>M81*(1-N81)</f>
        <v>51000</v>
      </c>
      <c r="P81" s="36"/>
      <c r="Q81" s="21"/>
      <c r="R81" s="14"/>
      <c r="S81" s="21"/>
      <c r="T81" s="17" t="s">
        <v>70</v>
      </c>
      <c r="U81" s="30"/>
      <c r="V81" s="14" t="s">
        <v>181</v>
      </c>
      <c r="W81" s="31" t="s">
        <v>267</v>
      </c>
      <c r="X81" s="33"/>
    </row>
    <row r="82" ht="36" customHeight="1" spans="1:24">
      <c r="A82" s="14">
        <f t="shared" si="0"/>
        <v>79</v>
      </c>
      <c r="B82" s="14" t="s">
        <v>190</v>
      </c>
      <c r="C82" s="15" t="s">
        <v>268</v>
      </c>
      <c r="D82" s="16" t="s">
        <v>269</v>
      </c>
      <c r="E82" s="16"/>
      <c r="F82" s="18" t="s">
        <v>40</v>
      </c>
      <c r="G82" s="19" t="s">
        <v>270</v>
      </c>
      <c r="H82" s="17" t="s">
        <v>48</v>
      </c>
      <c r="I82" s="8">
        <v>11850</v>
      </c>
      <c r="J82" s="27">
        <v>1260</v>
      </c>
      <c r="K82" s="27"/>
      <c r="L82" s="27">
        <v>11850</v>
      </c>
      <c r="M82" s="27">
        <v>11850</v>
      </c>
      <c r="N82" s="27"/>
      <c r="O82" s="27">
        <v>11850</v>
      </c>
      <c r="P82" s="27"/>
      <c r="Q82" s="21"/>
      <c r="R82" s="14"/>
      <c r="S82" s="21"/>
      <c r="T82" s="17" t="s">
        <v>35</v>
      </c>
      <c r="U82" s="8"/>
      <c r="V82" s="19" t="s">
        <v>89</v>
      </c>
      <c r="W82" s="31" t="s">
        <v>271</v>
      </c>
      <c r="X82" s="3"/>
    </row>
    <row r="83" s="2" customFormat="1" ht="31.2" customHeight="1" spans="1:24">
      <c r="A83" s="14">
        <f t="shared" si="0"/>
        <v>80</v>
      </c>
      <c r="B83" s="14" t="s">
        <v>45</v>
      </c>
      <c r="C83" s="15" t="s">
        <v>272</v>
      </c>
      <c r="D83" s="16" t="s">
        <v>273</v>
      </c>
      <c r="E83" s="17" t="s">
        <v>30</v>
      </c>
      <c r="F83" s="18" t="s">
        <v>274</v>
      </c>
      <c r="G83" s="19" t="s">
        <v>274</v>
      </c>
      <c r="H83" s="17" t="s">
        <v>48</v>
      </c>
      <c r="I83" s="27">
        <v>457325.06</v>
      </c>
      <c r="J83" s="27">
        <v>38196.7346666667</v>
      </c>
      <c r="K83" s="27"/>
      <c r="L83" s="27">
        <v>100000</v>
      </c>
      <c r="M83" s="27">
        <f t="shared" ref="M83:M91" si="8">L83</f>
        <v>100000</v>
      </c>
      <c r="N83" s="37"/>
      <c r="O83" s="27">
        <f t="shared" ref="O83:O91" si="9">M83*(1-N83)</f>
        <v>100000</v>
      </c>
      <c r="P83" s="36"/>
      <c r="Q83" s="21"/>
      <c r="R83" s="14"/>
      <c r="S83" s="21"/>
      <c r="T83" s="17" t="s">
        <v>70</v>
      </c>
      <c r="U83" s="30"/>
      <c r="V83" s="14" t="s">
        <v>275</v>
      </c>
      <c r="W83" s="31"/>
      <c r="X83" s="33"/>
    </row>
    <row r="84" s="2" customFormat="1" ht="31.2" customHeight="1" spans="1:24">
      <c r="A84" s="14">
        <f t="shared" si="0"/>
        <v>81</v>
      </c>
      <c r="B84" s="14" t="s">
        <v>45</v>
      </c>
      <c r="C84" s="15" t="s">
        <v>276</v>
      </c>
      <c r="D84" s="16" t="s">
        <v>277</v>
      </c>
      <c r="E84" s="17" t="s">
        <v>30</v>
      </c>
      <c r="F84" s="18" t="s">
        <v>274</v>
      </c>
      <c r="G84" s="19" t="s">
        <v>274</v>
      </c>
      <c r="H84" s="17" t="s">
        <v>48</v>
      </c>
      <c r="I84" s="27">
        <v>181817.67</v>
      </c>
      <c r="J84" s="27">
        <v>24242.356</v>
      </c>
      <c r="K84" s="27"/>
      <c r="L84" s="27">
        <v>50000</v>
      </c>
      <c r="M84" s="27">
        <f t="shared" si="8"/>
        <v>50000</v>
      </c>
      <c r="N84" s="37"/>
      <c r="O84" s="27">
        <f t="shared" si="9"/>
        <v>50000</v>
      </c>
      <c r="P84" s="36"/>
      <c r="Q84" s="21"/>
      <c r="R84" s="14"/>
      <c r="S84" s="21"/>
      <c r="T84" s="17" t="s">
        <v>70</v>
      </c>
      <c r="U84" s="30"/>
      <c r="V84" s="14" t="s">
        <v>275</v>
      </c>
      <c r="W84" s="31"/>
      <c r="X84" s="33"/>
    </row>
    <row r="85" ht="36" customHeight="1" spans="1:23">
      <c r="A85" s="14">
        <f t="shared" si="0"/>
        <v>82</v>
      </c>
      <c r="B85" s="14" t="s">
        <v>45</v>
      </c>
      <c r="C85" s="15" t="s">
        <v>278</v>
      </c>
      <c r="D85" s="16" t="s">
        <v>279</v>
      </c>
      <c r="E85" s="17" t="s">
        <v>280</v>
      </c>
      <c r="F85" s="18" t="s">
        <v>40</v>
      </c>
      <c r="G85" s="19" t="s">
        <v>32</v>
      </c>
      <c r="H85" s="17" t="s">
        <v>41</v>
      </c>
      <c r="I85" s="8">
        <v>4833415.16</v>
      </c>
      <c r="J85" s="27">
        <v>174559.845333333</v>
      </c>
      <c r="K85" s="27"/>
      <c r="L85" s="27">
        <v>2000000</v>
      </c>
      <c r="M85" s="27">
        <f t="shared" si="8"/>
        <v>2000000</v>
      </c>
      <c r="N85" s="17"/>
      <c r="O85" s="27">
        <f t="shared" si="9"/>
        <v>2000000</v>
      </c>
      <c r="P85" s="162" t="s">
        <v>281</v>
      </c>
      <c r="Q85" s="164">
        <v>45406</v>
      </c>
      <c r="R85" s="14"/>
      <c r="S85" s="21"/>
      <c r="T85" s="17" t="s">
        <v>35</v>
      </c>
      <c r="U85" s="8"/>
      <c r="V85" s="14" t="s">
        <v>65</v>
      </c>
      <c r="W85" s="31" t="s">
        <v>280</v>
      </c>
    </row>
    <row r="86" ht="36" customHeight="1" spans="1:23">
      <c r="A86" s="14">
        <f t="shared" si="0"/>
        <v>83</v>
      </c>
      <c r="B86" s="14" t="s">
        <v>45</v>
      </c>
      <c r="C86" s="15" t="s">
        <v>282</v>
      </c>
      <c r="D86" s="16" t="s">
        <v>283</v>
      </c>
      <c r="E86" s="17" t="s">
        <v>280</v>
      </c>
      <c r="F86" s="18" t="s">
        <v>40</v>
      </c>
      <c r="G86" s="19" t="s">
        <v>54</v>
      </c>
      <c r="H86" s="17" t="s">
        <v>41</v>
      </c>
      <c r="I86" s="8">
        <v>269669.96</v>
      </c>
      <c r="J86" s="27"/>
      <c r="K86" s="27"/>
      <c r="L86" s="27">
        <v>50000</v>
      </c>
      <c r="M86" s="27">
        <f t="shared" si="8"/>
        <v>50000</v>
      </c>
      <c r="N86" s="17"/>
      <c r="O86" s="27">
        <f t="shared" si="9"/>
        <v>50000</v>
      </c>
      <c r="P86" s="36"/>
      <c r="Q86" s="21"/>
      <c r="R86" s="14"/>
      <c r="S86" s="21"/>
      <c r="T86" s="17" t="s">
        <v>35</v>
      </c>
      <c r="U86" s="8"/>
      <c r="V86" s="14" t="s">
        <v>181</v>
      </c>
      <c r="W86" s="31" t="s">
        <v>280</v>
      </c>
    </row>
    <row r="87" ht="36" customHeight="1" spans="1:23">
      <c r="A87" s="14">
        <f t="shared" si="0"/>
        <v>84</v>
      </c>
      <c r="B87" s="14" t="s">
        <v>45</v>
      </c>
      <c r="C87" s="15" t="s">
        <v>284</v>
      </c>
      <c r="D87" s="16" t="s">
        <v>285</v>
      </c>
      <c r="E87" s="17" t="s">
        <v>280</v>
      </c>
      <c r="F87" s="18" t="s">
        <v>31</v>
      </c>
      <c r="G87" s="19" t="s">
        <v>180</v>
      </c>
      <c r="H87" s="17" t="s">
        <v>41</v>
      </c>
      <c r="I87" s="8">
        <v>416900</v>
      </c>
      <c r="J87" s="27"/>
      <c r="K87" s="27"/>
      <c r="L87" s="27">
        <v>50000</v>
      </c>
      <c r="M87" s="27">
        <f t="shared" si="8"/>
        <v>50000</v>
      </c>
      <c r="N87" s="17"/>
      <c r="O87" s="27">
        <f t="shared" si="9"/>
        <v>50000</v>
      </c>
      <c r="P87" s="36"/>
      <c r="Q87" s="21"/>
      <c r="R87" s="14"/>
      <c r="S87" s="21"/>
      <c r="T87" s="17" t="s">
        <v>35</v>
      </c>
      <c r="U87" s="8"/>
      <c r="V87" s="14" t="s">
        <v>181</v>
      </c>
      <c r="W87" s="31" t="s">
        <v>280</v>
      </c>
    </row>
    <row r="88" ht="36" customHeight="1" spans="1:23">
      <c r="A88" s="14">
        <f t="shared" si="0"/>
        <v>85</v>
      </c>
      <c r="B88" s="14" t="s">
        <v>45</v>
      </c>
      <c r="C88" s="15" t="s">
        <v>286</v>
      </c>
      <c r="D88" s="16" t="s">
        <v>287</v>
      </c>
      <c r="E88" s="17" t="s">
        <v>280</v>
      </c>
      <c r="F88" s="18" t="s">
        <v>31</v>
      </c>
      <c r="G88" s="19" t="s">
        <v>180</v>
      </c>
      <c r="H88" s="17" t="s">
        <v>41</v>
      </c>
      <c r="I88" s="8">
        <v>314000</v>
      </c>
      <c r="J88" s="27"/>
      <c r="K88" s="27"/>
      <c r="L88" s="27">
        <v>50000</v>
      </c>
      <c r="M88" s="27">
        <f t="shared" si="8"/>
        <v>50000</v>
      </c>
      <c r="N88" s="17"/>
      <c r="O88" s="27">
        <f t="shared" si="9"/>
        <v>50000</v>
      </c>
      <c r="P88" s="36"/>
      <c r="Q88" s="21"/>
      <c r="R88" s="14"/>
      <c r="S88" s="21"/>
      <c r="T88" s="17" t="s">
        <v>35</v>
      </c>
      <c r="U88" s="8"/>
      <c r="V88" s="14" t="s">
        <v>181</v>
      </c>
      <c r="W88" s="31" t="s">
        <v>280</v>
      </c>
    </row>
    <row r="89" ht="36" customHeight="1" spans="1:23">
      <c r="A89" s="14">
        <f>ROW()-3</f>
        <v>86</v>
      </c>
      <c r="B89" s="14" t="s">
        <v>45</v>
      </c>
      <c r="C89" s="15" t="s">
        <v>288</v>
      </c>
      <c r="D89" s="16" t="s">
        <v>289</v>
      </c>
      <c r="E89" s="17" t="s">
        <v>280</v>
      </c>
      <c r="F89" s="18" t="s">
        <v>31</v>
      </c>
      <c r="G89" s="19" t="s">
        <v>54</v>
      </c>
      <c r="H89" s="17" t="s">
        <v>41</v>
      </c>
      <c r="I89" s="8">
        <v>406803.7</v>
      </c>
      <c r="J89" s="27"/>
      <c r="K89" s="27"/>
      <c r="L89" s="27">
        <v>100000</v>
      </c>
      <c r="M89" s="27">
        <f t="shared" si="8"/>
        <v>100000</v>
      </c>
      <c r="N89" s="17"/>
      <c r="O89" s="27">
        <f t="shared" si="9"/>
        <v>100000</v>
      </c>
      <c r="P89" s="36"/>
      <c r="Q89" s="21"/>
      <c r="R89" s="14"/>
      <c r="S89" s="21"/>
      <c r="T89" s="17" t="s">
        <v>35</v>
      </c>
      <c r="U89" s="8"/>
      <c r="V89" s="14" t="s">
        <v>36</v>
      </c>
      <c r="W89" s="31" t="s">
        <v>280</v>
      </c>
    </row>
    <row r="90" ht="36" customHeight="1" spans="1:23">
      <c r="A90" s="14">
        <f>ROW()-3</f>
        <v>87</v>
      </c>
      <c r="B90" s="14" t="s">
        <v>45</v>
      </c>
      <c r="C90" s="15" t="s">
        <v>290</v>
      </c>
      <c r="D90" s="16" t="s">
        <v>291</v>
      </c>
      <c r="E90" s="17" t="s">
        <v>280</v>
      </c>
      <c r="F90" s="18" t="s">
        <v>31</v>
      </c>
      <c r="G90" s="19" t="s">
        <v>54</v>
      </c>
      <c r="H90" s="17" t="s">
        <v>41</v>
      </c>
      <c r="I90" s="8">
        <v>151605.35</v>
      </c>
      <c r="J90" s="27"/>
      <c r="K90" s="27"/>
      <c r="L90" s="27">
        <v>50000</v>
      </c>
      <c r="M90" s="27">
        <f t="shared" si="8"/>
        <v>50000</v>
      </c>
      <c r="N90" s="17"/>
      <c r="O90" s="27">
        <f t="shared" si="9"/>
        <v>50000</v>
      </c>
      <c r="P90" s="36"/>
      <c r="Q90" s="21"/>
      <c r="R90" s="14"/>
      <c r="S90" s="21"/>
      <c r="T90" s="17" t="s">
        <v>35</v>
      </c>
      <c r="U90" s="8"/>
      <c r="V90" s="14" t="s">
        <v>36</v>
      </c>
      <c r="W90" s="31" t="s">
        <v>280</v>
      </c>
    </row>
    <row r="91" ht="36" customHeight="1" spans="1:23">
      <c r="A91" s="14">
        <f>ROW()-3</f>
        <v>88</v>
      </c>
      <c r="B91" s="14" t="s">
        <v>45</v>
      </c>
      <c r="C91" s="15" t="s">
        <v>292</v>
      </c>
      <c r="D91" s="16" t="s">
        <v>293</v>
      </c>
      <c r="E91" s="17" t="s">
        <v>280</v>
      </c>
      <c r="F91" s="18" t="s">
        <v>31</v>
      </c>
      <c r="G91" s="19" t="s">
        <v>54</v>
      </c>
      <c r="H91" s="17" t="s">
        <v>41</v>
      </c>
      <c r="I91" s="8">
        <v>67552.4</v>
      </c>
      <c r="J91" s="27"/>
      <c r="K91" s="27"/>
      <c r="L91" s="27">
        <v>30000</v>
      </c>
      <c r="M91" s="27">
        <f t="shared" si="8"/>
        <v>30000</v>
      </c>
      <c r="N91" s="17"/>
      <c r="O91" s="27">
        <f t="shared" si="9"/>
        <v>30000</v>
      </c>
      <c r="P91" s="36"/>
      <c r="Q91" s="21"/>
      <c r="R91" s="14"/>
      <c r="S91" s="21"/>
      <c r="T91" s="17" t="s">
        <v>35</v>
      </c>
      <c r="U91" s="8"/>
      <c r="V91" s="14" t="s">
        <v>125</v>
      </c>
      <c r="W91" s="31" t="s">
        <v>280</v>
      </c>
    </row>
    <row r="92" ht="36" customHeight="1" spans="1:24">
      <c r="A92" s="2"/>
      <c r="C92" s="136"/>
      <c r="D92" s="137"/>
      <c r="E92" s="138"/>
      <c r="F92" s="137"/>
      <c r="G92" s="33"/>
      <c r="H92" s="44"/>
      <c r="I92" s="44"/>
      <c r="J92" s="146"/>
      <c r="K92" s="28"/>
      <c r="L92" s="28"/>
      <c r="M92" s="44"/>
      <c r="N92" s="28"/>
      <c r="O92" s="147"/>
      <c r="P92" s="28"/>
      <c r="T92" s="146"/>
      <c r="U92" s="44"/>
      <c r="V92" s="33"/>
      <c r="X92" s="3"/>
    </row>
    <row r="93" ht="36" customHeight="1" spans="1:24">
      <c r="A93" s="2"/>
      <c r="C93" s="136"/>
      <c r="D93" s="2"/>
      <c r="E93" s="138"/>
      <c r="F93" s="137"/>
      <c r="G93" s="33"/>
      <c r="H93" s="44"/>
      <c r="I93" s="44"/>
      <c r="J93" s="146"/>
      <c r="K93" s="28"/>
      <c r="L93" s="28"/>
      <c r="M93" s="28"/>
      <c r="N93" s="28"/>
      <c r="O93" s="147"/>
      <c r="P93" s="28"/>
      <c r="T93" s="146"/>
      <c r="U93" s="44"/>
      <c r="V93" s="33"/>
      <c r="X93" s="3"/>
    </row>
    <row r="94" s="2" customFormat="1" ht="31.2" customHeight="1" spans="3:24">
      <c r="C94" s="3" t="s">
        <v>294</v>
      </c>
      <c r="E94" s="20"/>
      <c r="H94" s="3"/>
      <c r="I94" s="3" t="s">
        <v>295</v>
      </c>
      <c r="J94" s="28"/>
      <c r="K94" s="28"/>
      <c r="L94" s="4"/>
      <c r="M94" s="28"/>
      <c r="N94" s="20"/>
      <c r="O94" s="29"/>
      <c r="P94" s="148"/>
      <c r="Q94" s="20"/>
      <c r="T94" s="20"/>
      <c r="U94" s="3" t="s">
        <v>296</v>
      </c>
      <c r="W94" s="33"/>
      <c r="X94" s="33"/>
    </row>
    <row r="95" s="2" customFormat="1" ht="31.2" customHeight="1" spans="3:24">
      <c r="C95" s="3"/>
      <c r="D95" s="137"/>
      <c r="E95" s="20"/>
      <c r="H95" s="3"/>
      <c r="I95" s="3"/>
      <c r="J95" s="28"/>
      <c r="K95" s="28"/>
      <c r="L95" s="4"/>
      <c r="M95" s="44"/>
      <c r="N95" s="20" t="s">
        <v>297</v>
      </c>
      <c r="O95" s="29">
        <f>O1</f>
        <v>16355915.3452537</v>
      </c>
      <c r="P95" s="148"/>
      <c r="Q95" s="20"/>
      <c r="T95" s="20"/>
      <c r="U95" s="3"/>
      <c r="W95" s="33"/>
      <c r="X95" s="33"/>
    </row>
    <row r="96" ht="22.95" customHeight="1" spans="1:17">
      <c r="A96" s="2"/>
      <c r="D96" s="137"/>
      <c r="J96" s="28"/>
      <c r="K96" s="28"/>
      <c r="M96" s="28"/>
      <c r="N96" s="2" t="s">
        <v>298</v>
      </c>
      <c r="O96" s="4">
        <f>'4.3批量付款 -涉诉'!L1</f>
        <v>280000</v>
      </c>
      <c r="Q96" s="165" t="s">
        <v>299</v>
      </c>
    </row>
    <row r="97" ht="22.95" customHeight="1" spans="1:17">
      <c r="A97" s="2"/>
      <c r="D97" s="160"/>
      <c r="J97" s="28"/>
      <c r="K97" s="28"/>
      <c r="M97" s="44"/>
      <c r="N97" s="2" t="s">
        <v>300</v>
      </c>
      <c r="O97" s="4">
        <v>300000</v>
      </c>
      <c r="Q97" s="5" t="s">
        <v>301</v>
      </c>
    </row>
    <row r="98" ht="22.95" customHeight="1" spans="4:16">
      <c r="D98" s="137"/>
      <c r="J98" s="28"/>
      <c r="K98" s="28"/>
      <c r="M98" s="44"/>
      <c r="N98" s="2" t="s">
        <v>302</v>
      </c>
      <c r="O98" s="28">
        <f>O95+O96+O97</f>
        <v>16935915.3452537</v>
      </c>
      <c r="P98" s="163"/>
    </row>
    <row r="99" customHeight="1" spans="4:17">
      <c r="D99" s="137"/>
      <c r="M99" s="28"/>
      <c r="N99" s="2" t="s">
        <v>303</v>
      </c>
      <c r="O99" s="4">
        <v>5000000</v>
      </c>
      <c r="Q99" s="2"/>
    </row>
    <row r="100" customHeight="1" spans="4:16">
      <c r="D100" s="137"/>
      <c r="M100" s="28"/>
      <c r="N100" s="2" t="s">
        <v>304</v>
      </c>
      <c r="O100" s="28">
        <f>O99-O98</f>
        <v>-11935915.3452537</v>
      </c>
      <c r="P100" s="163"/>
    </row>
    <row r="101" customHeight="1" spans="4:13">
      <c r="D101" s="138"/>
      <c r="M101" s="28"/>
    </row>
    <row r="102" customHeight="1" spans="4:13">
      <c r="D102" s="138"/>
      <c r="M102" s="28"/>
    </row>
    <row r="103" customHeight="1" spans="4:13">
      <c r="D103" s="138"/>
      <c r="M103" s="28"/>
    </row>
    <row r="104" customHeight="1" spans="4:13">
      <c r="D104" s="138"/>
      <c r="M104" s="28"/>
    </row>
    <row r="105" customHeight="1" spans="4:13">
      <c r="D105" s="138"/>
      <c r="M105" s="28"/>
    </row>
    <row r="106" customHeight="1" spans="4:13">
      <c r="D106" s="138"/>
      <c r="M106" s="28"/>
    </row>
    <row r="107" customHeight="1" spans="4:13">
      <c r="D107" s="138"/>
      <c r="M107" s="28"/>
    </row>
    <row r="108" customHeight="1" spans="4:13">
      <c r="D108" s="161"/>
      <c r="M108" s="28"/>
    </row>
    <row r="109" customHeight="1" spans="4:13">
      <c r="D109" s="138"/>
      <c r="M109" s="28"/>
    </row>
    <row r="110" customHeight="1" spans="4:13">
      <c r="D110" s="138"/>
      <c r="M110" s="28"/>
    </row>
    <row r="111" customHeight="1" spans="4:13">
      <c r="D111" s="138"/>
      <c r="M111" s="28"/>
    </row>
  </sheetData>
  <autoFilter ref="A3:Z100">
    <extLst/>
  </autoFilter>
  <mergeCells count="21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conditionalFormatting sqref="D6">
    <cfRule type="duplicateValues" dxfId="0" priority="379"/>
    <cfRule type="duplicateValues" dxfId="0" priority="380"/>
  </conditionalFormatting>
  <conditionalFormatting sqref="C8">
    <cfRule type="duplicateValues" dxfId="0" priority="373"/>
  </conditionalFormatting>
  <conditionalFormatting sqref="C8:D8">
    <cfRule type="duplicateValues" dxfId="0" priority="375"/>
    <cfRule type="duplicateValues" dxfId="0" priority="376"/>
  </conditionalFormatting>
  <conditionalFormatting sqref="D8">
    <cfRule type="duplicateValues" dxfId="0" priority="371"/>
    <cfRule type="duplicateValues" dxfId="0" priority="372"/>
    <cfRule type="duplicateValues" dxfId="0" priority="374"/>
    <cfRule type="duplicateValues" dxfId="0" priority="377"/>
    <cfRule type="duplicateValues" dxfId="0" priority="378"/>
  </conditionalFormatting>
  <conditionalFormatting sqref="D14">
    <cfRule type="duplicateValues" dxfId="0" priority="290"/>
    <cfRule type="duplicateValues" dxfId="0" priority="291"/>
  </conditionalFormatting>
  <conditionalFormatting sqref="D25">
    <cfRule type="duplicateValues" dxfId="0" priority="294"/>
  </conditionalFormatting>
  <conditionalFormatting sqref="D58">
    <cfRule type="duplicateValues" dxfId="0" priority="83"/>
    <cfRule type="duplicateValues" dxfId="0" priority="84"/>
  </conditionalFormatting>
  <conditionalFormatting sqref="D2:D3">
    <cfRule type="duplicateValues" dxfId="0" priority="5"/>
    <cfRule type="duplicateValues" dxfId="0" priority="60"/>
  </conditionalFormatting>
  <conditionalFormatting sqref="D15:D24">
    <cfRule type="duplicateValues" dxfId="0" priority="2259"/>
    <cfRule type="duplicateValues" dxfId="0" priority="2260"/>
  </conditionalFormatting>
  <conditionalFormatting sqref="D56:D57">
    <cfRule type="duplicateValues" dxfId="0" priority="87"/>
    <cfRule type="duplicateValues" dxfId="0" priority="88"/>
  </conditionalFormatting>
  <conditionalFormatting sqref="D112:D1048576">
    <cfRule type="duplicateValues" dxfId="0" priority="858"/>
    <cfRule type="duplicateValues" dxfId="0" priority="1996"/>
  </conditionalFormatting>
  <conditionalFormatting sqref="C94:C1048576 C1:C3 C7">
    <cfRule type="duplicateValues" dxfId="0" priority="766"/>
  </conditionalFormatting>
  <conditionalFormatting sqref="D1:D61 D63:D1048576">
    <cfRule type="duplicateValues" dxfId="0" priority="3"/>
    <cfRule type="duplicateValues" dxfId="0" priority="4"/>
  </conditionalFormatting>
  <conditionalFormatting sqref="D101:D1048576 D1:D60 D81:D91">
    <cfRule type="duplicateValues" dxfId="0" priority="2557"/>
  </conditionalFormatting>
  <conditionalFormatting sqref="D112:D1048576 D1:D3 D7">
    <cfRule type="duplicateValues" dxfId="0" priority="793"/>
    <cfRule type="duplicateValues" dxfId="0" priority="1992"/>
  </conditionalFormatting>
  <conditionalFormatting sqref="D112:D1048576 D1:D3">
    <cfRule type="duplicateValues" dxfId="0" priority="859"/>
  </conditionalFormatting>
  <conditionalFormatting sqref="D112:D1048576 D1:D50 D83:D91 D81 D59">
    <cfRule type="duplicateValues" dxfId="0" priority="2489"/>
    <cfRule type="duplicateValues" dxfId="0" priority="2490"/>
    <cfRule type="duplicateValues" dxfId="0" priority="2491"/>
    <cfRule type="duplicateValues" dxfId="0" priority="2492"/>
  </conditionalFormatting>
  <conditionalFormatting sqref="D112:D1048576 D1:D50 D83:D91 D81 D59:D60">
    <cfRule type="duplicateValues" dxfId="0" priority="2505"/>
  </conditionalFormatting>
  <conditionalFormatting sqref="D112:D1048576 D2:D3">
    <cfRule type="duplicateValues" dxfId="0" priority="854"/>
    <cfRule type="duplicateValues" dxfId="0" priority="855"/>
    <cfRule type="duplicateValues" dxfId="0" priority="856"/>
    <cfRule type="duplicateValues" dxfId="0" priority="857"/>
  </conditionalFormatting>
  <conditionalFormatting sqref="D63:D73 D61 D75:D80">
    <cfRule type="duplicateValues" dxfId="0" priority="2361"/>
  </conditionalFormatting>
  <printOptions horizontalCentered="1"/>
  <pageMargins left="0.196850393700787" right="0.196850393700787" top="0.236220472440945" bottom="0.236220472440945" header="0.511811023622047" footer="0.078740157480315"/>
  <pageSetup paperSize="9" scale="4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view="pageBreakPreview" zoomScale="70" zoomScaleNormal="100" zoomScaleSheetLayoutView="70" workbookViewId="0">
      <pane xSplit="12" ySplit="3" topLeftCell="Q4" activePane="bottomRight" state="frozen"/>
      <selection/>
      <selection pane="topRight"/>
      <selection pane="bottomLeft"/>
      <selection pane="bottomRight" activeCell="A4" sqref="$A4:$XFD9"/>
    </sheetView>
  </sheetViews>
  <sheetFormatPr defaultColWidth="9" defaultRowHeight="27" customHeight="1"/>
  <cols>
    <col min="1" max="1" width="6.21666666666667" style="3" customWidth="1"/>
    <col min="2" max="2" width="8.44166666666667" style="2" customWidth="1"/>
    <col min="3" max="3" width="10.8833333333333" style="2" customWidth="1"/>
    <col min="4" max="4" width="36.3333333333333" style="3" customWidth="1"/>
    <col min="5" max="5" width="11.6666666666667" style="2" customWidth="1"/>
    <col min="6" max="6" width="10.1083333333333" style="2" customWidth="1"/>
    <col min="7" max="7" width="11.2166666666667" style="2" customWidth="1"/>
    <col min="8" max="8" width="11.2166666666667" style="3" customWidth="1"/>
    <col min="9" max="9" width="17.8833333333333" style="3" customWidth="1"/>
    <col min="10" max="10" width="16.4416666666667" style="3" customWidth="1"/>
    <col min="11" max="11" width="15.2166666666667" style="3" customWidth="1"/>
    <col min="12" max="12" width="19.4416666666667" style="4" customWidth="1"/>
    <col min="13" max="13" width="18.1083333333333" style="4" customWidth="1"/>
    <col min="14" max="14" width="9" style="2" customWidth="1"/>
    <col min="15" max="15" width="16.6666666666667" style="4" customWidth="1"/>
    <col min="16" max="16" width="12.6666666666667" style="5" customWidth="1"/>
    <col min="17" max="17" width="7.88333333333333" style="2" customWidth="1"/>
    <col min="18" max="18" width="10.4416666666667" style="5" customWidth="1"/>
    <col min="19" max="19" width="10.1083333333333" style="2" customWidth="1"/>
    <col min="20" max="20" width="12.2166666666667" style="3" customWidth="1"/>
    <col min="21" max="21" width="19.2166666666667" style="3" customWidth="1"/>
    <col min="22" max="22" width="47.1083333333333" style="6" customWidth="1"/>
    <col min="23" max="23" width="14.3333333333333" style="6" customWidth="1"/>
    <col min="24" max="16384" width="9" style="3"/>
  </cols>
  <sheetData>
    <row r="1" customHeight="1" spans="1:22">
      <c r="A1" s="7" t="s">
        <v>668</v>
      </c>
      <c r="B1" s="7"/>
      <c r="C1" s="7"/>
      <c r="D1" s="7"/>
      <c r="E1" s="7"/>
      <c r="F1" s="7"/>
      <c r="G1" s="7"/>
      <c r="H1" s="8"/>
      <c r="I1" s="8">
        <f>SUBTOTAL(9,I4:I9)</f>
        <v>1626531.41</v>
      </c>
      <c r="J1" s="8">
        <f>SUBTOTAL(9,J4:J9)</f>
        <v>0</v>
      </c>
      <c r="K1" s="8">
        <f>SUBTOTAL(9,K4:K9)</f>
        <v>0</v>
      </c>
      <c r="L1" s="8">
        <f>SUBTOTAL(9,L4:L9)</f>
        <v>280000</v>
      </c>
      <c r="M1" s="8" t="e">
        <f>SUBTOTAL(9,#REF!)</f>
        <v>#REF!</v>
      </c>
      <c r="N1" s="8"/>
      <c r="O1" s="8" t="e">
        <f>SUBTOTAL(9,#REF!)</f>
        <v>#REF!</v>
      </c>
      <c r="P1" s="21"/>
      <c r="Q1" s="14"/>
      <c r="R1" s="21"/>
      <c r="S1" s="17"/>
      <c r="T1" s="17"/>
      <c r="U1" s="30"/>
      <c r="V1" s="31"/>
    </row>
    <row r="2" s="1" customFormat="1" ht="15" spans="1:2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8</v>
      </c>
      <c r="I2" s="9" t="s">
        <v>9</v>
      </c>
      <c r="J2" s="11" t="s">
        <v>10</v>
      </c>
      <c r="K2" s="11" t="s">
        <v>11</v>
      </c>
      <c r="L2" s="9" t="s">
        <v>12</v>
      </c>
      <c r="M2" s="22" t="s">
        <v>13</v>
      </c>
      <c r="N2" s="11" t="s">
        <v>14</v>
      </c>
      <c r="O2" s="11" t="s">
        <v>15</v>
      </c>
      <c r="P2" s="23" t="s">
        <v>17</v>
      </c>
      <c r="Q2" s="11" t="s">
        <v>18</v>
      </c>
      <c r="R2" s="23" t="s">
        <v>19</v>
      </c>
      <c r="S2" s="11" t="s">
        <v>20</v>
      </c>
      <c r="T2" s="9" t="s">
        <v>21</v>
      </c>
      <c r="U2" s="9" t="s">
        <v>22</v>
      </c>
      <c r="V2" s="22" t="s">
        <v>23</v>
      </c>
      <c r="W2" s="32"/>
    </row>
    <row r="3" s="1" customFormat="1" ht="15" spans="1:23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25" t="s">
        <v>25</v>
      </c>
      <c r="M3" s="9"/>
      <c r="N3" s="13"/>
      <c r="O3" s="13"/>
      <c r="P3" s="26"/>
      <c r="Q3" s="13"/>
      <c r="R3" s="26"/>
      <c r="S3" s="13"/>
      <c r="T3" s="24" t="s">
        <v>26</v>
      </c>
      <c r="U3" s="9"/>
      <c r="V3" s="22"/>
      <c r="W3" s="32"/>
    </row>
    <row r="4" ht="36" customHeight="1" spans="1:22">
      <c r="A4" s="14">
        <v>1</v>
      </c>
      <c r="B4" s="14" t="s">
        <v>45</v>
      </c>
      <c r="C4" s="15" t="s">
        <v>282</v>
      </c>
      <c r="D4" s="16" t="s">
        <v>283</v>
      </c>
      <c r="E4" s="17" t="s">
        <v>30</v>
      </c>
      <c r="F4" s="18" t="s">
        <v>40</v>
      </c>
      <c r="G4" s="19" t="s">
        <v>54</v>
      </c>
      <c r="H4" s="17" t="s">
        <v>41</v>
      </c>
      <c r="I4" s="8">
        <v>269669.96</v>
      </c>
      <c r="J4" s="27"/>
      <c r="K4" s="27"/>
      <c r="L4" s="27">
        <v>50000</v>
      </c>
      <c r="M4" s="27">
        <f t="shared" ref="M4:M9" si="0">L4</f>
        <v>50000</v>
      </c>
      <c r="N4" s="17"/>
      <c r="O4" s="27">
        <f t="shared" ref="O4:O9" si="1">M4*(1-N4)</f>
        <v>50000</v>
      </c>
      <c r="P4" s="21"/>
      <c r="Q4" s="14"/>
      <c r="R4" s="21"/>
      <c r="S4" s="17" t="s">
        <v>35</v>
      </c>
      <c r="T4" s="8"/>
      <c r="U4" s="14" t="s">
        <v>181</v>
      </c>
      <c r="V4" s="31" t="s">
        <v>280</v>
      </c>
    </row>
    <row r="5" ht="36" customHeight="1" spans="1:22">
      <c r="A5" s="14">
        <v>2</v>
      </c>
      <c r="B5" s="14" t="s">
        <v>45</v>
      </c>
      <c r="C5" s="15" t="s">
        <v>284</v>
      </c>
      <c r="D5" s="16" t="s">
        <v>285</v>
      </c>
      <c r="E5" s="17" t="s">
        <v>30</v>
      </c>
      <c r="F5" s="18" t="s">
        <v>31</v>
      </c>
      <c r="G5" s="19" t="s">
        <v>54</v>
      </c>
      <c r="H5" s="17" t="s">
        <v>41</v>
      </c>
      <c r="I5" s="8">
        <v>416900</v>
      </c>
      <c r="J5" s="27"/>
      <c r="K5" s="27"/>
      <c r="L5" s="27">
        <v>50000</v>
      </c>
      <c r="M5" s="27">
        <f t="shared" si="0"/>
        <v>50000</v>
      </c>
      <c r="N5" s="17"/>
      <c r="O5" s="27">
        <f t="shared" si="1"/>
        <v>50000</v>
      </c>
      <c r="P5" s="21"/>
      <c r="Q5" s="14"/>
      <c r="R5" s="21"/>
      <c r="S5" s="17" t="s">
        <v>35</v>
      </c>
      <c r="T5" s="8"/>
      <c r="U5" s="14" t="s">
        <v>181</v>
      </c>
      <c r="V5" s="31" t="s">
        <v>280</v>
      </c>
    </row>
    <row r="6" ht="36" customHeight="1" spans="1:22">
      <c r="A6" s="14">
        <v>3</v>
      </c>
      <c r="B6" s="14" t="s">
        <v>45</v>
      </c>
      <c r="C6" s="15" t="s">
        <v>286</v>
      </c>
      <c r="D6" s="16" t="s">
        <v>287</v>
      </c>
      <c r="E6" s="17" t="s">
        <v>30</v>
      </c>
      <c r="F6" s="18" t="s">
        <v>31</v>
      </c>
      <c r="G6" s="19" t="s">
        <v>54</v>
      </c>
      <c r="H6" s="17" t="s">
        <v>41</v>
      </c>
      <c r="I6" s="8">
        <v>314000</v>
      </c>
      <c r="J6" s="27"/>
      <c r="K6" s="27"/>
      <c r="L6" s="27">
        <v>50000</v>
      </c>
      <c r="M6" s="27">
        <f t="shared" si="0"/>
        <v>50000</v>
      </c>
      <c r="N6" s="17"/>
      <c r="O6" s="27">
        <f t="shared" si="1"/>
        <v>50000</v>
      </c>
      <c r="P6" s="21"/>
      <c r="Q6" s="14"/>
      <c r="R6" s="21"/>
      <c r="S6" s="17" t="s">
        <v>35</v>
      </c>
      <c r="T6" s="8"/>
      <c r="U6" s="14" t="s">
        <v>181</v>
      </c>
      <c r="V6" s="31" t="s">
        <v>280</v>
      </c>
    </row>
    <row r="7" ht="36" customHeight="1" spans="1:22">
      <c r="A7" s="14">
        <v>4</v>
      </c>
      <c r="B7" s="14" t="s">
        <v>45</v>
      </c>
      <c r="C7" s="15" t="s">
        <v>288</v>
      </c>
      <c r="D7" s="16" t="s">
        <v>289</v>
      </c>
      <c r="E7" s="17" t="s">
        <v>30</v>
      </c>
      <c r="F7" s="18" t="s">
        <v>31</v>
      </c>
      <c r="G7" s="19" t="s">
        <v>54</v>
      </c>
      <c r="H7" s="17" t="s">
        <v>41</v>
      </c>
      <c r="I7" s="8">
        <v>406803.7</v>
      </c>
      <c r="J7" s="27"/>
      <c r="K7" s="27"/>
      <c r="L7" s="27">
        <v>50000</v>
      </c>
      <c r="M7" s="27">
        <f t="shared" si="0"/>
        <v>50000</v>
      </c>
      <c r="N7" s="17"/>
      <c r="O7" s="27">
        <f t="shared" si="1"/>
        <v>50000</v>
      </c>
      <c r="P7" s="21"/>
      <c r="Q7" s="14"/>
      <c r="R7" s="21"/>
      <c r="S7" s="17" t="s">
        <v>35</v>
      </c>
      <c r="T7" s="8"/>
      <c r="U7" s="14" t="s">
        <v>36</v>
      </c>
      <c r="V7" s="31" t="s">
        <v>280</v>
      </c>
    </row>
    <row r="8" ht="36" customHeight="1" spans="1:22">
      <c r="A8" s="14">
        <v>5</v>
      </c>
      <c r="B8" s="14" t="s">
        <v>45</v>
      </c>
      <c r="C8" s="15" t="s">
        <v>290</v>
      </c>
      <c r="D8" s="16" t="s">
        <v>291</v>
      </c>
      <c r="E8" s="17" t="s">
        <v>30</v>
      </c>
      <c r="F8" s="18" t="s">
        <v>31</v>
      </c>
      <c r="G8" s="19" t="s">
        <v>54</v>
      </c>
      <c r="H8" s="17" t="s">
        <v>41</v>
      </c>
      <c r="I8" s="8">
        <v>151605.35</v>
      </c>
      <c r="J8" s="27"/>
      <c r="K8" s="27"/>
      <c r="L8" s="27">
        <v>50000</v>
      </c>
      <c r="M8" s="27">
        <f t="shared" si="0"/>
        <v>50000</v>
      </c>
      <c r="N8" s="17"/>
      <c r="O8" s="27">
        <f t="shared" si="1"/>
        <v>50000</v>
      </c>
      <c r="P8" s="21"/>
      <c r="Q8" s="14"/>
      <c r="R8" s="21"/>
      <c r="S8" s="17" t="s">
        <v>35</v>
      </c>
      <c r="T8" s="8"/>
      <c r="U8" s="14" t="s">
        <v>36</v>
      </c>
      <c r="V8" s="31" t="s">
        <v>280</v>
      </c>
    </row>
    <row r="9" ht="36" customHeight="1" spans="1:22">
      <c r="A9" s="14">
        <v>6</v>
      </c>
      <c r="B9" s="14" t="s">
        <v>45</v>
      </c>
      <c r="C9" s="15" t="s">
        <v>292</v>
      </c>
      <c r="D9" s="16" t="s">
        <v>293</v>
      </c>
      <c r="E9" s="17" t="s">
        <v>30</v>
      </c>
      <c r="F9" s="18" t="s">
        <v>31</v>
      </c>
      <c r="G9" s="19" t="s">
        <v>54</v>
      </c>
      <c r="H9" s="17" t="s">
        <v>41</v>
      </c>
      <c r="I9" s="8">
        <v>67552.4</v>
      </c>
      <c r="J9" s="27"/>
      <c r="K9" s="27"/>
      <c r="L9" s="27">
        <v>30000</v>
      </c>
      <c r="M9" s="27">
        <f t="shared" si="0"/>
        <v>30000</v>
      </c>
      <c r="N9" s="17"/>
      <c r="O9" s="27">
        <f t="shared" si="1"/>
        <v>30000</v>
      </c>
      <c r="P9" s="21"/>
      <c r="Q9" s="14"/>
      <c r="R9" s="21"/>
      <c r="S9" s="17" t="s">
        <v>35</v>
      </c>
      <c r="T9" s="8"/>
      <c r="U9" s="14" t="s">
        <v>125</v>
      </c>
      <c r="V9" s="31" t="s">
        <v>280</v>
      </c>
    </row>
    <row r="10" s="2" customFormat="1" ht="31.2" customHeight="1" spans="3:23">
      <c r="C10" s="3" t="s">
        <v>294</v>
      </c>
      <c r="E10" s="20"/>
      <c r="H10" s="3"/>
      <c r="I10" s="3" t="s">
        <v>295</v>
      </c>
      <c r="J10" s="28"/>
      <c r="K10" s="28"/>
      <c r="L10" s="4"/>
      <c r="M10" s="29"/>
      <c r="N10" s="20"/>
      <c r="O10" s="29"/>
      <c r="P10" s="20"/>
      <c r="S10" s="20"/>
      <c r="T10" s="3" t="s">
        <v>296</v>
      </c>
      <c r="V10" s="33"/>
      <c r="W10" s="33"/>
    </row>
    <row r="11" ht="22.95" customHeight="1" spans="1:11">
      <c r="A11" s="2"/>
      <c r="J11" s="28"/>
      <c r="K11" s="28"/>
    </row>
    <row r="12" ht="22.95" customHeight="1" spans="10:15">
      <c r="J12" s="28"/>
      <c r="K12" s="28"/>
      <c r="O12" s="28" t="e">
        <f>O1+O11</f>
        <v>#REF!</v>
      </c>
    </row>
    <row r="13" customHeight="1" spans="14:17">
      <c r="N13" s="2" t="s">
        <v>303</v>
      </c>
      <c r="O13" s="4">
        <v>5000000</v>
      </c>
      <c r="P13" s="2">
        <f>370*0.843</f>
        <v>311.91</v>
      </c>
      <c r="Q13" s="2">
        <f>P13-50</f>
        <v>261.91</v>
      </c>
    </row>
    <row r="14" customHeight="1" spans="15:15">
      <c r="O14" s="28" t="e">
        <f>O13-O12</f>
        <v>#REF!</v>
      </c>
    </row>
    <row r="17" customHeight="1" spans="4:4">
      <c r="D17" s="3" t="s">
        <v>669</v>
      </c>
    </row>
    <row r="18" customHeight="1" spans="4:4">
      <c r="D18" s="3" t="s">
        <v>670</v>
      </c>
    </row>
    <row r="19" customHeight="1" spans="4:4">
      <c r="D19" s="3" t="s">
        <v>671</v>
      </c>
    </row>
    <row r="20" customHeight="1" spans="4:4">
      <c r="D20" s="3" t="s">
        <v>672</v>
      </c>
    </row>
    <row r="21" customHeight="1" spans="4:4">
      <c r="D21" s="3" t="s">
        <v>673</v>
      </c>
    </row>
  </sheetData>
  <autoFilter ref="A3:Y14">
    <extLst/>
  </autoFilter>
  <mergeCells count="20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M2:M3"/>
    <mergeCell ref="N2:N3"/>
    <mergeCell ref="O2:O3"/>
    <mergeCell ref="P2:P3"/>
    <mergeCell ref="Q2:Q3"/>
    <mergeCell ref="R2:R3"/>
    <mergeCell ref="S2:S3"/>
    <mergeCell ref="U2:U3"/>
    <mergeCell ref="V2:V3"/>
  </mergeCells>
  <conditionalFormatting sqref="C$1:C$1048576">
    <cfRule type="duplicateValues" dxfId="0" priority="155"/>
  </conditionalFormatting>
  <conditionalFormatting sqref="D$1:D$1048576">
    <cfRule type="duplicateValues" dxfId="0" priority="156"/>
    <cfRule type="duplicateValues" dxfId="0" priority="1465"/>
  </conditionalFormatting>
  <conditionalFormatting sqref="D10:D1048576">
    <cfRule type="duplicateValues" dxfId="0" priority="161"/>
  </conditionalFormatting>
  <conditionalFormatting sqref="D10:D1048576 D1:D3">
    <cfRule type="duplicateValues" dxfId="0" priority="162"/>
  </conditionalFormatting>
  <conditionalFormatting sqref="D10:D1048576 D2:D3"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printOptions horizontalCentered="1" verticalCentered="1"/>
  <pageMargins left="0.196850393700787" right="0.196850393700787" top="0.236220472440945" bottom="0.236220472440945" header="0.511811023622047" footer="0.078740157480315"/>
  <pageSetup paperSize="9" scale="3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5"/>
  <sheetViews>
    <sheetView zoomScale="80" zoomScaleNormal="80" workbookViewId="0">
      <pane xSplit="4" ySplit="3" topLeftCell="E4" activePane="bottomRight" state="frozen"/>
      <selection/>
      <selection pane="topRight"/>
      <selection pane="bottomLeft"/>
      <selection pane="bottomRight" activeCell="A73" sqref="$A73:$XFD73"/>
    </sheetView>
  </sheetViews>
  <sheetFormatPr defaultColWidth="9" defaultRowHeight="14.25"/>
  <cols>
    <col min="1" max="1" width="4.775" customWidth="1"/>
    <col min="2" max="2" width="5.88333333333333" customWidth="1"/>
    <col min="3" max="3" width="10.775" customWidth="1"/>
    <col min="4" max="4" width="35.1083333333333" customWidth="1"/>
    <col min="7" max="7" width="11.2166666666667" customWidth="1"/>
    <col min="9" max="9" width="17.3333333333333" customWidth="1"/>
    <col min="10" max="13" width="17" customWidth="1"/>
    <col min="14" max="14" width="11.6666666666667" customWidth="1"/>
    <col min="15" max="15" width="17" customWidth="1"/>
    <col min="16" max="16" width="22" customWidth="1"/>
    <col min="17" max="17" width="9.88333333333333" customWidth="1"/>
    <col min="23" max="23" width="42.6666666666667" customWidth="1"/>
  </cols>
  <sheetData>
    <row r="1" ht="21" spans="1:23">
      <c r="A1" s="7" t="s">
        <v>0</v>
      </c>
      <c r="B1" s="7"/>
      <c r="C1" s="7"/>
      <c r="D1" s="7"/>
      <c r="E1" s="7"/>
      <c r="F1" s="7"/>
      <c r="G1" s="7"/>
      <c r="H1" s="8"/>
      <c r="I1" s="8">
        <f>SUBTOTAL(9,I4:I122)</f>
        <v>106898965.08</v>
      </c>
      <c r="J1" s="8">
        <f>SUBTOTAL(9,J4:J122)</f>
        <v>13006267.5186667</v>
      </c>
      <c r="K1" s="8">
        <f>SUBTOTAL(9,K4:K122)</f>
        <v>2070000</v>
      </c>
      <c r="L1" s="8">
        <f>SUBTOTAL(9,L4:L122)</f>
        <v>23969784.3617667</v>
      </c>
      <c r="M1" s="8">
        <f>SUBTOTAL(9,M4:M122)</f>
        <v>22597800.5717667</v>
      </c>
      <c r="N1" s="8"/>
      <c r="O1" s="8">
        <f>SUBTOTAL(9,O4:O122)</f>
        <v>22422564.1730537</v>
      </c>
      <c r="P1" s="36"/>
      <c r="Q1" s="21"/>
      <c r="R1" s="14"/>
      <c r="S1" s="21"/>
      <c r="T1" s="17"/>
      <c r="U1" s="17"/>
      <c r="V1" s="30"/>
      <c r="W1" s="31"/>
    </row>
    <row r="2" ht="15" spans="1:2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8</v>
      </c>
      <c r="I2" s="9" t="s">
        <v>9</v>
      </c>
      <c r="J2" s="11" t="s">
        <v>10</v>
      </c>
      <c r="K2" s="11" t="s">
        <v>11</v>
      </c>
      <c r="L2" s="9" t="s">
        <v>9</v>
      </c>
      <c r="M2" s="22" t="s">
        <v>13</v>
      </c>
      <c r="N2" s="11" t="s">
        <v>14</v>
      </c>
      <c r="O2" s="11" t="s">
        <v>15</v>
      </c>
      <c r="P2" s="10" t="s">
        <v>16</v>
      </c>
      <c r="Q2" s="23" t="s">
        <v>17</v>
      </c>
      <c r="R2" s="11" t="s">
        <v>18</v>
      </c>
      <c r="S2" s="23" t="s">
        <v>19</v>
      </c>
      <c r="T2" s="11" t="s">
        <v>20</v>
      </c>
      <c r="U2" s="9" t="s">
        <v>21</v>
      </c>
      <c r="V2" s="9" t="s">
        <v>22</v>
      </c>
      <c r="W2" s="22" t="s">
        <v>23</v>
      </c>
    </row>
    <row r="3" ht="15" spans="1:23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25" t="s">
        <v>25</v>
      </c>
      <c r="M3" s="9"/>
      <c r="N3" s="13"/>
      <c r="O3" s="13"/>
      <c r="P3" s="12"/>
      <c r="Q3" s="26"/>
      <c r="R3" s="13"/>
      <c r="S3" s="26"/>
      <c r="T3" s="13"/>
      <c r="U3" s="24" t="s">
        <v>26</v>
      </c>
      <c r="V3" s="9"/>
      <c r="W3" s="22"/>
    </row>
    <row r="4" ht="20.1" customHeight="1" spans="1:23">
      <c r="A4" s="14">
        <f t="shared" ref="A4:A122" si="0">ROW()-3</f>
        <v>1</v>
      </c>
      <c r="B4" s="14" t="s">
        <v>45</v>
      </c>
      <c r="C4" s="15" t="s">
        <v>138</v>
      </c>
      <c r="D4" s="16" t="s">
        <v>139</v>
      </c>
      <c r="E4" s="110" t="s">
        <v>30</v>
      </c>
      <c r="F4" s="18" t="s">
        <v>31</v>
      </c>
      <c r="G4" s="19" t="s">
        <v>54</v>
      </c>
      <c r="H4" s="17" t="s">
        <v>48</v>
      </c>
      <c r="I4" s="27">
        <v>876359.4</v>
      </c>
      <c r="J4" s="27">
        <v>116847.92</v>
      </c>
      <c r="K4" s="27"/>
      <c r="L4" s="27">
        <v>300000</v>
      </c>
      <c r="M4" s="27">
        <f>L4</f>
        <v>300000</v>
      </c>
      <c r="N4" s="37"/>
      <c r="O4" s="27">
        <f t="shared" ref="O4:O75" si="1">M4*(1-N4)</f>
        <v>300000</v>
      </c>
      <c r="P4" s="115" t="s">
        <v>96</v>
      </c>
      <c r="Q4" s="120">
        <v>45405</v>
      </c>
      <c r="R4" s="14">
        <v>3</v>
      </c>
      <c r="S4" s="21">
        <f>Q4-R4</f>
        <v>45402</v>
      </c>
      <c r="T4" s="17" t="s">
        <v>70</v>
      </c>
      <c r="U4" s="30"/>
      <c r="V4" s="14" t="s">
        <v>89</v>
      </c>
      <c r="W4" s="31"/>
    </row>
    <row r="5" ht="20.1" customHeight="1" spans="1:23">
      <c r="A5" s="14">
        <f t="shared" si="0"/>
        <v>2</v>
      </c>
      <c r="B5" s="14" t="s">
        <v>27</v>
      </c>
      <c r="C5" s="15" t="s">
        <v>140</v>
      </c>
      <c r="D5" s="16" t="s">
        <v>141</v>
      </c>
      <c r="E5" s="110" t="s">
        <v>30</v>
      </c>
      <c r="F5" s="18" t="s">
        <v>31</v>
      </c>
      <c r="G5" s="19" t="s">
        <v>54</v>
      </c>
      <c r="H5" s="17" t="s">
        <v>48</v>
      </c>
      <c r="I5" s="27">
        <v>374973.64</v>
      </c>
      <c r="J5" s="27">
        <v>49996.4853333333</v>
      </c>
      <c r="K5" s="27"/>
      <c r="L5" s="27">
        <v>300000</v>
      </c>
      <c r="M5" s="27">
        <f>L5</f>
        <v>300000</v>
      </c>
      <c r="N5" s="37"/>
      <c r="O5" s="27">
        <f t="shared" si="1"/>
        <v>300000</v>
      </c>
      <c r="P5" s="115" t="s">
        <v>96</v>
      </c>
      <c r="Q5" s="120">
        <v>45405</v>
      </c>
      <c r="R5" s="14">
        <v>3</v>
      </c>
      <c r="S5" s="21">
        <f>Q5-R5</f>
        <v>45402</v>
      </c>
      <c r="T5" s="17" t="s">
        <v>70</v>
      </c>
      <c r="U5" s="30"/>
      <c r="V5" s="14" t="s">
        <v>89</v>
      </c>
      <c r="W5" s="31"/>
    </row>
    <row r="6" ht="20.1" customHeight="1" spans="1:23">
      <c r="A6" s="14">
        <f t="shared" si="0"/>
        <v>3</v>
      </c>
      <c r="B6" s="14" t="s">
        <v>45</v>
      </c>
      <c r="C6" s="15" t="s">
        <v>136</v>
      </c>
      <c r="D6" s="16" t="s">
        <v>137</v>
      </c>
      <c r="E6" s="110" t="s">
        <v>30</v>
      </c>
      <c r="F6" s="18" t="s">
        <v>31</v>
      </c>
      <c r="G6" s="19" t="s">
        <v>54</v>
      </c>
      <c r="H6" s="17" t="s">
        <v>48</v>
      </c>
      <c r="I6" s="27">
        <v>1323982.5</v>
      </c>
      <c r="J6" s="27">
        <v>176531</v>
      </c>
      <c r="K6" s="27"/>
      <c r="L6" s="27">
        <v>600000</v>
      </c>
      <c r="M6" s="27">
        <v>600000</v>
      </c>
      <c r="N6" s="37"/>
      <c r="O6" s="27">
        <f t="shared" si="1"/>
        <v>600000</v>
      </c>
      <c r="P6" s="115" t="s">
        <v>96</v>
      </c>
      <c r="Q6" s="120">
        <v>45405</v>
      </c>
      <c r="R6" s="14">
        <v>3</v>
      </c>
      <c r="S6" s="21">
        <f>Q6-R6</f>
        <v>45402</v>
      </c>
      <c r="T6" s="17" t="s">
        <v>70</v>
      </c>
      <c r="U6" s="30"/>
      <c r="V6" s="14" t="s">
        <v>89</v>
      </c>
      <c r="W6" s="31"/>
    </row>
    <row r="7" ht="20.1" customHeight="1" spans="1:23">
      <c r="A7" s="14">
        <f t="shared" si="0"/>
        <v>4</v>
      </c>
      <c r="B7" s="14" t="s">
        <v>45</v>
      </c>
      <c r="C7" s="15" t="s">
        <v>203</v>
      </c>
      <c r="D7" s="16" t="s">
        <v>204</v>
      </c>
      <c r="E7" s="110" t="s">
        <v>30</v>
      </c>
      <c r="F7" s="18" t="s">
        <v>31</v>
      </c>
      <c r="G7" s="19" t="s">
        <v>54</v>
      </c>
      <c r="H7" s="17" t="s">
        <v>41</v>
      </c>
      <c r="I7" s="8">
        <f>VLOOKUP(D7,[1]Sheet1!$C$1:$AV$65536,46,0)</f>
        <v>3512209.82</v>
      </c>
      <c r="J7" s="27"/>
      <c r="K7" s="27">
        <v>400000</v>
      </c>
      <c r="L7" s="27">
        <v>800000</v>
      </c>
      <c r="M7" s="27">
        <f t="shared" ref="M7:M12" si="2">L7</f>
        <v>800000</v>
      </c>
      <c r="N7" s="17"/>
      <c r="O7" s="27">
        <f t="shared" si="1"/>
        <v>800000</v>
      </c>
      <c r="P7" s="21"/>
      <c r="Q7" s="41">
        <v>45412</v>
      </c>
      <c r="R7" s="21"/>
      <c r="S7" s="17"/>
      <c r="T7" s="17" t="s">
        <v>56</v>
      </c>
      <c r="U7" s="14"/>
      <c r="V7" s="14" t="s">
        <v>205</v>
      </c>
      <c r="W7" s="31" t="s">
        <v>206</v>
      </c>
    </row>
    <row r="8" ht="20.1" customHeight="1" spans="1:23">
      <c r="A8" s="14">
        <f t="shared" si="0"/>
        <v>5</v>
      </c>
      <c r="B8" s="14" t="s">
        <v>45</v>
      </c>
      <c r="C8" s="15" t="s">
        <v>207</v>
      </c>
      <c r="D8" s="35" t="s">
        <v>208</v>
      </c>
      <c r="E8" s="110" t="s">
        <v>172</v>
      </c>
      <c r="F8" s="18" t="s">
        <v>31</v>
      </c>
      <c r="G8" s="19" t="s">
        <v>54</v>
      </c>
      <c r="H8" s="17" t="s">
        <v>41</v>
      </c>
      <c r="I8" s="8">
        <v>1588030.05</v>
      </c>
      <c r="J8" s="27"/>
      <c r="K8" s="27">
        <v>500000</v>
      </c>
      <c r="L8" s="27">
        <v>500000</v>
      </c>
      <c r="M8" s="27">
        <f t="shared" si="2"/>
        <v>500000</v>
      </c>
      <c r="N8" s="17"/>
      <c r="O8" s="27">
        <f t="shared" si="1"/>
        <v>500000</v>
      </c>
      <c r="P8" s="21"/>
      <c r="Q8" s="41">
        <v>45412</v>
      </c>
      <c r="R8" s="21"/>
      <c r="S8" s="17"/>
      <c r="T8" s="17" t="s">
        <v>56</v>
      </c>
      <c r="U8" s="14"/>
      <c r="V8" s="14" t="s">
        <v>205</v>
      </c>
      <c r="W8" s="31" t="s">
        <v>44</v>
      </c>
    </row>
    <row r="9" s="42" customFormat="1" ht="20.1" customHeight="1" spans="1:23">
      <c r="A9" s="14">
        <f t="shared" si="0"/>
        <v>6</v>
      </c>
      <c r="B9" s="14" t="s">
        <v>27</v>
      </c>
      <c r="C9" s="15" t="s">
        <v>81</v>
      </c>
      <c r="D9" s="35" t="s">
        <v>82</v>
      </c>
      <c r="E9" s="110" t="s">
        <v>30</v>
      </c>
      <c r="F9" s="18" t="s">
        <v>40</v>
      </c>
      <c r="G9" s="19" t="s">
        <v>32</v>
      </c>
      <c r="H9" s="17" t="s">
        <v>48</v>
      </c>
      <c r="I9" s="27">
        <v>6729901.77</v>
      </c>
      <c r="J9" s="27">
        <v>543238.098666667</v>
      </c>
      <c r="K9" s="27">
        <v>350000</v>
      </c>
      <c r="L9" s="27">
        <v>200000</v>
      </c>
      <c r="M9" s="27">
        <f t="shared" si="2"/>
        <v>200000</v>
      </c>
      <c r="N9" s="37">
        <v>0.03</v>
      </c>
      <c r="O9" s="27">
        <f t="shared" si="1"/>
        <v>194000</v>
      </c>
      <c r="P9" s="36" t="s">
        <v>64</v>
      </c>
      <c r="Q9" s="21">
        <v>45404</v>
      </c>
      <c r="R9" s="14">
        <v>2</v>
      </c>
      <c r="S9" s="21">
        <f t="shared" ref="S9:S29" si="3">Q9-R9</f>
        <v>45402</v>
      </c>
      <c r="T9" s="17" t="s">
        <v>35</v>
      </c>
      <c r="U9" s="8"/>
      <c r="V9" s="14" t="s">
        <v>43</v>
      </c>
      <c r="W9" s="31" t="s">
        <v>83</v>
      </c>
    </row>
    <row r="10" s="42" customFormat="1" ht="20.1" customHeight="1" spans="1:23">
      <c r="A10" s="14">
        <f t="shared" si="0"/>
        <v>7</v>
      </c>
      <c r="B10" s="14" t="s">
        <v>27</v>
      </c>
      <c r="C10" s="15" t="s">
        <v>84</v>
      </c>
      <c r="D10" s="35" t="s">
        <v>85</v>
      </c>
      <c r="E10" s="110" t="s">
        <v>30</v>
      </c>
      <c r="F10" s="18" t="s">
        <v>40</v>
      </c>
      <c r="G10" s="19" t="s">
        <v>32</v>
      </c>
      <c r="H10" s="17" t="s">
        <v>48</v>
      </c>
      <c r="I10" s="27">
        <v>8707779.66</v>
      </c>
      <c r="J10" s="27">
        <v>528633.361333333</v>
      </c>
      <c r="K10" s="27">
        <v>350000</v>
      </c>
      <c r="L10" s="27">
        <v>200000</v>
      </c>
      <c r="M10" s="27">
        <f t="shared" si="2"/>
        <v>200000</v>
      </c>
      <c r="N10" s="37">
        <v>0.03</v>
      </c>
      <c r="O10" s="27">
        <f t="shared" si="1"/>
        <v>194000</v>
      </c>
      <c r="P10" s="36" t="s">
        <v>64</v>
      </c>
      <c r="Q10" s="21">
        <v>45404</v>
      </c>
      <c r="R10" s="14">
        <v>2</v>
      </c>
      <c r="S10" s="21">
        <f t="shared" si="3"/>
        <v>45402</v>
      </c>
      <c r="T10" s="17" t="s">
        <v>35</v>
      </c>
      <c r="U10" s="8"/>
      <c r="V10" s="14" t="s">
        <v>86</v>
      </c>
      <c r="W10" s="31" t="s">
        <v>83</v>
      </c>
    </row>
    <row r="11" ht="20.1" customHeight="1" spans="1:23">
      <c r="A11" s="14">
        <f t="shared" si="0"/>
        <v>8</v>
      </c>
      <c r="B11" s="14" t="s">
        <v>45</v>
      </c>
      <c r="C11" s="15" t="s">
        <v>146</v>
      </c>
      <c r="D11" s="16" t="s">
        <v>147</v>
      </c>
      <c r="E11" s="110" t="s">
        <v>30</v>
      </c>
      <c r="F11" s="18" t="s">
        <v>31</v>
      </c>
      <c r="G11" s="19" t="s">
        <v>32</v>
      </c>
      <c r="H11" s="17" t="s">
        <v>48</v>
      </c>
      <c r="I11" s="27">
        <v>2452720.7</v>
      </c>
      <c r="J11" s="27">
        <v>212667.653333333</v>
      </c>
      <c r="K11" s="27"/>
      <c r="L11" s="27">
        <v>200000</v>
      </c>
      <c r="M11" s="27">
        <f t="shared" si="2"/>
        <v>200000</v>
      </c>
      <c r="N11" s="37">
        <v>0.02</v>
      </c>
      <c r="O11" s="27">
        <f t="shared" si="1"/>
        <v>196000</v>
      </c>
      <c r="P11" s="36"/>
      <c r="Q11" s="21">
        <v>45404</v>
      </c>
      <c r="R11" s="14">
        <v>3</v>
      </c>
      <c r="S11" s="21">
        <f t="shared" si="3"/>
        <v>45401</v>
      </c>
      <c r="T11" s="17" t="s">
        <v>70</v>
      </c>
      <c r="U11" s="30"/>
      <c r="V11" s="14" t="s">
        <v>36</v>
      </c>
      <c r="W11" s="31"/>
    </row>
    <row r="12" ht="20.1" customHeight="1" spans="1:23">
      <c r="A12" s="14">
        <f t="shared" si="0"/>
        <v>9</v>
      </c>
      <c r="B12" s="14" t="s">
        <v>90</v>
      </c>
      <c r="C12" s="15" t="s">
        <v>169</v>
      </c>
      <c r="D12" s="16" t="s">
        <v>170</v>
      </c>
      <c r="E12" s="110" t="s">
        <v>30</v>
      </c>
      <c r="F12" s="18" t="s">
        <v>40</v>
      </c>
      <c r="G12" s="19" t="s">
        <v>32</v>
      </c>
      <c r="H12" s="17" t="s">
        <v>48</v>
      </c>
      <c r="I12" s="27">
        <v>10000</v>
      </c>
      <c r="J12" s="27">
        <v>10000</v>
      </c>
      <c r="K12" s="27"/>
      <c r="L12" s="27">
        <v>10000</v>
      </c>
      <c r="M12" s="27">
        <f t="shared" si="2"/>
        <v>10000</v>
      </c>
      <c r="N12" s="37"/>
      <c r="O12" s="27">
        <f t="shared" si="1"/>
        <v>10000</v>
      </c>
      <c r="P12" s="36"/>
      <c r="Q12" s="21">
        <v>45404</v>
      </c>
      <c r="R12" s="14">
        <v>1</v>
      </c>
      <c r="S12" s="21">
        <f t="shared" si="3"/>
        <v>45403</v>
      </c>
      <c r="T12" s="17" t="s">
        <v>70</v>
      </c>
      <c r="U12" s="30"/>
      <c r="V12" s="14" t="s">
        <v>36</v>
      </c>
      <c r="W12" s="31"/>
    </row>
    <row r="13" s="42" customFormat="1" ht="20.1" customHeight="1" spans="1:23">
      <c r="A13" s="14">
        <f t="shared" si="0"/>
        <v>10</v>
      </c>
      <c r="B13" s="14" t="s">
        <v>90</v>
      </c>
      <c r="C13" s="15" t="s">
        <v>115</v>
      </c>
      <c r="D13" s="35" t="s">
        <v>116</v>
      </c>
      <c r="E13" s="110" t="s">
        <v>30</v>
      </c>
      <c r="F13" s="18" t="s">
        <v>40</v>
      </c>
      <c r="G13" s="19" t="s">
        <v>32</v>
      </c>
      <c r="H13" s="17" t="s">
        <v>48</v>
      </c>
      <c r="I13" s="27">
        <v>572618.47</v>
      </c>
      <c r="J13" s="27">
        <v>85179.7866666667</v>
      </c>
      <c r="K13" s="27"/>
      <c r="L13" s="27">
        <v>80000</v>
      </c>
      <c r="M13" s="27">
        <v>150000</v>
      </c>
      <c r="N13" s="37">
        <v>0.03</v>
      </c>
      <c r="O13" s="27">
        <f t="shared" si="1"/>
        <v>145500</v>
      </c>
      <c r="P13" s="115" t="s">
        <v>117</v>
      </c>
      <c r="Q13" s="120">
        <v>45404</v>
      </c>
      <c r="R13" s="14">
        <v>3</v>
      </c>
      <c r="S13" s="21">
        <f t="shared" si="3"/>
        <v>45401</v>
      </c>
      <c r="T13" s="17" t="s">
        <v>35</v>
      </c>
      <c r="U13" s="8"/>
      <c r="V13" s="14" t="s">
        <v>43</v>
      </c>
      <c r="W13" s="31" t="s">
        <v>83</v>
      </c>
    </row>
    <row r="14" s="42" customFormat="1" ht="20.1" customHeight="1" spans="1:23">
      <c r="A14" s="14">
        <f t="shared" si="0"/>
        <v>11</v>
      </c>
      <c r="B14" s="14" t="s">
        <v>90</v>
      </c>
      <c r="C14" s="15" t="s">
        <v>148</v>
      </c>
      <c r="D14" s="16" t="s">
        <v>149</v>
      </c>
      <c r="E14" s="110" t="s">
        <v>30</v>
      </c>
      <c r="F14" s="18" t="s">
        <v>40</v>
      </c>
      <c r="G14" s="19" t="s">
        <v>32</v>
      </c>
      <c r="H14" s="17" t="s">
        <v>48</v>
      </c>
      <c r="I14" s="27">
        <v>1432728.6</v>
      </c>
      <c r="J14" s="27">
        <v>1226983.79</v>
      </c>
      <c r="K14" s="27"/>
      <c r="L14" s="27">
        <v>1226983.79</v>
      </c>
      <c r="M14" s="27">
        <v>110000</v>
      </c>
      <c r="N14" s="37"/>
      <c r="O14" s="27">
        <f t="shared" si="1"/>
        <v>110000</v>
      </c>
      <c r="P14" s="36" t="s">
        <v>131</v>
      </c>
      <c r="Q14" s="21">
        <v>45404</v>
      </c>
      <c r="R14" s="14">
        <v>3</v>
      </c>
      <c r="S14" s="21">
        <f t="shared" si="3"/>
        <v>45401</v>
      </c>
      <c r="T14" s="17" t="s">
        <v>70</v>
      </c>
      <c r="U14" s="30"/>
      <c r="V14" s="14" t="s">
        <v>43</v>
      </c>
      <c r="W14" s="31"/>
    </row>
    <row r="15" ht="20.1" customHeight="1" spans="1:23">
      <c r="A15" s="14">
        <f t="shared" si="0"/>
        <v>12</v>
      </c>
      <c r="B15" s="14" t="s">
        <v>90</v>
      </c>
      <c r="C15" s="15" t="s">
        <v>166</v>
      </c>
      <c r="D15" s="16" t="s">
        <v>167</v>
      </c>
      <c r="E15" s="110" t="s">
        <v>30</v>
      </c>
      <c r="F15" s="18" t="s">
        <v>40</v>
      </c>
      <c r="G15" s="19" t="s">
        <v>32</v>
      </c>
      <c r="H15" s="17" t="s">
        <v>48</v>
      </c>
      <c r="I15" s="27">
        <v>774399.3</v>
      </c>
      <c r="J15" s="27">
        <v>117897.889333333</v>
      </c>
      <c r="K15" s="27"/>
      <c r="L15" s="27">
        <f>100000+151387.8363</f>
        <v>251387.8363</v>
      </c>
      <c r="M15" s="27">
        <f>L15</f>
        <v>251387.8363</v>
      </c>
      <c r="N15" s="37">
        <v>0.03</v>
      </c>
      <c r="O15" s="27">
        <f t="shared" si="1"/>
        <v>243846.201211</v>
      </c>
      <c r="P15" s="36"/>
      <c r="Q15" s="21">
        <v>45404</v>
      </c>
      <c r="R15" s="14">
        <v>3</v>
      </c>
      <c r="S15" s="21">
        <f t="shared" si="3"/>
        <v>45401</v>
      </c>
      <c r="T15" s="17" t="s">
        <v>70</v>
      </c>
      <c r="U15" s="30"/>
      <c r="V15" s="14" t="s">
        <v>43</v>
      </c>
      <c r="W15" s="31" t="s">
        <v>168</v>
      </c>
    </row>
    <row r="16" s="42" customFormat="1" ht="20.1" customHeight="1" spans="1:23">
      <c r="A16" s="14">
        <f t="shared" si="0"/>
        <v>13</v>
      </c>
      <c r="B16" s="14" t="s">
        <v>45</v>
      </c>
      <c r="C16" s="15" t="s">
        <v>121</v>
      </c>
      <c r="D16" s="16" t="s">
        <v>122</v>
      </c>
      <c r="E16" s="110" t="s">
        <v>172</v>
      </c>
      <c r="F16" s="18" t="s">
        <v>31</v>
      </c>
      <c r="G16" s="19" t="s">
        <v>32</v>
      </c>
      <c r="H16" s="17" t="s">
        <v>41</v>
      </c>
      <c r="I16" s="8">
        <v>1040933.79</v>
      </c>
      <c r="J16" s="27">
        <v>167408.124</v>
      </c>
      <c r="K16" s="27">
        <v>100000</v>
      </c>
      <c r="L16" s="8">
        <v>150000</v>
      </c>
      <c r="M16" s="27">
        <f>L16</f>
        <v>150000</v>
      </c>
      <c r="N16" s="17"/>
      <c r="O16" s="27">
        <f t="shared" si="1"/>
        <v>150000</v>
      </c>
      <c r="P16" s="36"/>
      <c r="Q16" s="21">
        <v>45404.29</v>
      </c>
      <c r="R16" s="14">
        <v>3</v>
      </c>
      <c r="S16" s="21">
        <f t="shared" si="3"/>
        <v>45401.29</v>
      </c>
      <c r="T16" s="17" t="s">
        <v>35</v>
      </c>
      <c r="U16" s="8"/>
      <c r="V16" s="14" t="s">
        <v>36</v>
      </c>
      <c r="W16" s="31"/>
    </row>
    <row r="17" ht="20.1" customHeight="1" spans="1:23">
      <c r="A17" s="14">
        <f t="shared" si="0"/>
        <v>14</v>
      </c>
      <c r="B17" s="14" t="s">
        <v>27</v>
      </c>
      <c r="C17" s="51" t="s">
        <v>28</v>
      </c>
      <c r="D17" s="16" t="s">
        <v>29</v>
      </c>
      <c r="E17" s="110" t="s">
        <v>30</v>
      </c>
      <c r="F17" s="18" t="s">
        <v>31</v>
      </c>
      <c r="G17" s="19" t="s">
        <v>32</v>
      </c>
      <c r="H17" s="17" t="s">
        <v>33</v>
      </c>
      <c r="I17" s="8">
        <v>145000</v>
      </c>
      <c r="J17" s="27">
        <v>74574.8906666667</v>
      </c>
      <c r="K17" s="27"/>
      <c r="L17" s="8">
        <v>70000</v>
      </c>
      <c r="M17" s="27">
        <f>L17</f>
        <v>70000</v>
      </c>
      <c r="N17" s="75">
        <v>0.03</v>
      </c>
      <c r="O17" s="27">
        <f t="shared" si="1"/>
        <v>67900</v>
      </c>
      <c r="P17" s="36" t="s">
        <v>34</v>
      </c>
      <c r="Q17" s="21">
        <v>45405</v>
      </c>
      <c r="R17" s="14">
        <v>1</v>
      </c>
      <c r="S17" s="21">
        <f t="shared" si="3"/>
        <v>45404</v>
      </c>
      <c r="T17" s="17" t="s">
        <v>35</v>
      </c>
      <c r="U17" s="8"/>
      <c r="V17" s="14" t="s">
        <v>36</v>
      </c>
      <c r="W17" s="31" t="s">
        <v>37</v>
      </c>
    </row>
    <row r="18" ht="20.1" customHeight="1" spans="1:23">
      <c r="A18" s="14">
        <f t="shared" si="0"/>
        <v>15</v>
      </c>
      <c r="B18" s="14" t="s">
        <v>45</v>
      </c>
      <c r="C18" s="111" t="s">
        <v>58</v>
      </c>
      <c r="D18" s="112" t="s">
        <v>59</v>
      </c>
      <c r="E18" s="110" t="s">
        <v>30</v>
      </c>
      <c r="F18" s="18" t="s">
        <v>31</v>
      </c>
      <c r="G18" s="19" t="s">
        <v>32</v>
      </c>
      <c r="H18" s="17" t="s">
        <v>60</v>
      </c>
      <c r="I18" s="8">
        <v>2035522.75</v>
      </c>
      <c r="J18" s="27">
        <v>230140.76</v>
      </c>
      <c r="K18" s="27"/>
      <c r="L18" s="8">
        <v>600000</v>
      </c>
      <c r="M18" s="27">
        <f>L18</f>
        <v>600000</v>
      </c>
      <c r="N18" s="116">
        <v>0.025</v>
      </c>
      <c r="O18" s="27">
        <f t="shared" si="1"/>
        <v>585000</v>
      </c>
      <c r="P18" s="117" t="s">
        <v>55</v>
      </c>
      <c r="Q18" s="21">
        <v>45405</v>
      </c>
      <c r="R18" s="14">
        <v>15</v>
      </c>
      <c r="S18" s="21">
        <f t="shared" si="3"/>
        <v>45390</v>
      </c>
      <c r="T18" s="17" t="s">
        <v>35</v>
      </c>
      <c r="U18" s="8"/>
      <c r="V18" s="14" t="s">
        <v>36</v>
      </c>
      <c r="W18" s="30" t="s">
        <v>61</v>
      </c>
    </row>
    <row r="19" ht="20.1" customHeight="1" spans="1:23">
      <c r="A19" s="14">
        <f t="shared" si="0"/>
        <v>16</v>
      </c>
      <c r="B19" s="14" t="s">
        <v>27</v>
      </c>
      <c r="C19" s="15" t="s">
        <v>162</v>
      </c>
      <c r="D19" s="16" t="s">
        <v>163</v>
      </c>
      <c r="E19" s="110" t="s">
        <v>30</v>
      </c>
      <c r="F19" s="18" t="s">
        <v>31</v>
      </c>
      <c r="G19" s="19" t="s">
        <v>32</v>
      </c>
      <c r="H19" s="17" t="s">
        <v>48</v>
      </c>
      <c r="I19" s="27">
        <v>317889.28</v>
      </c>
      <c r="J19" s="27">
        <v>16360.8413333333</v>
      </c>
      <c r="K19" s="27"/>
      <c r="L19" s="27">
        <v>20000</v>
      </c>
      <c r="M19" s="27">
        <f>L19</f>
        <v>20000</v>
      </c>
      <c r="N19" s="37">
        <v>0.03</v>
      </c>
      <c r="O19" s="27">
        <f t="shared" si="1"/>
        <v>19400</v>
      </c>
      <c r="P19" s="36"/>
      <c r="Q19" s="21">
        <v>45405</v>
      </c>
      <c r="R19" s="14">
        <v>3</v>
      </c>
      <c r="S19" s="21">
        <f t="shared" si="3"/>
        <v>45402</v>
      </c>
      <c r="T19" s="17" t="s">
        <v>70</v>
      </c>
      <c r="U19" s="30"/>
      <c r="V19" s="14" t="s">
        <v>36</v>
      </c>
      <c r="W19" s="31"/>
    </row>
    <row r="20" ht="20.1" customHeight="1" spans="1:23">
      <c r="A20" s="14">
        <f t="shared" si="0"/>
        <v>17</v>
      </c>
      <c r="B20" s="52" t="s">
        <v>27</v>
      </c>
      <c r="C20" s="15" t="s">
        <v>38</v>
      </c>
      <c r="D20" s="16" t="s">
        <v>39</v>
      </c>
      <c r="E20" s="110" t="s">
        <v>30</v>
      </c>
      <c r="F20" s="18" t="s">
        <v>40</v>
      </c>
      <c r="G20" s="19" t="s">
        <v>32</v>
      </c>
      <c r="H20" s="17" t="s">
        <v>41</v>
      </c>
      <c r="I20" s="8">
        <v>1120877.09</v>
      </c>
      <c r="J20" s="27">
        <v>47669.4893333333</v>
      </c>
      <c r="K20" s="27"/>
      <c r="L20" s="27">
        <v>30000</v>
      </c>
      <c r="M20" s="27">
        <v>50000</v>
      </c>
      <c r="N20" s="37">
        <v>0.03</v>
      </c>
      <c r="O20" s="27">
        <f t="shared" si="1"/>
        <v>48500</v>
      </c>
      <c r="P20" s="117" t="s">
        <v>42</v>
      </c>
      <c r="Q20" s="21">
        <v>45405</v>
      </c>
      <c r="R20" s="14">
        <v>3</v>
      </c>
      <c r="S20" s="21">
        <f t="shared" si="3"/>
        <v>45402</v>
      </c>
      <c r="T20" s="17" t="s">
        <v>35</v>
      </c>
      <c r="U20" s="8"/>
      <c r="V20" s="14" t="s">
        <v>43</v>
      </c>
      <c r="W20" s="31" t="s">
        <v>44</v>
      </c>
    </row>
    <row r="21" ht="20.1" customHeight="1" spans="1:23">
      <c r="A21" s="14">
        <f t="shared" si="0"/>
        <v>18</v>
      </c>
      <c r="B21" s="14" t="s">
        <v>45</v>
      </c>
      <c r="C21" s="15" t="s">
        <v>72</v>
      </c>
      <c r="D21" s="16" t="s">
        <v>73</v>
      </c>
      <c r="E21" s="110" t="s">
        <v>30</v>
      </c>
      <c r="F21" s="18" t="s">
        <v>74</v>
      </c>
      <c r="G21" s="19" t="s">
        <v>32</v>
      </c>
      <c r="H21" s="17" t="s">
        <v>41</v>
      </c>
      <c r="I21" s="27">
        <v>1136896.01</v>
      </c>
      <c r="J21" s="27">
        <v>154908.089333333</v>
      </c>
      <c r="K21" s="27"/>
      <c r="L21" s="27">
        <f>J21*0.8</f>
        <v>123926.471466666</v>
      </c>
      <c r="M21" s="27">
        <f>L21</f>
        <v>123926.471466666</v>
      </c>
      <c r="N21" s="37">
        <v>0.03</v>
      </c>
      <c r="O21" s="27">
        <f t="shared" si="1"/>
        <v>120208.677322666</v>
      </c>
      <c r="P21" s="36" t="s">
        <v>75</v>
      </c>
      <c r="Q21" s="21">
        <v>45405.29</v>
      </c>
      <c r="R21" s="14">
        <v>7</v>
      </c>
      <c r="S21" s="21">
        <f t="shared" si="3"/>
        <v>45398.29</v>
      </c>
      <c r="T21" s="17" t="s">
        <v>35</v>
      </c>
      <c r="U21" s="8"/>
      <c r="V21" s="14" t="s">
        <v>65</v>
      </c>
      <c r="W21" s="31" t="s">
        <v>76</v>
      </c>
    </row>
    <row r="22" ht="20.1" customHeight="1" spans="1:23">
      <c r="A22" s="14">
        <f t="shared" si="0"/>
        <v>19</v>
      </c>
      <c r="B22" s="14" t="s">
        <v>45</v>
      </c>
      <c r="C22" s="15" t="s">
        <v>159</v>
      </c>
      <c r="D22" s="16" t="s">
        <v>160</v>
      </c>
      <c r="E22" s="110" t="s">
        <v>30</v>
      </c>
      <c r="F22" s="18" t="s">
        <v>40</v>
      </c>
      <c r="G22" s="19" t="s">
        <v>32</v>
      </c>
      <c r="H22" s="17" t="s">
        <v>48</v>
      </c>
      <c r="I22" s="27">
        <v>2419541.67</v>
      </c>
      <c r="J22" s="27">
        <v>96124.0053333333</v>
      </c>
      <c r="K22" s="27"/>
      <c r="L22" s="27">
        <v>126124</v>
      </c>
      <c r="M22" s="27">
        <f>L22</f>
        <v>126124</v>
      </c>
      <c r="N22" s="37">
        <v>0.03</v>
      </c>
      <c r="O22" s="27">
        <f t="shared" si="1"/>
        <v>122340.28</v>
      </c>
      <c r="P22" s="115" t="s">
        <v>161</v>
      </c>
      <c r="Q22" s="21">
        <v>45406</v>
      </c>
      <c r="R22" s="14">
        <v>3</v>
      </c>
      <c r="S22" s="21">
        <f t="shared" si="3"/>
        <v>45403</v>
      </c>
      <c r="T22" s="17" t="s">
        <v>70</v>
      </c>
      <c r="U22" s="30"/>
      <c r="V22" s="14" t="s">
        <v>65</v>
      </c>
      <c r="W22" s="31"/>
    </row>
    <row r="23" s="42" customFormat="1" ht="20.1" customHeight="1" spans="1:23">
      <c r="A23" s="14">
        <f t="shared" si="0"/>
        <v>20</v>
      </c>
      <c r="B23" s="14" t="s">
        <v>45</v>
      </c>
      <c r="C23" s="51" t="s">
        <v>46</v>
      </c>
      <c r="D23" s="35" t="s">
        <v>47</v>
      </c>
      <c r="E23" s="110" t="s">
        <v>30</v>
      </c>
      <c r="F23" s="18" t="s">
        <v>40</v>
      </c>
      <c r="G23" s="19" t="s">
        <v>32</v>
      </c>
      <c r="H23" s="17" t="s">
        <v>48</v>
      </c>
      <c r="I23" s="27">
        <v>906429.46</v>
      </c>
      <c r="J23" s="27">
        <v>160569.418666667</v>
      </c>
      <c r="K23" s="27"/>
      <c r="L23" s="27">
        <v>300000</v>
      </c>
      <c r="M23" s="27">
        <f>L23</f>
        <v>300000</v>
      </c>
      <c r="N23" s="37"/>
      <c r="O23" s="27">
        <f t="shared" si="1"/>
        <v>300000</v>
      </c>
      <c r="P23" s="36" t="s">
        <v>49</v>
      </c>
      <c r="Q23" s="21">
        <v>45406</v>
      </c>
      <c r="R23" s="14">
        <v>3</v>
      </c>
      <c r="S23" s="21">
        <f t="shared" si="3"/>
        <v>45403</v>
      </c>
      <c r="T23" s="17" t="s">
        <v>35</v>
      </c>
      <c r="U23" s="8"/>
      <c r="V23" s="14" t="s">
        <v>65</v>
      </c>
      <c r="W23" s="31" t="s">
        <v>50</v>
      </c>
    </row>
    <row r="24" ht="20.1" customHeight="1" spans="1:23">
      <c r="A24" s="14">
        <f t="shared" si="0"/>
        <v>21</v>
      </c>
      <c r="B24" s="14" t="s">
        <v>27</v>
      </c>
      <c r="C24" s="15" t="s">
        <v>79</v>
      </c>
      <c r="D24" s="16" t="s">
        <v>80</v>
      </c>
      <c r="E24" s="110" t="s">
        <v>30</v>
      </c>
      <c r="F24" s="18" t="s">
        <v>40</v>
      </c>
      <c r="G24" s="19" t="s">
        <v>32</v>
      </c>
      <c r="H24" s="17" t="s">
        <v>48</v>
      </c>
      <c r="I24" s="8">
        <v>1950333.4</v>
      </c>
      <c r="J24" s="27">
        <v>127522.073333333</v>
      </c>
      <c r="K24" s="27"/>
      <c r="L24" s="27">
        <v>180000</v>
      </c>
      <c r="M24" s="27">
        <v>180000</v>
      </c>
      <c r="N24" s="17"/>
      <c r="O24" s="27">
        <f t="shared" si="1"/>
        <v>180000</v>
      </c>
      <c r="P24" s="36" t="s">
        <v>64</v>
      </c>
      <c r="Q24" s="21">
        <v>45406</v>
      </c>
      <c r="R24" s="14">
        <v>2</v>
      </c>
      <c r="S24" s="21">
        <f t="shared" si="3"/>
        <v>45404</v>
      </c>
      <c r="T24" s="17" t="s">
        <v>35</v>
      </c>
      <c r="U24" s="8"/>
      <c r="V24" s="14" t="s">
        <v>43</v>
      </c>
      <c r="W24" s="31"/>
    </row>
    <row r="25" s="42" customFormat="1" ht="20.1" customHeight="1" spans="1:23">
      <c r="A25" s="14">
        <f t="shared" si="0"/>
        <v>22</v>
      </c>
      <c r="B25" s="14" t="s">
        <v>27</v>
      </c>
      <c r="C25" s="51" t="s">
        <v>62</v>
      </c>
      <c r="D25" s="16" t="s">
        <v>63</v>
      </c>
      <c r="E25" s="110" t="s">
        <v>30</v>
      </c>
      <c r="F25" s="18" t="s">
        <v>31</v>
      </c>
      <c r="G25" s="19" t="s">
        <v>32</v>
      </c>
      <c r="H25" s="17" t="s">
        <v>41</v>
      </c>
      <c r="I25" s="8">
        <v>2367700.74</v>
      </c>
      <c r="J25" s="27">
        <v>85999.3253333333</v>
      </c>
      <c r="K25" s="27"/>
      <c r="L25" s="27">
        <v>200000</v>
      </c>
      <c r="M25" s="27">
        <f>L25</f>
        <v>200000</v>
      </c>
      <c r="N25" s="75">
        <v>0.03</v>
      </c>
      <c r="O25" s="27">
        <f t="shared" si="1"/>
        <v>194000</v>
      </c>
      <c r="P25" s="36" t="s">
        <v>64</v>
      </c>
      <c r="Q25" s="21">
        <v>45407</v>
      </c>
      <c r="R25" s="14">
        <v>1</v>
      </c>
      <c r="S25" s="21">
        <f t="shared" si="3"/>
        <v>45406</v>
      </c>
      <c r="T25" s="17" t="s">
        <v>35</v>
      </c>
      <c r="U25" s="8"/>
      <c r="V25" s="14" t="s">
        <v>65</v>
      </c>
      <c r="W25" s="31" t="s">
        <v>66</v>
      </c>
    </row>
    <row r="26" ht="20.1" customHeight="1" spans="1:23">
      <c r="A26" s="14">
        <f t="shared" si="0"/>
        <v>23</v>
      </c>
      <c r="B26" s="14" t="s">
        <v>45</v>
      </c>
      <c r="C26" s="15" t="s">
        <v>129</v>
      </c>
      <c r="D26" s="16" t="s">
        <v>130</v>
      </c>
      <c r="E26" s="110" t="s">
        <v>30</v>
      </c>
      <c r="F26" s="18" t="s">
        <v>31</v>
      </c>
      <c r="G26" s="19" t="s">
        <v>32</v>
      </c>
      <c r="H26" s="17" t="s">
        <v>48</v>
      </c>
      <c r="I26" s="27">
        <v>20000</v>
      </c>
      <c r="J26" s="27">
        <v>20000</v>
      </c>
      <c r="K26" s="27"/>
      <c r="L26" s="27">
        <v>20000</v>
      </c>
      <c r="M26" s="27">
        <f>L26</f>
        <v>20000</v>
      </c>
      <c r="N26" s="37"/>
      <c r="O26" s="27">
        <f t="shared" si="1"/>
        <v>20000</v>
      </c>
      <c r="P26" s="36" t="s">
        <v>131</v>
      </c>
      <c r="Q26" s="21">
        <v>45407</v>
      </c>
      <c r="R26" s="14">
        <v>3</v>
      </c>
      <c r="S26" s="21">
        <f t="shared" si="3"/>
        <v>45404</v>
      </c>
      <c r="T26" s="17" t="s">
        <v>70</v>
      </c>
      <c r="U26" s="30"/>
      <c r="V26" s="14" t="s">
        <v>89</v>
      </c>
      <c r="W26" s="31" t="s">
        <v>132</v>
      </c>
    </row>
    <row r="27" ht="20.1" customHeight="1" spans="1:23">
      <c r="A27" s="14">
        <f t="shared" si="0"/>
        <v>24</v>
      </c>
      <c r="B27" s="14" t="s">
        <v>45</v>
      </c>
      <c r="C27" s="15" t="s">
        <v>255</v>
      </c>
      <c r="D27" s="16" t="s">
        <v>256</v>
      </c>
      <c r="E27" s="110" t="s">
        <v>30</v>
      </c>
      <c r="F27" s="17" t="s">
        <v>40</v>
      </c>
      <c r="G27" s="18" t="s">
        <v>32</v>
      </c>
      <c r="H27" s="17" t="s">
        <v>48</v>
      </c>
      <c r="I27" s="8"/>
      <c r="J27" s="27">
        <v>5547.212</v>
      </c>
      <c r="K27" s="27"/>
      <c r="L27" s="27">
        <v>5547</v>
      </c>
      <c r="M27" s="27">
        <v>5547</v>
      </c>
      <c r="N27" s="118">
        <v>0.03</v>
      </c>
      <c r="O27" s="27">
        <f t="shared" si="1"/>
        <v>5380.59</v>
      </c>
      <c r="P27" s="27"/>
      <c r="Q27" s="21">
        <v>45407</v>
      </c>
      <c r="R27" s="14">
        <v>5</v>
      </c>
      <c r="S27" s="21">
        <f t="shared" si="3"/>
        <v>45402</v>
      </c>
      <c r="T27" s="17" t="s">
        <v>35</v>
      </c>
      <c r="U27" s="8"/>
      <c r="V27" s="14" t="s">
        <v>65</v>
      </c>
      <c r="W27" s="31"/>
    </row>
    <row r="28" s="42" customFormat="1" ht="20.1" customHeight="1" spans="1:23">
      <c r="A28" s="14">
        <f t="shared" si="0"/>
        <v>25</v>
      </c>
      <c r="B28" s="14" t="s">
        <v>27</v>
      </c>
      <c r="C28" s="15" t="s">
        <v>211</v>
      </c>
      <c r="D28" s="16" t="s">
        <v>212</v>
      </c>
      <c r="E28" s="113" t="s">
        <v>30</v>
      </c>
      <c r="F28" s="18" t="s">
        <v>40</v>
      </c>
      <c r="G28" s="14" t="s">
        <v>32</v>
      </c>
      <c r="H28" s="17" t="s">
        <v>48</v>
      </c>
      <c r="I28" s="8">
        <v>2554924.42</v>
      </c>
      <c r="J28" s="27">
        <v>230560.953333333</v>
      </c>
      <c r="K28" s="27"/>
      <c r="L28" s="95">
        <v>110000</v>
      </c>
      <c r="M28" s="95">
        <v>110000</v>
      </c>
      <c r="N28" s="37">
        <v>0.03</v>
      </c>
      <c r="O28" s="27">
        <f t="shared" si="1"/>
        <v>106700</v>
      </c>
      <c r="P28" s="21"/>
      <c r="Q28" s="21">
        <v>45408</v>
      </c>
      <c r="R28" s="14"/>
      <c r="S28" s="21">
        <f t="shared" si="3"/>
        <v>45408</v>
      </c>
      <c r="T28" s="17" t="s">
        <v>35</v>
      </c>
      <c r="U28" s="14"/>
      <c r="V28" s="19" t="s">
        <v>153</v>
      </c>
      <c r="W28" s="19" t="s">
        <v>213</v>
      </c>
    </row>
    <row r="29" s="42" customFormat="1" ht="20.1" customHeight="1" spans="1:23">
      <c r="A29" s="14">
        <f t="shared" si="0"/>
        <v>26</v>
      </c>
      <c r="B29" s="14" t="s">
        <v>90</v>
      </c>
      <c r="C29" s="15" t="s">
        <v>150</v>
      </c>
      <c r="D29" s="16" t="s">
        <v>151</v>
      </c>
      <c r="E29" s="110" t="s">
        <v>30</v>
      </c>
      <c r="F29" s="18" t="s">
        <v>152</v>
      </c>
      <c r="G29" s="19" t="s">
        <v>32</v>
      </c>
      <c r="H29" s="17" t="s">
        <v>48</v>
      </c>
      <c r="I29" s="27">
        <v>6722093.44</v>
      </c>
      <c r="J29" s="27">
        <v>404929.326666667</v>
      </c>
      <c r="K29" s="27"/>
      <c r="L29" s="27">
        <v>200000</v>
      </c>
      <c r="M29" s="27">
        <f>L29</f>
        <v>200000</v>
      </c>
      <c r="N29" s="37">
        <v>0.03</v>
      </c>
      <c r="O29" s="27">
        <f t="shared" si="1"/>
        <v>194000</v>
      </c>
      <c r="P29" s="36"/>
      <c r="Q29" s="21">
        <v>45412</v>
      </c>
      <c r="R29" s="14">
        <v>3</v>
      </c>
      <c r="S29" s="21">
        <f t="shared" si="3"/>
        <v>45409</v>
      </c>
      <c r="T29" s="17" t="s">
        <v>70</v>
      </c>
      <c r="U29" s="30"/>
      <c r="V29" s="14" t="s">
        <v>153</v>
      </c>
      <c r="W29" s="31"/>
    </row>
    <row r="30" ht="20.1" customHeight="1" spans="1:23">
      <c r="A30" s="14">
        <f t="shared" si="0"/>
        <v>27</v>
      </c>
      <c r="B30" s="14" t="s">
        <v>45</v>
      </c>
      <c r="C30" s="15" t="s">
        <v>209</v>
      </c>
      <c r="D30" s="35" t="s">
        <v>210</v>
      </c>
      <c r="E30" s="17" t="s">
        <v>172</v>
      </c>
      <c r="F30" s="18" t="s">
        <v>31</v>
      </c>
      <c r="G30" s="19" t="s">
        <v>54</v>
      </c>
      <c r="H30" s="17" t="s">
        <v>41</v>
      </c>
      <c r="I30" s="27">
        <f>VLOOKUP(D30,[1]Sheet1!$C$1:$AV$65536,46,0)</f>
        <v>982777.91</v>
      </c>
      <c r="J30" s="27"/>
      <c r="K30" s="27">
        <v>200000</v>
      </c>
      <c r="L30" s="27">
        <v>200000</v>
      </c>
      <c r="M30" s="27">
        <f>L30</f>
        <v>200000</v>
      </c>
      <c r="N30" s="17"/>
      <c r="O30" s="27">
        <f t="shared" si="1"/>
        <v>200000</v>
      </c>
      <c r="P30" s="21"/>
      <c r="Q30" s="41">
        <v>45417</v>
      </c>
      <c r="R30" s="21"/>
      <c r="S30" s="17"/>
      <c r="T30" s="17" t="s">
        <v>56</v>
      </c>
      <c r="U30" s="14"/>
      <c r="V30" s="14" t="s">
        <v>205</v>
      </c>
      <c r="W30" s="31" t="s">
        <v>44</v>
      </c>
    </row>
    <row r="31" ht="20.1" customHeight="1" spans="1:23">
      <c r="A31" s="14">
        <f t="shared" si="0"/>
        <v>28</v>
      </c>
      <c r="B31" s="14" t="s">
        <v>45</v>
      </c>
      <c r="C31" s="15" t="s">
        <v>94</v>
      </c>
      <c r="D31" s="35" t="s">
        <v>95</v>
      </c>
      <c r="E31" s="17" t="s">
        <v>30</v>
      </c>
      <c r="F31" s="18" t="s">
        <v>74</v>
      </c>
      <c r="G31" s="19" t="s">
        <v>32</v>
      </c>
      <c r="H31" s="17" t="s">
        <v>48</v>
      </c>
      <c r="I31" s="27">
        <v>3536556.02</v>
      </c>
      <c r="J31" s="27">
        <v>839837.976</v>
      </c>
      <c r="K31" s="27"/>
      <c r="L31" s="27">
        <v>2000000</v>
      </c>
      <c r="M31" s="27">
        <f>L31</f>
        <v>2000000</v>
      </c>
      <c r="N31" s="37">
        <v>0.03</v>
      </c>
      <c r="O31" s="27">
        <f t="shared" si="1"/>
        <v>1940000</v>
      </c>
      <c r="P31" s="36" t="s">
        <v>96</v>
      </c>
      <c r="Q31" s="21">
        <v>45402</v>
      </c>
      <c r="R31" s="14">
        <v>4</v>
      </c>
      <c r="S31" s="21">
        <f t="shared" ref="S31:S84" si="4">Q31-R31</f>
        <v>45398</v>
      </c>
      <c r="T31" s="17" t="s">
        <v>35</v>
      </c>
      <c r="U31" s="8"/>
      <c r="V31" s="14" t="s">
        <v>97</v>
      </c>
      <c r="W31" s="31" t="s">
        <v>98</v>
      </c>
    </row>
    <row r="32" ht="20.1" customHeight="1" spans="1:23">
      <c r="A32" s="14">
        <f t="shared" si="0"/>
        <v>29</v>
      </c>
      <c r="B32" s="14" t="s">
        <v>45</v>
      </c>
      <c r="C32" s="15" t="s">
        <v>123</v>
      </c>
      <c r="D32" s="16" t="s">
        <v>124</v>
      </c>
      <c r="E32" s="17" t="s">
        <v>30</v>
      </c>
      <c r="F32" s="18" t="s">
        <v>31</v>
      </c>
      <c r="G32" s="19" t="s">
        <v>32</v>
      </c>
      <c r="H32" s="17" t="s">
        <v>48</v>
      </c>
      <c r="I32" s="8">
        <v>231488.22</v>
      </c>
      <c r="J32" s="27">
        <v>70669.7986666667</v>
      </c>
      <c r="K32" s="27"/>
      <c r="L32" s="8">
        <v>231488.22</v>
      </c>
      <c r="M32" s="8">
        <v>231488.22</v>
      </c>
      <c r="N32" s="17"/>
      <c r="O32" s="27">
        <f t="shared" si="1"/>
        <v>231488.22</v>
      </c>
      <c r="P32" s="36"/>
      <c r="Q32" s="21">
        <v>45404.29</v>
      </c>
      <c r="R32" s="14">
        <v>3</v>
      </c>
      <c r="S32" s="21">
        <f t="shared" si="4"/>
        <v>45401.29</v>
      </c>
      <c r="T32" s="17" t="s">
        <v>35</v>
      </c>
      <c r="U32" s="8"/>
      <c r="V32" s="14" t="s">
        <v>125</v>
      </c>
      <c r="W32" s="31"/>
    </row>
    <row r="33" ht="20.1" customHeight="1" spans="1:23">
      <c r="A33" s="14">
        <f t="shared" si="0"/>
        <v>30</v>
      </c>
      <c r="B33" s="14" t="s">
        <v>45</v>
      </c>
      <c r="C33" s="15" t="s">
        <v>144</v>
      </c>
      <c r="D33" s="16" t="s">
        <v>145</v>
      </c>
      <c r="E33" s="17" t="s">
        <v>30</v>
      </c>
      <c r="F33" s="18" t="s">
        <v>31</v>
      </c>
      <c r="G33" s="19" t="s">
        <v>32</v>
      </c>
      <c r="H33" s="17" t="s">
        <v>48</v>
      </c>
      <c r="I33" s="27">
        <v>204947.43</v>
      </c>
      <c r="J33" s="27">
        <v>48387.716</v>
      </c>
      <c r="K33" s="27"/>
      <c r="L33" s="27">
        <v>150000</v>
      </c>
      <c r="M33" s="27">
        <f t="shared" ref="M33:M41" si="5">L33</f>
        <v>150000</v>
      </c>
      <c r="N33" s="37"/>
      <c r="O33" s="27">
        <f t="shared" si="1"/>
        <v>150000</v>
      </c>
      <c r="P33" s="36"/>
      <c r="Q33" s="21">
        <v>45404</v>
      </c>
      <c r="R33" s="14">
        <v>3</v>
      </c>
      <c r="S33" s="21">
        <f t="shared" si="4"/>
        <v>45401</v>
      </c>
      <c r="T33" s="17" t="s">
        <v>70</v>
      </c>
      <c r="U33" s="30"/>
      <c r="V33" s="14" t="s">
        <v>36</v>
      </c>
      <c r="W33" s="31"/>
    </row>
    <row r="34" s="42" customFormat="1" ht="20.1" customHeight="1" spans="1:23">
      <c r="A34" s="14">
        <f t="shared" si="0"/>
        <v>31</v>
      </c>
      <c r="B34" s="14" t="s">
        <v>45</v>
      </c>
      <c r="C34" s="15" t="s">
        <v>164</v>
      </c>
      <c r="D34" s="16" t="s">
        <v>165</v>
      </c>
      <c r="E34" s="17" t="s">
        <v>30</v>
      </c>
      <c r="F34" s="18" t="s">
        <v>31</v>
      </c>
      <c r="G34" s="19" t="s">
        <v>32</v>
      </c>
      <c r="H34" s="17" t="s">
        <v>48</v>
      </c>
      <c r="I34" s="27">
        <v>2460794.99</v>
      </c>
      <c r="J34" s="27">
        <v>379404.698666667</v>
      </c>
      <c r="K34" s="27"/>
      <c r="L34" s="27">
        <v>200000</v>
      </c>
      <c r="M34" s="27">
        <f t="shared" si="5"/>
        <v>200000</v>
      </c>
      <c r="N34" s="37">
        <v>0.02</v>
      </c>
      <c r="O34" s="27">
        <f t="shared" si="1"/>
        <v>196000</v>
      </c>
      <c r="P34" s="36"/>
      <c r="Q34" s="21">
        <v>45404</v>
      </c>
      <c r="R34" s="14">
        <v>3</v>
      </c>
      <c r="S34" s="21">
        <f t="shared" si="4"/>
        <v>45401</v>
      </c>
      <c r="T34" s="17" t="s">
        <v>70</v>
      </c>
      <c r="U34" s="30"/>
      <c r="V34" s="14" t="s">
        <v>125</v>
      </c>
      <c r="W34" s="31"/>
    </row>
    <row r="35" s="42" customFormat="1" ht="20.1" customHeight="1" spans="1:23">
      <c r="A35" s="14">
        <f t="shared" si="0"/>
        <v>32</v>
      </c>
      <c r="B35" s="14" t="s">
        <v>27</v>
      </c>
      <c r="C35" s="15" t="s">
        <v>305</v>
      </c>
      <c r="D35" s="16" t="s">
        <v>306</v>
      </c>
      <c r="E35" s="17"/>
      <c r="F35" s="18" t="s">
        <v>74</v>
      </c>
      <c r="G35" s="19" t="s">
        <v>32</v>
      </c>
      <c r="H35" s="17" t="s">
        <v>48</v>
      </c>
      <c r="I35" s="27"/>
      <c r="J35" s="27"/>
      <c r="K35" s="27"/>
      <c r="L35" s="27">
        <v>100000</v>
      </c>
      <c r="M35" s="27">
        <v>100000</v>
      </c>
      <c r="N35" s="37">
        <v>0.03</v>
      </c>
      <c r="O35" s="27">
        <f t="shared" si="1"/>
        <v>97000</v>
      </c>
      <c r="P35" s="36"/>
      <c r="Q35" s="21"/>
      <c r="R35" s="14"/>
      <c r="S35" s="21"/>
      <c r="T35" s="17" t="s">
        <v>70</v>
      </c>
      <c r="U35" s="30"/>
      <c r="V35" s="14" t="s">
        <v>307</v>
      </c>
      <c r="W35" s="31"/>
    </row>
    <row r="36" s="42" customFormat="1" ht="20.1" customHeight="1" spans="1:23">
      <c r="A36" s="14">
        <f t="shared" si="0"/>
        <v>33</v>
      </c>
      <c r="B36" s="14" t="s">
        <v>90</v>
      </c>
      <c r="C36" s="15" t="s">
        <v>308</v>
      </c>
      <c r="D36" s="16" t="s">
        <v>309</v>
      </c>
      <c r="E36" s="17"/>
      <c r="F36" s="18" t="s">
        <v>31</v>
      </c>
      <c r="G36" s="19" t="s">
        <v>32</v>
      </c>
      <c r="H36" s="17" t="s">
        <v>41</v>
      </c>
      <c r="I36" s="27"/>
      <c r="J36" s="27"/>
      <c r="K36" s="27"/>
      <c r="L36" s="27">
        <v>20000</v>
      </c>
      <c r="M36" s="27">
        <v>20000</v>
      </c>
      <c r="N36" s="37"/>
      <c r="O36" s="27">
        <f t="shared" si="1"/>
        <v>20000</v>
      </c>
      <c r="P36" s="36"/>
      <c r="Q36" s="21"/>
      <c r="R36" s="14"/>
      <c r="S36" s="21"/>
      <c r="T36" s="17" t="s">
        <v>70</v>
      </c>
      <c r="U36" s="30"/>
      <c r="V36" s="14" t="s">
        <v>36</v>
      </c>
      <c r="W36" s="31"/>
    </row>
    <row r="37" s="42" customFormat="1" ht="20.1" customHeight="1" spans="1:23">
      <c r="A37" s="14">
        <f t="shared" si="0"/>
        <v>34</v>
      </c>
      <c r="B37" s="14" t="s">
        <v>27</v>
      </c>
      <c r="C37" s="15" t="s">
        <v>310</v>
      </c>
      <c r="D37" s="16" t="s">
        <v>311</v>
      </c>
      <c r="E37" s="17"/>
      <c r="F37" s="18" t="s">
        <v>31</v>
      </c>
      <c r="G37" s="19" t="s">
        <v>32</v>
      </c>
      <c r="H37" s="17" t="s">
        <v>41</v>
      </c>
      <c r="I37" s="27"/>
      <c r="J37" s="27"/>
      <c r="K37" s="27"/>
      <c r="L37" s="27">
        <v>49000</v>
      </c>
      <c r="M37" s="27">
        <v>49000</v>
      </c>
      <c r="N37" s="37"/>
      <c r="O37" s="27">
        <f t="shared" si="1"/>
        <v>49000</v>
      </c>
      <c r="P37" s="36"/>
      <c r="Q37" s="21"/>
      <c r="R37" s="14"/>
      <c r="S37" s="21"/>
      <c r="T37" s="17" t="s">
        <v>70</v>
      </c>
      <c r="U37" s="30"/>
      <c r="V37" s="14" t="s">
        <v>36</v>
      </c>
      <c r="W37" s="31"/>
    </row>
    <row r="38" s="42" customFormat="1" ht="20.1" customHeight="1" spans="1:23">
      <c r="A38" s="14">
        <f t="shared" si="0"/>
        <v>35</v>
      </c>
      <c r="B38" s="14" t="s">
        <v>27</v>
      </c>
      <c r="C38" s="15" t="s">
        <v>52</v>
      </c>
      <c r="D38" s="16" t="s">
        <v>53</v>
      </c>
      <c r="E38" s="17" t="s">
        <v>30</v>
      </c>
      <c r="F38" s="18" t="s">
        <v>31</v>
      </c>
      <c r="G38" s="19" t="s">
        <v>32</v>
      </c>
      <c r="H38" s="17" t="s">
        <v>48</v>
      </c>
      <c r="I38" s="8">
        <v>2002126.41</v>
      </c>
      <c r="J38" s="27">
        <v>126804.529333333</v>
      </c>
      <c r="K38" s="27"/>
      <c r="L38" s="27">
        <v>126804.529333333</v>
      </c>
      <c r="M38" s="27">
        <f t="shared" si="5"/>
        <v>126804.529333333</v>
      </c>
      <c r="N38" s="17"/>
      <c r="O38" s="27">
        <f t="shared" si="1"/>
        <v>126804.529333333</v>
      </c>
      <c r="P38" s="117" t="s">
        <v>55</v>
      </c>
      <c r="Q38" s="21">
        <v>45405</v>
      </c>
      <c r="R38" s="14">
        <v>3</v>
      </c>
      <c r="S38" s="21">
        <f t="shared" si="4"/>
        <v>45402</v>
      </c>
      <c r="T38" s="17" t="s">
        <v>56</v>
      </c>
      <c r="U38" s="8"/>
      <c r="V38" s="14" t="s">
        <v>36</v>
      </c>
      <c r="W38" s="31" t="s">
        <v>57</v>
      </c>
    </row>
    <row r="39" s="42" customFormat="1" ht="20.1" customHeight="1" spans="1:23">
      <c r="A39" s="14">
        <f t="shared" si="0"/>
        <v>36</v>
      </c>
      <c r="B39" s="14" t="s">
        <v>45</v>
      </c>
      <c r="C39" s="15" t="s">
        <v>108</v>
      </c>
      <c r="D39" s="35" t="s">
        <v>109</v>
      </c>
      <c r="E39" s="17" t="s">
        <v>30</v>
      </c>
      <c r="F39" s="18" t="s">
        <v>74</v>
      </c>
      <c r="G39" s="19" t="s">
        <v>32</v>
      </c>
      <c r="H39" s="17" t="s">
        <v>48</v>
      </c>
      <c r="I39" s="27">
        <v>2656251.88</v>
      </c>
      <c r="J39" s="27">
        <v>274403.450666667</v>
      </c>
      <c r="K39" s="27">
        <v>100000</v>
      </c>
      <c r="L39" s="27">
        <v>200000</v>
      </c>
      <c r="M39" s="27">
        <f t="shared" si="5"/>
        <v>200000</v>
      </c>
      <c r="N39" s="37">
        <v>0.03</v>
      </c>
      <c r="O39" s="27">
        <f t="shared" si="1"/>
        <v>194000</v>
      </c>
      <c r="P39" s="36"/>
      <c r="Q39" s="21">
        <v>45405</v>
      </c>
      <c r="R39" s="14">
        <v>2</v>
      </c>
      <c r="S39" s="21">
        <f t="shared" si="4"/>
        <v>45403</v>
      </c>
      <c r="T39" s="17" t="s">
        <v>35</v>
      </c>
      <c r="U39" s="8"/>
      <c r="V39" s="14" t="s">
        <v>110</v>
      </c>
      <c r="W39" s="31" t="s">
        <v>111</v>
      </c>
    </row>
    <row r="40" ht="20.1" customHeight="1" spans="1:23">
      <c r="A40" s="14">
        <f t="shared" si="0"/>
        <v>37</v>
      </c>
      <c r="B40" s="14" t="s">
        <v>90</v>
      </c>
      <c r="C40" s="15" t="s">
        <v>91</v>
      </c>
      <c r="D40" s="35" t="s">
        <v>92</v>
      </c>
      <c r="E40" s="17" t="s">
        <v>30</v>
      </c>
      <c r="F40" s="18" t="s">
        <v>93</v>
      </c>
      <c r="G40" s="19" t="s">
        <v>32</v>
      </c>
      <c r="H40" s="17" t="s">
        <v>48</v>
      </c>
      <c r="I40" s="27">
        <v>280736.58</v>
      </c>
      <c r="J40" s="27">
        <v>64281.7373333333</v>
      </c>
      <c r="K40" s="27"/>
      <c r="L40" s="27">
        <v>100000</v>
      </c>
      <c r="M40" s="27">
        <f t="shared" si="5"/>
        <v>100000</v>
      </c>
      <c r="N40" s="37"/>
      <c r="O40" s="27">
        <f t="shared" si="1"/>
        <v>100000</v>
      </c>
      <c r="P40" s="36"/>
      <c r="Q40" s="21">
        <v>45405</v>
      </c>
      <c r="R40" s="14">
        <v>2</v>
      </c>
      <c r="S40" s="21">
        <f t="shared" si="4"/>
        <v>45403</v>
      </c>
      <c r="T40" s="17" t="s">
        <v>35</v>
      </c>
      <c r="U40" s="8"/>
      <c r="V40" s="14" t="s">
        <v>36</v>
      </c>
      <c r="W40" s="31"/>
    </row>
    <row r="41" s="42" customFormat="1" ht="20.1" customHeight="1" spans="1:23">
      <c r="A41" s="14">
        <f t="shared" si="0"/>
        <v>38</v>
      </c>
      <c r="B41" s="14" t="s">
        <v>90</v>
      </c>
      <c r="C41" s="15" t="s">
        <v>154</v>
      </c>
      <c r="D41" s="16" t="s">
        <v>155</v>
      </c>
      <c r="E41" s="17" t="s">
        <v>30</v>
      </c>
      <c r="F41" s="18" t="s">
        <v>31</v>
      </c>
      <c r="G41" s="19" t="s">
        <v>32</v>
      </c>
      <c r="H41" s="17" t="s">
        <v>48</v>
      </c>
      <c r="I41" s="27">
        <v>256449.09</v>
      </c>
      <c r="J41" s="27">
        <v>150000</v>
      </c>
      <c r="K41" s="27"/>
      <c r="L41" s="27">
        <v>256449.09</v>
      </c>
      <c r="M41" s="27">
        <f t="shared" si="5"/>
        <v>256449.09</v>
      </c>
      <c r="N41" s="37"/>
      <c r="O41" s="27">
        <f t="shared" si="1"/>
        <v>256449.09</v>
      </c>
      <c r="P41" s="36"/>
      <c r="Q41" s="21">
        <v>45405</v>
      </c>
      <c r="R41" s="14">
        <v>3</v>
      </c>
      <c r="S41" s="21">
        <f t="shared" si="4"/>
        <v>45402</v>
      </c>
      <c r="T41" s="17" t="s">
        <v>70</v>
      </c>
      <c r="U41" s="30"/>
      <c r="V41" s="14" t="s">
        <v>125</v>
      </c>
      <c r="W41" s="31"/>
    </row>
    <row r="42" ht="20.1" customHeight="1" spans="1:23">
      <c r="A42" s="14">
        <f t="shared" si="0"/>
        <v>39</v>
      </c>
      <c r="B42" s="14" t="s">
        <v>90</v>
      </c>
      <c r="C42" s="14" t="s">
        <v>187</v>
      </c>
      <c r="D42" s="16" t="s">
        <v>188</v>
      </c>
      <c r="E42" s="14" t="s">
        <v>30</v>
      </c>
      <c r="F42" s="14" t="s">
        <v>31</v>
      </c>
      <c r="G42" s="14" t="s">
        <v>32</v>
      </c>
      <c r="H42" s="17" t="s">
        <v>48</v>
      </c>
      <c r="I42" s="8">
        <v>1617123.16</v>
      </c>
      <c r="J42" s="27">
        <v>269349.285333333</v>
      </c>
      <c r="K42" s="27"/>
      <c r="L42" s="27">
        <v>200000</v>
      </c>
      <c r="M42" s="27">
        <v>100000</v>
      </c>
      <c r="N42" s="17">
        <v>0</v>
      </c>
      <c r="O42" s="27">
        <f t="shared" si="1"/>
        <v>100000</v>
      </c>
      <c r="P42" s="36"/>
      <c r="Q42" s="21">
        <v>45405</v>
      </c>
      <c r="R42" s="108"/>
      <c r="S42" s="21">
        <f t="shared" si="4"/>
        <v>45405</v>
      </c>
      <c r="T42" s="17" t="s">
        <v>35</v>
      </c>
      <c r="U42" s="8"/>
      <c r="V42" s="14" t="s">
        <v>36</v>
      </c>
      <c r="W42" s="31" t="s">
        <v>189</v>
      </c>
    </row>
    <row r="43" ht="20.1" customHeight="1" spans="1:23">
      <c r="A43" s="14">
        <f t="shared" si="0"/>
        <v>40</v>
      </c>
      <c r="B43" s="14" t="s">
        <v>190</v>
      </c>
      <c r="C43" s="14" t="s">
        <v>191</v>
      </c>
      <c r="D43" s="16" t="s">
        <v>192</v>
      </c>
      <c r="E43" s="14" t="s">
        <v>30</v>
      </c>
      <c r="F43" s="14" t="s">
        <v>31</v>
      </c>
      <c r="G43" s="14" t="s">
        <v>32</v>
      </c>
      <c r="H43" s="17" t="s">
        <v>48</v>
      </c>
      <c r="I43" s="8">
        <v>815110.53</v>
      </c>
      <c r="J43" s="27">
        <v>61544.144</v>
      </c>
      <c r="K43" s="27"/>
      <c r="L43" s="27">
        <v>200000</v>
      </c>
      <c r="M43" s="27">
        <v>100000</v>
      </c>
      <c r="N43" s="17">
        <v>0</v>
      </c>
      <c r="O43" s="27">
        <f t="shared" si="1"/>
        <v>100000</v>
      </c>
      <c r="P43" s="36"/>
      <c r="Q43" s="21">
        <v>45405</v>
      </c>
      <c r="R43" s="108"/>
      <c r="S43" s="21">
        <f t="shared" si="4"/>
        <v>45405</v>
      </c>
      <c r="T43" s="17" t="s">
        <v>35</v>
      </c>
      <c r="U43" s="8"/>
      <c r="V43" s="14" t="s">
        <v>36</v>
      </c>
      <c r="W43" s="31" t="s">
        <v>193</v>
      </c>
    </row>
    <row r="44" ht="20.1" customHeight="1" spans="1:23">
      <c r="A44" s="14">
        <f t="shared" si="0"/>
        <v>41</v>
      </c>
      <c r="B44" s="14" t="s">
        <v>198</v>
      </c>
      <c r="C44" s="14" t="s">
        <v>199</v>
      </c>
      <c r="D44" s="16" t="s">
        <v>200</v>
      </c>
      <c r="E44" s="14" t="s">
        <v>30</v>
      </c>
      <c r="F44" s="14" t="s">
        <v>31</v>
      </c>
      <c r="G44" s="14" t="s">
        <v>32</v>
      </c>
      <c r="H44" s="17" t="s">
        <v>48</v>
      </c>
      <c r="I44" s="8">
        <v>144280.11</v>
      </c>
      <c r="J44" s="27">
        <v>15563.868</v>
      </c>
      <c r="K44" s="27"/>
      <c r="L44" s="27">
        <v>50000</v>
      </c>
      <c r="M44" s="27">
        <v>30000</v>
      </c>
      <c r="N44" s="17"/>
      <c r="O44" s="27">
        <f t="shared" si="1"/>
        <v>30000</v>
      </c>
      <c r="P44" s="36"/>
      <c r="Q44" s="21">
        <v>45406</v>
      </c>
      <c r="R44" s="108"/>
      <c r="S44" s="21">
        <f t="shared" si="4"/>
        <v>45406</v>
      </c>
      <c r="T44" s="17" t="s">
        <v>35</v>
      </c>
      <c r="U44" s="8"/>
      <c r="V44" s="14" t="s">
        <v>36</v>
      </c>
      <c r="W44" s="31"/>
    </row>
    <row r="45" ht="20.1" customHeight="1" spans="1:23">
      <c r="A45" s="14">
        <f t="shared" si="0"/>
        <v>42</v>
      </c>
      <c r="B45" s="14" t="s">
        <v>190</v>
      </c>
      <c r="C45" s="14" t="s">
        <v>201</v>
      </c>
      <c r="D45" s="16" t="s">
        <v>202</v>
      </c>
      <c r="E45" s="14" t="s">
        <v>30</v>
      </c>
      <c r="F45" s="14" t="s">
        <v>31</v>
      </c>
      <c r="G45" s="14" t="s">
        <v>32</v>
      </c>
      <c r="H45" s="17" t="s">
        <v>48</v>
      </c>
      <c r="I45" s="8">
        <v>1547082.58</v>
      </c>
      <c r="J45" s="27">
        <v>95675.2693333333</v>
      </c>
      <c r="K45" s="27"/>
      <c r="L45" s="27">
        <v>200000</v>
      </c>
      <c r="M45" s="27">
        <v>100000</v>
      </c>
      <c r="N45" s="17">
        <v>0.03</v>
      </c>
      <c r="O45" s="27">
        <f t="shared" si="1"/>
        <v>97000</v>
      </c>
      <c r="P45" s="36"/>
      <c r="Q45" s="21">
        <v>45406</v>
      </c>
      <c r="R45" s="108"/>
      <c r="S45" s="21">
        <f t="shared" si="4"/>
        <v>45406</v>
      </c>
      <c r="T45" s="17" t="s">
        <v>35</v>
      </c>
      <c r="U45" s="8"/>
      <c r="V45" s="14" t="s">
        <v>36</v>
      </c>
      <c r="W45" s="31"/>
    </row>
    <row r="46" ht="20.1" customHeight="1" spans="1:23">
      <c r="A46" s="14">
        <f t="shared" si="0"/>
        <v>43</v>
      </c>
      <c r="B46" s="14" t="s">
        <v>90</v>
      </c>
      <c r="C46" s="15" t="s">
        <v>99</v>
      </c>
      <c r="D46" s="35" t="s">
        <v>100</v>
      </c>
      <c r="E46" s="17" t="s">
        <v>30</v>
      </c>
      <c r="F46" s="18" t="s">
        <v>40</v>
      </c>
      <c r="G46" s="19" t="s">
        <v>32</v>
      </c>
      <c r="H46" s="17" t="s">
        <v>48</v>
      </c>
      <c r="I46" s="27">
        <v>3332314.91</v>
      </c>
      <c r="J46" s="27">
        <v>664411.428</v>
      </c>
      <c r="K46" s="27"/>
      <c r="L46" s="27">
        <v>200000</v>
      </c>
      <c r="M46" s="27">
        <v>150000</v>
      </c>
      <c r="N46" s="37"/>
      <c r="O46" s="27">
        <f t="shared" si="1"/>
        <v>150000</v>
      </c>
      <c r="P46" s="36" t="s">
        <v>49</v>
      </c>
      <c r="Q46" s="21">
        <v>45406</v>
      </c>
      <c r="R46" s="14">
        <v>4</v>
      </c>
      <c r="S46" s="21">
        <f t="shared" si="4"/>
        <v>45402</v>
      </c>
      <c r="T46" s="17" t="s">
        <v>35</v>
      </c>
      <c r="U46" s="8"/>
      <c r="V46" s="14" t="s">
        <v>43</v>
      </c>
      <c r="W46" s="31"/>
    </row>
    <row r="47" ht="20.1" customHeight="1" spans="1:23">
      <c r="A47" s="14">
        <f t="shared" si="0"/>
        <v>44</v>
      </c>
      <c r="B47" s="14" t="s">
        <v>27</v>
      </c>
      <c r="C47" s="15" t="s">
        <v>101</v>
      </c>
      <c r="D47" s="35" t="s">
        <v>102</v>
      </c>
      <c r="E47" s="17" t="s">
        <v>30</v>
      </c>
      <c r="F47" s="18" t="s">
        <v>103</v>
      </c>
      <c r="G47" s="19" t="s">
        <v>32</v>
      </c>
      <c r="H47" s="17" t="s">
        <v>48</v>
      </c>
      <c r="I47" s="27">
        <v>114427.21</v>
      </c>
      <c r="J47" s="27">
        <v>10980.944</v>
      </c>
      <c r="K47" s="27"/>
      <c r="L47" s="27">
        <v>10980.944</v>
      </c>
      <c r="M47" s="27">
        <f>L47</f>
        <v>10980.944</v>
      </c>
      <c r="N47" s="37">
        <v>0.03</v>
      </c>
      <c r="O47" s="27">
        <f t="shared" si="1"/>
        <v>10651.51568</v>
      </c>
      <c r="P47" s="36" t="s">
        <v>64</v>
      </c>
      <c r="Q47" s="21">
        <v>45406</v>
      </c>
      <c r="R47" s="14">
        <v>4</v>
      </c>
      <c r="S47" s="21">
        <f t="shared" si="4"/>
        <v>45402</v>
      </c>
      <c r="T47" s="17" t="s">
        <v>35</v>
      </c>
      <c r="U47" s="8"/>
      <c r="V47" s="14" t="s">
        <v>43</v>
      </c>
      <c r="W47" s="31"/>
    </row>
    <row r="48" s="42" customFormat="1" ht="20.1" customHeight="1" spans="1:23">
      <c r="A48" s="14">
        <f t="shared" si="0"/>
        <v>45</v>
      </c>
      <c r="B48" s="14" t="s">
        <v>90</v>
      </c>
      <c r="C48" s="15" t="s">
        <v>106</v>
      </c>
      <c r="D48" s="35" t="s">
        <v>107</v>
      </c>
      <c r="E48" s="17" t="s">
        <v>30</v>
      </c>
      <c r="F48" s="18" t="s">
        <v>74</v>
      </c>
      <c r="G48" s="19" t="s">
        <v>32</v>
      </c>
      <c r="H48" s="17" t="s">
        <v>48</v>
      </c>
      <c r="I48" s="27">
        <v>313466.93</v>
      </c>
      <c r="J48" s="27">
        <v>32662.9653333333</v>
      </c>
      <c r="K48" s="27"/>
      <c r="L48" s="27">
        <v>32662.9653333333</v>
      </c>
      <c r="M48" s="27">
        <f>L48</f>
        <v>32662.9653333333</v>
      </c>
      <c r="N48" s="37">
        <v>0.03</v>
      </c>
      <c r="O48" s="27">
        <f t="shared" si="1"/>
        <v>31683.0763733333</v>
      </c>
      <c r="P48" s="36"/>
      <c r="Q48" s="21">
        <v>45407</v>
      </c>
      <c r="R48" s="14">
        <v>4</v>
      </c>
      <c r="S48" s="21">
        <f t="shared" si="4"/>
        <v>45403</v>
      </c>
      <c r="T48" s="17" t="s">
        <v>35</v>
      </c>
      <c r="U48" s="8"/>
      <c r="V48" s="14" t="s">
        <v>65</v>
      </c>
      <c r="W48" s="31"/>
    </row>
    <row r="49" ht="20.1" customHeight="1" spans="1:23">
      <c r="A49" s="14">
        <f t="shared" si="0"/>
        <v>46</v>
      </c>
      <c r="B49" s="14" t="s">
        <v>27</v>
      </c>
      <c r="C49" s="15" t="s">
        <v>119</v>
      </c>
      <c r="D49" s="16" t="s">
        <v>120</v>
      </c>
      <c r="E49" s="17" t="s">
        <v>30</v>
      </c>
      <c r="F49" s="18" t="s">
        <v>40</v>
      </c>
      <c r="G49" s="19" t="s">
        <v>32</v>
      </c>
      <c r="H49" s="17" t="s">
        <v>41</v>
      </c>
      <c r="I49" s="27">
        <v>2786350.28</v>
      </c>
      <c r="J49" s="27">
        <v>88434.696</v>
      </c>
      <c r="K49" s="27"/>
      <c r="L49" s="27">
        <v>50000</v>
      </c>
      <c r="M49" s="27">
        <f>L49</f>
        <v>50000</v>
      </c>
      <c r="N49" s="37">
        <v>0.03</v>
      </c>
      <c r="O49" s="27">
        <f t="shared" si="1"/>
        <v>48500</v>
      </c>
      <c r="P49" s="36"/>
      <c r="Q49" s="21">
        <v>45407</v>
      </c>
      <c r="R49" s="14">
        <v>3</v>
      </c>
      <c r="S49" s="21">
        <f t="shared" si="4"/>
        <v>45404</v>
      </c>
      <c r="T49" s="17" t="s">
        <v>35</v>
      </c>
      <c r="U49" s="8"/>
      <c r="V49" s="14" t="s">
        <v>36</v>
      </c>
      <c r="W49" s="31" t="s">
        <v>83</v>
      </c>
    </row>
    <row r="50" s="42" customFormat="1" ht="20.1" customHeight="1" spans="1:23">
      <c r="A50" s="14">
        <f t="shared" si="0"/>
        <v>47</v>
      </c>
      <c r="B50" s="14" t="s">
        <v>45</v>
      </c>
      <c r="C50" s="15" t="s">
        <v>252</v>
      </c>
      <c r="D50" s="16" t="s">
        <v>253</v>
      </c>
      <c r="E50" s="17" t="s">
        <v>30</v>
      </c>
      <c r="F50" s="18" t="s">
        <v>31</v>
      </c>
      <c r="G50" s="19" t="s">
        <v>32</v>
      </c>
      <c r="H50" s="17" t="s">
        <v>48</v>
      </c>
      <c r="I50" s="8">
        <v>1117650.81</v>
      </c>
      <c r="J50" s="27">
        <v>307298.646666667</v>
      </c>
      <c r="K50" s="27"/>
      <c r="L50" s="27">
        <v>500000</v>
      </c>
      <c r="M50" s="27">
        <v>500000</v>
      </c>
      <c r="N50" s="17"/>
      <c r="O50" s="27">
        <f t="shared" si="1"/>
        <v>500000</v>
      </c>
      <c r="P50" s="27"/>
      <c r="Q50" s="21">
        <v>45407</v>
      </c>
      <c r="R50" s="14">
        <v>2</v>
      </c>
      <c r="S50" s="21">
        <f t="shared" si="4"/>
        <v>45405</v>
      </c>
      <c r="T50" s="17" t="s">
        <v>70</v>
      </c>
      <c r="U50" s="8"/>
      <c r="V50" s="14" t="s">
        <v>125</v>
      </c>
      <c r="W50" s="31" t="s">
        <v>254</v>
      </c>
    </row>
    <row r="51" s="42" customFormat="1" ht="20.1" customHeight="1" spans="1:23">
      <c r="A51" s="14">
        <f t="shared" si="0"/>
        <v>48</v>
      </c>
      <c r="B51" s="14" t="s">
        <v>27</v>
      </c>
      <c r="C51" s="15" t="s">
        <v>156</v>
      </c>
      <c r="D51" s="16" t="s">
        <v>157</v>
      </c>
      <c r="E51" s="17" t="s">
        <v>30</v>
      </c>
      <c r="F51" s="18" t="s">
        <v>40</v>
      </c>
      <c r="G51" s="19" t="s">
        <v>32</v>
      </c>
      <c r="H51" s="17" t="s">
        <v>48</v>
      </c>
      <c r="I51" s="27">
        <v>1925793.4</v>
      </c>
      <c r="J51" s="27">
        <v>46814.416</v>
      </c>
      <c r="K51" s="27"/>
      <c r="L51" s="27">
        <v>50000</v>
      </c>
      <c r="M51" s="27">
        <f>L51</f>
        <v>50000</v>
      </c>
      <c r="N51" s="37">
        <v>0.03</v>
      </c>
      <c r="O51" s="27">
        <f t="shared" si="1"/>
        <v>48500</v>
      </c>
      <c r="P51" s="36"/>
      <c r="Q51" s="21">
        <v>45408</v>
      </c>
      <c r="R51" s="14">
        <v>3</v>
      </c>
      <c r="S51" s="21">
        <f t="shared" si="4"/>
        <v>45405</v>
      </c>
      <c r="T51" s="17" t="s">
        <v>70</v>
      </c>
      <c r="U51" s="30"/>
      <c r="V51" s="14" t="s">
        <v>43</v>
      </c>
      <c r="W51" s="31" t="s">
        <v>158</v>
      </c>
    </row>
    <row r="52" ht="20.1" customHeight="1" spans="1:23">
      <c r="A52" s="14">
        <f t="shared" si="0"/>
        <v>49</v>
      </c>
      <c r="B52" s="14" t="s">
        <v>260</v>
      </c>
      <c r="C52" s="15" t="s">
        <v>261</v>
      </c>
      <c r="D52" s="16" t="s">
        <v>262</v>
      </c>
      <c r="E52" s="17" t="s">
        <v>30</v>
      </c>
      <c r="F52" s="17" t="s">
        <v>40</v>
      </c>
      <c r="G52" s="18" t="s">
        <v>32</v>
      </c>
      <c r="H52" s="17" t="s">
        <v>48</v>
      </c>
      <c r="I52" s="8"/>
      <c r="J52" s="27">
        <v>85343.7933333333</v>
      </c>
      <c r="K52" s="27"/>
      <c r="L52" s="27">
        <v>85343.7933333333</v>
      </c>
      <c r="M52" s="27">
        <f t="shared" ref="M52:M59" si="6">L52</f>
        <v>85343.7933333333</v>
      </c>
      <c r="N52" s="76">
        <v>0.03</v>
      </c>
      <c r="O52" s="27">
        <f t="shared" si="1"/>
        <v>82783.4795333333</v>
      </c>
      <c r="P52" s="27"/>
      <c r="Q52" s="21">
        <v>45408</v>
      </c>
      <c r="R52" s="14">
        <v>5</v>
      </c>
      <c r="S52" s="21">
        <f t="shared" si="4"/>
        <v>45403</v>
      </c>
      <c r="T52" s="17" t="s">
        <v>35</v>
      </c>
      <c r="U52" s="8"/>
      <c r="V52" s="14" t="s">
        <v>65</v>
      </c>
      <c r="W52" s="31"/>
    </row>
    <row r="53" ht="20.1" customHeight="1" spans="1:23">
      <c r="A53" s="14">
        <f t="shared" si="0"/>
        <v>50</v>
      </c>
      <c r="B53" s="14" t="s">
        <v>214</v>
      </c>
      <c r="C53" s="15" t="s">
        <v>215</v>
      </c>
      <c r="D53" s="16" t="s">
        <v>216</v>
      </c>
      <c r="E53" s="14" t="s">
        <v>30</v>
      </c>
      <c r="F53" s="18" t="s">
        <v>40</v>
      </c>
      <c r="G53" s="14" t="s">
        <v>32</v>
      </c>
      <c r="H53" s="17" t="s">
        <v>48</v>
      </c>
      <c r="I53" s="17">
        <v>329677.94</v>
      </c>
      <c r="J53" s="27">
        <v>47265.232</v>
      </c>
      <c r="K53" s="27"/>
      <c r="L53" s="27">
        <v>50000</v>
      </c>
      <c r="M53" s="27">
        <f t="shared" si="6"/>
        <v>50000</v>
      </c>
      <c r="N53" s="37">
        <v>0.03</v>
      </c>
      <c r="O53" s="27">
        <f t="shared" si="1"/>
        <v>48500</v>
      </c>
      <c r="P53" s="21"/>
      <c r="Q53" s="21">
        <v>45408</v>
      </c>
      <c r="R53" s="14">
        <v>3</v>
      </c>
      <c r="S53" s="21">
        <f t="shared" si="4"/>
        <v>45405</v>
      </c>
      <c r="T53" s="17" t="s">
        <v>35</v>
      </c>
      <c r="U53" s="8"/>
      <c r="V53" s="14" t="s">
        <v>43</v>
      </c>
      <c r="W53" s="31" t="s">
        <v>217</v>
      </c>
    </row>
    <row r="54" ht="20.1" customHeight="1" spans="1:23">
      <c r="A54" s="14">
        <f t="shared" si="0"/>
        <v>51</v>
      </c>
      <c r="B54" s="14" t="s">
        <v>27</v>
      </c>
      <c r="C54" s="15" t="s">
        <v>312</v>
      </c>
      <c r="D54" s="16" t="s">
        <v>313</v>
      </c>
      <c r="E54" s="14" t="s">
        <v>30</v>
      </c>
      <c r="F54" s="18" t="s">
        <v>74</v>
      </c>
      <c r="G54" s="14" t="s">
        <v>32</v>
      </c>
      <c r="H54" s="17" t="s">
        <v>48</v>
      </c>
      <c r="I54" s="17">
        <v>2906500.04</v>
      </c>
      <c r="J54" s="27">
        <v>349983.6</v>
      </c>
      <c r="K54" s="27"/>
      <c r="L54" s="27">
        <v>349000</v>
      </c>
      <c r="M54" s="27">
        <f t="shared" si="6"/>
        <v>349000</v>
      </c>
      <c r="N54" s="37">
        <v>0.03</v>
      </c>
      <c r="O54" s="27">
        <f t="shared" si="1"/>
        <v>338530</v>
      </c>
      <c r="P54" s="21"/>
      <c r="Q54" s="21"/>
      <c r="R54" s="14"/>
      <c r="S54" s="21"/>
      <c r="T54" s="17" t="s">
        <v>35</v>
      </c>
      <c r="U54" s="8"/>
      <c r="V54" s="14" t="s">
        <v>65</v>
      </c>
      <c r="W54" s="31"/>
    </row>
    <row r="55" ht="20.1" customHeight="1" spans="1:23">
      <c r="A55" s="14">
        <f t="shared" si="0"/>
        <v>52</v>
      </c>
      <c r="B55" s="14" t="s">
        <v>190</v>
      </c>
      <c r="C55" s="15" t="s">
        <v>314</v>
      </c>
      <c r="D55" s="16" t="s">
        <v>315</v>
      </c>
      <c r="E55" s="14" t="s">
        <v>30</v>
      </c>
      <c r="F55" s="18" t="s">
        <v>40</v>
      </c>
      <c r="G55" s="14" t="s">
        <v>54</v>
      </c>
      <c r="H55" s="17" t="s">
        <v>48</v>
      </c>
      <c r="I55" s="17"/>
      <c r="J55" s="27"/>
      <c r="K55" s="27"/>
      <c r="L55" s="27">
        <v>170782.89</v>
      </c>
      <c r="M55" s="27">
        <f t="shared" si="6"/>
        <v>170782.89</v>
      </c>
      <c r="N55" s="37"/>
      <c r="O55" s="27">
        <f t="shared" si="1"/>
        <v>170782.89</v>
      </c>
      <c r="P55" s="21"/>
      <c r="Q55" s="21">
        <v>45410</v>
      </c>
      <c r="R55" s="14">
        <v>2</v>
      </c>
      <c r="S55" s="21">
        <v>45410</v>
      </c>
      <c r="T55" s="17" t="s">
        <v>35</v>
      </c>
      <c r="U55" s="8"/>
      <c r="V55" s="14" t="s">
        <v>89</v>
      </c>
      <c r="W55" s="35" t="s">
        <v>316</v>
      </c>
    </row>
    <row r="56" ht="20.1" customHeight="1" spans="1:23">
      <c r="A56" s="14">
        <f t="shared" si="0"/>
        <v>53</v>
      </c>
      <c r="B56" s="14" t="s">
        <v>317</v>
      </c>
      <c r="C56" s="15" t="s">
        <v>318</v>
      </c>
      <c r="D56" s="16" t="s">
        <v>319</v>
      </c>
      <c r="E56" s="17" t="s">
        <v>30</v>
      </c>
      <c r="F56" s="17" t="s">
        <v>40</v>
      </c>
      <c r="G56" s="18" t="s">
        <v>32</v>
      </c>
      <c r="H56" s="17" t="s">
        <v>48</v>
      </c>
      <c r="I56" s="17">
        <v>2963679.9</v>
      </c>
      <c r="J56" s="27">
        <v>548243.721333333</v>
      </c>
      <c r="K56" s="27"/>
      <c r="L56" s="27">
        <v>2000000</v>
      </c>
      <c r="M56" s="27">
        <f t="shared" si="6"/>
        <v>2000000</v>
      </c>
      <c r="N56" s="37"/>
      <c r="O56" s="27">
        <f t="shared" si="1"/>
        <v>2000000</v>
      </c>
      <c r="P56" s="21"/>
      <c r="Q56" s="21">
        <v>45409</v>
      </c>
      <c r="R56" s="14">
        <v>5</v>
      </c>
      <c r="S56" s="21">
        <v>45409</v>
      </c>
      <c r="T56" s="17"/>
      <c r="U56" s="8"/>
      <c r="V56" s="14" t="s">
        <v>89</v>
      </c>
      <c r="W56" s="35" t="s">
        <v>316</v>
      </c>
    </row>
    <row r="57" ht="20.1" customHeight="1" spans="1:23">
      <c r="A57" s="14">
        <f t="shared" si="0"/>
        <v>54</v>
      </c>
      <c r="B57" s="14" t="s">
        <v>260</v>
      </c>
      <c r="C57" s="15"/>
      <c r="D57" s="16" t="s">
        <v>320</v>
      </c>
      <c r="E57" s="17" t="s">
        <v>30</v>
      </c>
      <c r="F57" s="17" t="s">
        <v>40</v>
      </c>
      <c r="G57" s="18" t="s">
        <v>32</v>
      </c>
      <c r="H57" s="17" t="s">
        <v>48</v>
      </c>
      <c r="I57" s="17"/>
      <c r="J57" s="27"/>
      <c r="K57" s="27"/>
      <c r="L57" s="27">
        <v>2000000</v>
      </c>
      <c r="M57" s="27">
        <f t="shared" si="6"/>
        <v>2000000</v>
      </c>
      <c r="N57" s="37"/>
      <c r="O57" s="27">
        <f t="shared" si="1"/>
        <v>2000000</v>
      </c>
      <c r="P57" s="21"/>
      <c r="Q57" s="21">
        <v>45417</v>
      </c>
      <c r="R57" s="14">
        <v>5</v>
      </c>
      <c r="S57" s="21">
        <v>45411</v>
      </c>
      <c r="T57" s="17"/>
      <c r="U57" s="8"/>
      <c r="V57" s="14" t="s">
        <v>89</v>
      </c>
      <c r="W57" s="35"/>
    </row>
    <row r="58" ht="20.1" customHeight="1" spans="1:23">
      <c r="A58" s="14">
        <f t="shared" si="0"/>
        <v>55</v>
      </c>
      <c r="B58" s="14" t="s">
        <v>260</v>
      </c>
      <c r="C58" s="15"/>
      <c r="D58" s="16" t="s">
        <v>321</v>
      </c>
      <c r="E58" s="17" t="s">
        <v>30</v>
      </c>
      <c r="F58" s="17" t="s">
        <v>40</v>
      </c>
      <c r="G58" s="18" t="s">
        <v>32</v>
      </c>
      <c r="H58" s="17" t="s">
        <v>48</v>
      </c>
      <c r="I58" s="17"/>
      <c r="J58" s="27">
        <v>11173.2653333333</v>
      </c>
      <c r="K58" s="27"/>
      <c r="L58" s="27">
        <v>100000</v>
      </c>
      <c r="M58" s="27">
        <f t="shared" si="6"/>
        <v>100000</v>
      </c>
      <c r="N58" s="37"/>
      <c r="O58" s="27">
        <f t="shared" si="1"/>
        <v>100000</v>
      </c>
      <c r="P58" s="21"/>
      <c r="Q58" s="21">
        <v>45417</v>
      </c>
      <c r="R58" s="14"/>
      <c r="S58" s="21">
        <v>45412</v>
      </c>
      <c r="T58" s="17"/>
      <c r="U58" s="8"/>
      <c r="V58" s="14" t="s">
        <v>89</v>
      </c>
      <c r="W58" s="35" t="s">
        <v>316</v>
      </c>
    </row>
    <row r="59" ht="20.1" customHeight="1" spans="1:23">
      <c r="A59" s="14">
        <f t="shared" si="0"/>
        <v>56</v>
      </c>
      <c r="B59" s="14" t="s">
        <v>45</v>
      </c>
      <c r="C59" s="15"/>
      <c r="D59" s="16" t="s">
        <v>322</v>
      </c>
      <c r="E59" s="17" t="s">
        <v>30</v>
      </c>
      <c r="F59" s="17" t="s">
        <v>40</v>
      </c>
      <c r="G59" s="18" t="s">
        <v>32</v>
      </c>
      <c r="H59" s="17" t="s">
        <v>48</v>
      </c>
      <c r="I59" s="17"/>
      <c r="J59" s="27">
        <v>162402.977333333</v>
      </c>
      <c r="K59" s="27"/>
      <c r="L59" s="27">
        <v>800000</v>
      </c>
      <c r="M59" s="27">
        <f t="shared" si="6"/>
        <v>800000</v>
      </c>
      <c r="N59" s="37"/>
      <c r="O59" s="27">
        <f t="shared" si="1"/>
        <v>800000</v>
      </c>
      <c r="P59" s="21"/>
      <c r="Q59" s="21"/>
      <c r="R59" s="14"/>
      <c r="S59" s="21">
        <v>45412</v>
      </c>
      <c r="T59" s="17"/>
      <c r="U59" s="8"/>
      <c r="V59" s="14" t="s">
        <v>89</v>
      </c>
      <c r="W59" s="31"/>
    </row>
    <row r="60" ht="20.1" customHeight="1" spans="1:23">
      <c r="A60" s="14">
        <f t="shared" si="0"/>
        <v>57</v>
      </c>
      <c r="B60" s="14" t="s">
        <v>45</v>
      </c>
      <c r="C60" s="15" t="s">
        <v>218</v>
      </c>
      <c r="D60" s="16" t="s">
        <v>219</v>
      </c>
      <c r="E60" s="17" t="s">
        <v>30</v>
      </c>
      <c r="F60" s="18" t="s">
        <v>31</v>
      </c>
      <c r="G60" s="19" t="s">
        <v>32</v>
      </c>
      <c r="H60" s="17" t="s">
        <v>48</v>
      </c>
      <c r="I60" s="8">
        <v>13000</v>
      </c>
      <c r="J60" s="27">
        <v>8005.872</v>
      </c>
      <c r="K60" s="27"/>
      <c r="L60" s="8">
        <v>13000</v>
      </c>
      <c r="M60" s="8">
        <v>13000</v>
      </c>
      <c r="N60" s="17"/>
      <c r="O60" s="27">
        <f t="shared" si="1"/>
        <v>13000</v>
      </c>
      <c r="P60" s="17" t="s">
        <v>220</v>
      </c>
      <c r="Q60" s="21">
        <v>45409</v>
      </c>
      <c r="R60" s="14">
        <v>9</v>
      </c>
      <c r="S60" s="21">
        <f t="shared" si="4"/>
        <v>45400</v>
      </c>
      <c r="T60" s="17" t="s">
        <v>70</v>
      </c>
      <c r="U60" s="8"/>
      <c r="V60" s="14" t="s">
        <v>125</v>
      </c>
      <c r="W60" s="31" t="s">
        <v>221</v>
      </c>
    </row>
    <row r="61" ht="20.1" customHeight="1" spans="1:23">
      <c r="A61" s="14">
        <f t="shared" si="0"/>
        <v>58</v>
      </c>
      <c r="B61" s="14" t="s">
        <v>45</v>
      </c>
      <c r="C61" s="15" t="s">
        <v>222</v>
      </c>
      <c r="D61" s="114" t="s">
        <v>223</v>
      </c>
      <c r="E61" s="17" t="s">
        <v>30</v>
      </c>
      <c r="F61" s="18" t="s">
        <v>31</v>
      </c>
      <c r="G61" s="19" t="s">
        <v>32</v>
      </c>
      <c r="H61" s="17" t="s">
        <v>48</v>
      </c>
      <c r="I61" s="119">
        <v>2996.5</v>
      </c>
      <c r="J61" s="27">
        <v>399.533333333333</v>
      </c>
      <c r="K61" s="27"/>
      <c r="L61" s="27">
        <v>2996.5</v>
      </c>
      <c r="M61" s="27">
        <v>2996.5</v>
      </c>
      <c r="N61" s="17"/>
      <c r="O61" s="27">
        <f t="shared" si="1"/>
        <v>2996.5</v>
      </c>
      <c r="P61" s="27"/>
      <c r="Q61" s="21">
        <v>45409</v>
      </c>
      <c r="R61" s="14">
        <v>5</v>
      </c>
      <c r="S61" s="21">
        <f t="shared" si="4"/>
        <v>45404</v>
      </c>
      <c r="T61" s="17" t="s">
        <v>70</v>
      </c>
      <c r="U61" s="8"/>
      <c r="V61" s="14" t="s">
        <v>125</v>
      </c>
      <c r="W61" s="31" t="s">
        <v>221</v>
      </c>
    </row>
    <row r="62" ht="20.1" customHeight="1" spans="1:23">
      <c r="A62" s="14">
        <f t="shared" si="0"/>
        <v>59</v>
      </c>
      <c r="B62" s="14" t="s">
        <v>45</v>
      </c>
      <c r="C62" s="15" t="s">
        <v>224</v>
      </c>
      <c r="D62" s="16" t="s">
        <v>225</v>
      </c>
      <c r="E62" s="17" t="s">
        <v>30</v>
      </c>
      <c r="F62" s="18" t="s">
        <v>31</v>
      </c>
      <c r="G62" s="19" t="s">
        <v>32</v>
      </c>
      <c r="H62" s="17" t="s">
        <v>48</v>
      </c>
      <c r="I62" s="8">
        <v>242902.54</v>
      </c>
      <c r="J62" s="27">
        <v>103097.864</v>
      </c>
      <c r="K62" s="27"/>
      <c r="L62" s="8">
        <v>242902.54</v>
      </c>
      <c r="M62" s="8">
        <v>242902.54</v>
      </c>
      <c r="N62" s="17"/>
      <c r="O62" s="27">
        <f t="shared" si="1"/>
        <v>242902.54</v>
      </c>
      <c r="P62" s="27"/>
      <c r="Q62" s="21">
        <v>45409</v>
      </c>
      <c r="R62" s="14">
        <v>2</v>
      </c>
      <c r="S62" s="21">
        <f t="shared" si="4"/>
        <v>45407</v>
      </c>
      <c r="T62" s="17" t="s">
        <v>70</v>
      </c>
      <c r="U62" s="8"/>
      <c r="V62" s="14" t="s">
        <v>125</v>
      </c>
      <c r="W62" s="31"/>
    </row>
    <row r="63" ht="20.1" customHeight="1" spans="1:23">
      <c r="A63" s="14">
        <f t="shared" si="0"/>
        <v>60</v>
      </c>
      <c r="B63" s="14" t="s">
        <v>45</v>
      </c>
      <c r="C63" s="15" t="s">
        <v>226</v>
      </c>
      <c r="D63" s="16" t="s">
        <v>227</v>
      </c>
      <c r="E63" s="17" t="s">
        <v>30</v>
      </c>
      <c r="F63" s="18" t="s">
        <v>31</v>
      </c>
      <c r="G63" s="19" t="s">
        <v>32</v>
      </c>
      <c r="H63" s="17" t="s">
        <v>48</v>
      </c>
      <c r="I63" s="8">
        <v>13785</v>
      </c>
      <c r="J63" s="27">
        <v>2816.14266666667</v>
      </c>
      <c r="K63" s="27"/>
      <c r="L63" s="8">
        <v>13785</v>
      </c>
      <c r="M63" s="8">
        <v>13785</v>
      </c>
      <c r="N63" s="17"/>
      <c r="O63" s="27">
        <f t="shared" si="1"/>
        <v>13785</v>
      </c>
      <c r="P63" s="27"/>
      <c r="Q63" s="21">
        <v>45409</v>
      </c>
      <c r="R63" s="14">
        <v>4</v>
      </c>
      <c r="S63" s="21">
        <f t="shared" si="4"/>
        <v>45405</v>
      </c>
      <c r="T63" s="17" t="s">
        <v>70</v>
      </c>
      <c r="U63" s="8"/>
      <c r="V63" s="14" t="s">
        <v>125</v>
      </c>
      <c r="W63" s="31"/>
    </row>
    <row r="64" ht="20.1" customHeight="1" spans="1:23">
      <c r="A64" s="14">
        <f t="shared" si="0"/>
        <v>61</v>
      </c>
      <c r="B64" s="14" t="s">
        <v>45</v>
      </c>
      <c r="C64" s="15" t="s">
        <v>228</v>
      </c>
      <c r="D64" s="16" t="s">
        <v>229</v>
      </c>
      <c r="E64" s="17" t="s">
        <v>30</v>
      </c>
      <c r="F64" s="18" t="s">
        <v>31</v>
      </c>
      <c r="G64" s="19" t="s">
        <v>32</v>
      </c>
      <c r="H64" s="17" t="s">
        <v>48</v>
      </c>
      <c r="I64" s="8">
        <v>644913.45</v>
      </c>
      <c r="J64" s="27">
        <v>122908.470666667</v>
      </c>
      <c r="K64" s="27"/>
      <c r="L64" s="27">
        <v>100000</v>
      </c>
      <c r="M64" s="27">
        <v>100000</v>
      </c>
      <c r="N64" s="17"/>
      <c r="O64" s="27">
        <f t="shared" si="1"/>
        <v>100000</v>
      </c>
      <c r="P64" s="27"/>
      <c r="Q64" s="21">
        <v>45409</v>
      </c>
      <c r="R64" s="14">
        <v>5</v>
      </c>
      <c r="S64" s="21">
        <f t="shared" si="4"/>
        <v>45404</v>
      </c>
      <c r="T64" s="17" t="s">
        <v>70</v>
      </c>
      <c r="U64" s="8"/>
      <c r="V64" s="14" t="s">
        <v>125</v>
      </c>
      <c r="W64" s="31"/>
    </row>
    <row r="65" ht="20.1" customHeight="1" spans="1:23">
      <c r="A65" s="14">
        <f t="shared" si="0"/>
        <v>62</v>
      </c>
      <c r="B65" s="14" t="s">
        <v>45</v>
      </c>
      <c r="C65" s="15" t="s">
        <v>230</v>
      </c>
      <c r="D65" s="16" t="s">
        <v>231</v>
      </c>
      <c r="E65" s="17" t="s">
        <v>30</v>
      </c>
      <c r="F65" s="18" t="s">
        <v>31</v>
      </c>
      <c r="G65" s="19" t="s">
        <v>32</v>
      </c>
      <c r="H65" s="17" t="s">
        <v>48</v>
      </c>
      <c r="I65" s="8">
        <v>1551874.44</v>
      </c>
      <c r="J65" s="27">
        <v>146348.892</v>
      </c>
      <c r="K65" s="27"/>
      <c r="L65" s="27">
        <v>100000</v>
      </c>
      <c r="M65" s="27">
        <v>100000</v>
      </c>
      <c r="N65" s="17"/>
      <c r="O65" s="27">
        <f t="shared" si="1"/>
        <v>100000</v>
      </c>
      <c r="P65" s="27"/>
      <c r="Q65" s="21">
        <v>45409</v>
      </c>
      <c r="R65" s="14">
        <v>2</v>
      </c>
      <c r="S65" s="21">
        <f t="shared" si="4"/>
        <v>45407</v>
      </c>
      <c r="T65" s="17" t="s">
        <v>70</v>
      </c>
      <c r="U65" s="8"/>
      <c r="V65" s="14" t="s">
        <v>125</v>
      </c>
      <c r="W65" s="31"/>
    </row>
    <row r="66" ht="20.1" customHeight="1" spans="1:23">
      <c r="A66" s="14">
        <f t="shared" si="0"/>
        <v>63</v>
      </c>
      <c r="B66" s="14" t="s">
        <v>45</v>
      </c>
      <c r="C66" s="15" t="s">
        <v>243</v>
      </c>
      <c r="D66" s="16" t="s">
        <v>244</v>
      </c>
      <c r="E66" s="17" t="s">
        <v>30</v>
      </c>
      <c r="F66" s="18" t="s">
        <v>31</v>
      </c>
      <c r="G66" s="19" t="s">
        <v>32</v>
      </c>
      <c r="H66" s="17" t="s">
        <v>48</v>
      </c>
      <c r="I66" s="8">
        <v>70604.95</v>
      </c>
      <c r="J66" s="27">
        <v>12217.684</v>
      </c>
      <c r="K66" s="27"/>
      <c r="L66" s="27">
        <v>70604.95</v>
      </c>
      <c r="M66" s="27">
        <v>70604.95</v>
      </c>
      <c r="N66" s="17"/>
      <c r="O66" s="27">
        <f t="shared" si="1"/>
        <v>70604.95</v>
      </c>
      <c r="P66" s="27"/>
      <c r="Q66" s="21">
        <v>45409</v>
      </c>
      <c r="R66" s="14">
        <v>2</v>
      </c>
      <c r="S66" s="21">
        <f t="shared" si="4"/>
        <v>45407</v>
      </c>
      <c r="T66" s="17" t="s">
        <v>70</v>
      </c>
      <c r="U66" s="8"/>
      <c r="V66" s="14" t="s">
        <v>125</v>
      </c>
      <c r="W66" s="31"/>
    </row>
    <row r="67" ht="20.1" customHeight="1" spans="1:23">
      <c r="A67" s="14">
        <f t="shared" si="0"/>
        <v>64</v>
      </c>
      <c r="B67" s="14" t="s">
        <v>45</v>
      </c>
      <c r="C67" s="15" t="s">
        <v>245</v>
      </c>
      <c r="D67" s="16" t="s">
        <v>246</v>
      </c>
      <c r="E67" s="17" t="s">
        <v>30</v>
      </c>
      <c r="F67" s="18" t="s">
        <v>31</v>
      </c>
      <c r="G67" s="19" t="s">
        <v>32</v>
      </c>
      <c r="H67" s="17" t="s">
        <v>48</v>
      </c>
      <c r="I67" s="139">
        <v>378903.74</v>
      </c>
      <c r="J67" s="27">
        <v>14632.324</v>
      </c>
      <c r="K67" s="27"/>
      <c r="L67" s="27">
        <v>50000</v>
      </c>
      <c r="M67" s="27">
        <v>50000</v>
      </c>
      <c r="N67" s="17"/>
      <c r="O67" s="27">
        <f t="shared" si="1"/>
        <v>50000</v>
      </c>
      <c r="P67" s="27"/>
      <c r="Q67" s="21">
        <v>45409</v>
      </c>
      <c r="R67" s="14">
        <v>2</v>
      </c>
      <c r="S67" s="21">
        <f t="shared" si="4"/>
        <v>45407</v>
      </c>
      <c r="T67" s="17" t="s">
        <v>70</v>
      </c>
      <c r="U67" s="8"/>
      <c r="V67" s="14" t="s">
        <v>125</v>
      </c>
      <c r="W67" s="31"/>
    </row>
    <row r="68" ht="20.1" customHeight="1" spans="1:23">
      <c r="A68" s="14">
        <f t="shared" si="0"/>
        <v>65</v>
      </c>
      <c r="B68" s="14" t="s">
        <v>45</v>
      </c>
      <c r="C68" s="121" t="s">
        <v>247</v>
      </c>
      <c r="D68" s="122" t="s">
        <v>248</v>
      </c>
      <c r="E68" s="17" t="s">
        <v>30</v>
      </c>
      <c r="F68" s="18" t="s">
        <v>31</v>
      </c>
      <c r="G68" s="19" t="s">
        <v>32</v>
      </c>
      <c r="H68" s="17" t="s">
        <v>48</v>
      </c>
      <c r="I68" s="8">
        <v>6960476.69</v>
      </c>
      <c r="J68" s="27">
        <v>302920.909333333</v>
      </c>
      <c r="K68" s="27"/>
      <c r="L68" s="27">
        <v>300000</v>
      </c>
      <c r="M68" s="27">
        <v>300000</v>
      </c>
      <c r="N68" s="17"/>
      <c r="O68" s="27">
        <f t="shared" si="1"/>
        <v>300000</v>
      </c>
      <c r="P68" s="27"/>
      <c r="Q68" s="21">
        <v>45409</v>
      </c>
      <c r="R68" s="14">
        <v>2</v>
      </c>
      <c r="S68" s="21">
        <f t="shared" si="4"/>
        <v>45407</v>
      </c>
      <c r="T68" s="17" t="s">
        <v>70</v>
      </c>
      <c r="U68" s="8"/>
      <c r="V68" s="14" t="s">
        <v>125</v>
      </c>
      <c r="W68" s="31" t="s">
        <v>249</v>
      </c>
    </row>
    <row r="69" ht="20.1" customHeight="1" spans="1:23">
      <c r="A69" s="14">
        <f t="shared" si="0"/>
        <v>66</v>
      </c>
      <c r="B69" s="14" t="s">
        <v>45</v>
      </c>
      <c r="C69" s="15" t="s">
        <v>257</v>
      </c>
      <c r="D69" s="16" t="s">
        <v>258</v>
      </c>
      <c r="E69" s="17" t="s">
        <v>30</v>
      </c>
      <c r="F69" s="17" t="s">
        <v>40</v>
      </c>
      <c r="G69" s="18" t="s">
        <v>32</v>
      </c>
      <c r="H69" s="17" t="s">
        <v>48</v>
      </c>
      <c r="I69" s="8"/>
      <c r="J69" s="27">
        <v>200030.544</v>
      </c>
      <c r="K69" s="27"/>
      <c r="L69" s="27">
        <v>200030.544</v>
      </c>
      <c r="M69" s="27">
        <v>200030.544</v>
      </c>
      <c r="N69" s="76">
        <v>0.03</v>
      </c>
      <c r="O69" s="27">
        <f t="shared" si="1"/>
        <v>194029.62768</v>
      </c>
      <c r="P69" s="27"/>
      <c r="Q69" s="21">
        <v>45409</v>
      </c>
      <c r="R69" s="14">
        <v>6</v>
      </c>
      <c r="S69" s="21">
        <f t="shared" si="4"/>
        <v>45403</v>
      </c>
      <c r="T69" s="17" t="s">
        <v>259</v>
      </c>
      <c r="U69" s="8"/>
      <c r="V69" s="14" t="s">
        <v>65</v>
      </c>
      <c r="W69" s="31"/>
    </row>
    <row r="70" ht="20.1" customHeight="1" spans="1:23">
      <c r="A70" s="14">
        <f t="shared" si="0"/>
        <v>67</v>
      </c>
      <c r="B70" s="14" t="s">
        <v>260</v>
      </c>
      <c r="C70" s="15" t="s">
        <v>263</v>
      </c>
      <c r="D70" s="16" t="s">
        <v>264</v>
      </c>
      <c r="E70" s="17" t="s">
        <v>30</v>
      </c>
      <c r="F70" s="17" t="s">
        <v>40</v>
      </c>
      <c r="G70" s="18" t="s">
        <v>32</v>
      </c>
      <c r="H70" s="17" t="s">
        <v>48</v>
      </c>
      <c r="I70" s="8"/>
      <c r="J70" s="27">
        <v>29543.0693333333</v>
      </c>
      <c r="K70" s="27"/>
      <c r="L70" s="27">
        <v>29543.0693333333</v>
      </c>
      <c r="M70" s="27">
        <v>29543.0693333333</v>
      </c>
      <c r="N70" s="76">
        <v>0.03</v>
      </c>
      <c r="O70" s="27">
        <f t="shared" si="1"/>
        <v>28656.7772533333</v>
      </c>
      <c r="P70" s="27"/>
      <c r="Q70" s="21">
        <v>45409</v>
      </c>
      <c r="R70" s="14"/>
      <c r="S70" s="21">
        <f t="shared" si="4"/>
        <v>45409</v>
      </c>
      <c r="T70" s="17" t="s">
        <v>35</v>
      </c>
      <c r="U70" s="8"/>
      <c r="V70" s="132" t="s">
        <v>65</v>
      </c>
      <c r="W70" s="31"/>
    </row>
    <row r="71" ht="20.1" customHeight="1" spans="1:23">
      <c r="A71" s="14">
        <f t="shared" si="0"/>
        <v>68</v>
      </c>
      <c r="B71" s="14" t="s">
        <v>260</v>
      </c>
      <c r="C71" s="15" t="s">
        <v>323</v>
      </c>
      <c r="D71" s="35" t="s">
        <v>324</v>
      </c>
      <c r="E71" s="17" t="s">
        <v>30</v>
      </c>
      <c r="F71" s="18" t="s">
        <v>31</v>
      </c>
      <c r="G71" s="19" t="s">
        <v>32</v>
      </c>
      <c r="H71" s="17" t="s">
        <v>48</v>
      </c>
      <c r="I71" s="8">
        <v>100887.74</v>
      </c>
      <c r="J71" s="27">
        <v>13451.6986666667</v>
      </c>
      <c r="K71" s="27"/>
      <c r="L71" s="27">
        <v>90000</v>
      </c>
      <c r="M71" s="27">
        <v>50000</v>
      </c>
      <c r="N71" s="76">
        <v>0.03</v>
      </c>
      <c r="O71" s="27">
        <f t="shared" si="1"/>
        <v>48500</v>
      </c>
      <c r="P71" s="27"/>
      <c r="Q71" s="21">
        <v>45409</v>
      </c>
      <c r="R71" s="14"/>
      <c r="S71" s="21">
        <f t="shared" si="4"/>
        <v>45409</v>
      </c>
      <c r="T71" s="17" t="s">
        <v>35</v>
      </c>
      <c r="U71" s="8"/>
      <c r="V71" s="14" t="s">
        <v>36</v>
      </c>
      <c r="W71" s="31"/>
    </row>
    <row r="72" ht="20.1" customHeight="1" spans="1:23">
      <c r="A72" s="14">
        <f t="shared" si="0"/>
        <v>69</v>
      </c>
      <c r="B72" s="14" t="s">
        <v>45</v>
      </c>
      <c r="C72" s="15" t="s">
        <v>104</v>
      </c>
      <c r="D72" s="35" t="s">
        <v>105</v>
      </c>
      <c r="E72" s="17" t="s">
        <v>30</v>
      </c>
      <c r="F72" s="18" t="s">
        <v>74</v>
      </c>
      <c r="G72" s="19" t="s">
        <v>32</v>
      </c>
      <c r="H72" s="17" t="s">
        <v>48</v>
      </c>
      <c r="I72" s="27">
        <v>352121.33</v>
      </c>
      <c r="J72" s="27">
        <v>4198.37866666667</v>
      </c>
      <c r="K72" s="27"/>
      <c r="L72" s="27">
        <v>30000</v>
      </c>
      <c r="M72" s="27">
        <f>L72</f>
        <v>30000</v>
      </c>
      <c r="N72" s="37">
        <v>0.03</v>
      </c>
      <c r="O72" s="27">
        <f t="shared" si="1"/>
        <v>29100</v>
      </c>
      <c r="P72" s="36"/>
      <c r="Q72" s="21">
        <v>45410</v>
      </c>
      <c r="R72" s="14">
        <v>4</v>
      </c>
      <c r="S72" s="21">
        <f t="shared" si="4"/>
        <v>45406</v>
      </c>
      <c r="T72" s="17" t="s">
        <v>35</v>
      </c>
      <c r="U72" s="8"/>
      <c r="V72" s="14" t="s">
        <v>36</v>
      </c>
      <c r="W72" s="31"/>
    </row>
    <row r="73" ht="20.1" customHeight="1" spans="1:23">
      <c r="A73" s="14">
        <f t="shared" si="0"/>
        <v>70</v>
      </c>
      <c r="B73" s="14" t="s">
        <v>194</v>
      </c>
      <c r="C73" s="14" t="s">
        <v>195</v>
      </c>
      <c r="D73" s="16" t="s">
        <v>196</v>
      </c>
      <c r="E73" s="14" t="s">
        <v>30</v>
      </c>
      <c r="F73" s="14" t="s">
        <v>197</v>
      </c>
      <c r="G73" s="14" t="s">
        <v>32</v>
      </c>
      <c r="H73" s="17" t="s">
        <v>48</v>
      </c>
      <c r="I73" s="8">
        <v>7950.70999999999</v>
      </c>
      <c r="J73" s="27">
        <v>18343.3693333333</v>
      </c>
      <c r="K73" s="27"/>
      <c r="L73" s="27">
        <v>68209.06</v>
      </c>
      <c r="M73" s="27">
        <v>68209.06</v>
      </c>
      <c r="N73" s="17"/>
      <c r="O73" s="27">
        <f t="shared" si="1"/>
        <v>68209.06</v>
      </c>
      <c r="P73" s="36"/>
      <c r="Q73" s="21">
        <v>45410</v>
      </c>
      <c r="R73" s="108"/>
      <c r="S73" s="21">
        <f t="shared" si="4"/>
        <v>45410</v>
      </c>
      <c r="T73" s="17" t="s">
        <v>35</v>
      </c>
      <c r="U73" s="8"/>
      <c r="V73" s="14" t="s">
        <v>36</v>
      </c>
      <c r="W73" s="31"/>
    </row>
    <row r="74" ht="20.1" customHeight="1" spans="1:23">
      <c r="A74" s="14">
        <f t="shared" si="0"/>
        <v>71</v>
      </c>
      <c r="B74" s="14" t="s">
        <v>45</v>
      </c>
      <c r="C74" s="15" t="s">
        <v>67</v>
      </c>
      <c r="D74" s="16" t="s">
        <v>68</v>
      </c>
      <c r="E74" s="17" t="s">
        <v>30</v>
      </c>
      <c r="F74" s="18" t="s">
        <v>40</v>
      </c>
      <c r="G74" s="19" t="s">
        <v>32</v>
      </c>
      <c r="H74" s="17" t="s">
        <v>41</v>
      </c>
      <c r="I74" s="27">
        <v>1331607.73</v>
      </c>
      <c r="J74" s="27">
        <v>996974.65</v>
      </c>
      <c r="K74" s="27"/>
      <c r="L74" s="27">
        <v>100000</v>
      </c>
      <c r="M74" s="27">
        <f>L74</f>
        <v>100000</v>
      </c>
      <c r="N74" s="37"/>
      <c r="O74" s="27">
        <f t="shared" si="1"/>
        <v>100000</v>
      </c>
      <c r="P74" s="36" t="s">
        <v>69</v>
      </c>
      <c r="Q74" s="21">
        <v>45412</v>
      </c>
      <c r="R74" s="14">
        <v>3</v>
      </c>
      <c r="S74" s="21">
        <f t="shared" si="4"/>
        <v>45409</v>
      </c>
      <c r="T74" s="17" t="s">
        <v>70</v>
      </c>
      <c r="U74" s="8"/>
      <c r="V74" s="14" t="s">
        <v>43</v>
      </c>
      <c r="W74" s="31" t="s">
        <v>71</v>
      </c>
    </row>
    <row r="75" ht="20.1" customHeight="1" spans="1:23">
      <c r="A75" s="14">
        <f t="shared" si="0"/>
        <v>72</v>
      </c>
      <c r="B75" s="14" t="s">
        <v>45</v>
      </c>
      <c r="C75" s="15" t="s">
        <v>126</v>
      </c>
      <c r="D75" s="16" t="s">
        <v>127</v>
      </c>
      <c r="E75" s="17" t="s">
        <v>30</v>
      </c>
      <c r="F75" s="18" t="s">
        <v>40</v>
      </c>
      <c r="G75" s="19" t="s">
        <v>32</v>
      </c>
      <c r="H75" s="17" t="s">
        <v>41</v>
      </c>
      <c r="I75" s="27">
        <v>726344.41</v>
      </c>
      <c r="J75" s="27">
        <v>72573.6773333333</v>
      </c>
      <c r="K75" s="27">
        <v>70000</v>
      </c>
      <c r="L75" s="27">
        <f>I75-K75</f>
        <v>656344.41</v>
      </c>
      <c r="M75" s="27">
        <f>L75</f>
        <v>656344.41</v>
      </c>
      <c r="N75" s="37"/>
      <c r="O75" s="27">
        <f t="shared" si="1"/>
        <v>656344.41</v>
      </c>
      <c r="P75" s="36" t="s">
        <v>55</v>
      </c>
      <c r="Q75" s="21">
        <v>45412</v>
      </c>
      <c r="R75" s="14">
        <v>7</v>
      </c>
      <c r="S75" s="21">
        <f t="shared" si="4"/>
        <v>45405</v>
      </c>
      <c r="T75" s="17" t="s">
        <v>70</v>
      </c>
      <c r="U75" s="30"/>
      <c r="V75" s="14" t="s">
        <v>89</v>
      </c>
      <c r="W75" s="31" t="s">
        <v>128</v>
      </c>
    </row>
    <row r="76" ht="20.1" customHeight="1" spans="1:23">
      <c r="A76" s="14">
        <f t="shared" si="0"/>
        <v>73</v>
      </c>
      <c r="B76" s="14" t="s">
        <v>45</v>
      </c>
      <c r="C76" s="15" t="s">
        <v>134</v>
      </c>
      <c r="D76" s="16" t="s">
        <v>135</v>
      </c>
      <c r="E76" s="17" t="s">
        <v>30</v>
      </c>
      <c r="F76" s="18" t="s">
        <v>31</v>
      </c>
      <c r="G76" s="19" t="s">
        <v>32</v>
      </c>
      <c r="H76" s="17" t="s">
        <v>48</v>
      </c>
      <c r="I76" s="27">
        <v>400000</v>
      </c>
      <c r="J76" s="27">
        <v>400000</v>
      </c>
      <c r="K76" s="27"/>
      <c r="L76" s="27">
        <v>400000</v>
      </c>
      <c r="M76" s="27">
        <f>L76</f>
        <v>400000</v>
      </c>
      <c r="N76" s="37"/>
      <c r="O76" s="27">
        <f t="shared" ref="O76:O90" si="7">M76*(1-N76)</f>
        <v>400000</v>
      </c>
      <c r="P76" s="36"/>
      <c r="Q76" s="21">
        <v>45412</v>
      </c>
      <c r="R76" s="14">
        <v>7</v>
      </c>
      <c r="S76" s="21">
        <f t="shared" si="4"/>
        <v>45405</v>
      </c>
      <c r="T76" s="17" t="s">
        <v>70</v>
      </c>
      <c r="U76" s="30"/>
      <c r="V76" s="14" t="s">
        <v>36</v>
      </c>
      <c r="W76" s="31"/>
    </row>
    <row r="77" ht="20.1" customHeight="1" spans="1:23">
      <c r="A77" s="14">
        <f t="shared" si="0"/>
        <v>74</v>
      </c>
      <c r="B77" s="14" t="s">
        <v>45</v>
      </c>
      <c r="C77" s="15" t="s">
        <v>142</v>
      </c>
      <c r="D77" s="16" t="s">
        <v>143</v>
      </c>
      <c r="E77" s="17" t="s">
        <v>30</v>
      </c>
      <c r="F77" s="18" t="s">
        <v>40</v>
      </c>
      <c r="G77" s="19" t="s">
        <v>32</v>
      </c>
      <c r="H77" s="17" t="s">
        <v>48</v>
      </c>
      <c r="I77" s="27">
        <v>590525.91</v>
      </c>
      <c r="J77" s="27">
        <v>256132.178666667</v>
      </c>
      <c r="K77" s="27"/>
      <c r="L77" s="27">
        <v>256132.178666667</v>
      </c>
      <c r="M77" s="27">
        <f>L77</f>
        <v>256132.178666667</v>
      </c>
      <c r="N77" s="37"/>
      <c r="O77" s="27">
        <f t="shared" si="7"/>
        <v>256132.178666667</v>
      </c>
      <c r="P77" s="36"/>
      <c r="Q77" s="21">
        <v>45412</v>
      </c>
      <c r="R77" s="14">
        <v>3</v>
      </c>
      <c r="S77" s="21">
        <f t="shared" si="4"/>
        <v>45409</v>
      </c>
      <c r="T77" s="17" t="s">
        <v>70</v>
      </c>
      <c r="U77" s="30"/>
      <c r="V77" s="14" t="s">
        <v>89</v>
      </c>
      <c r="W77" s="31" t="s">
        <v>325</v>
      </c>
    </row>
    <row r="78" ht="20.1" customHeight="1" spans="1:23">
      <c r="A78" s="14">
        <f t="shared" si="0"/>
        <v>75</v>
      </c>
      <c r="B78" s="14" t="s">
        <v>45</v>
      </c>
      <c r="C78" s="15" t="s">
        <v>77</v>
      </c>
      <c r="D78" s="16" t="s">
        <v>78</v>
      </c>
      <c r="E78" s="17" t="s">
        <v>30</v>
      </c>
      <c r="F78" s="18" t="s">
        <v>74</v>
      </c>
      <c r="G78" s="19" t="s">
        <v>32</v>
      </c>
      <c r="H78" s="17" t="s">
        <v>41</v>
      </c>
      <c r="I78" s="8">
        <v>5800</v>
      </c>
      <c r="J78" s="27"/>
      <c r="K78" s="27"/>
      <c r="L78" s="8">
        <v>5800</v>
      </c>
      <c r="M78" s="27">
        <f>L78</f>
        <v>5800</v>
      </c>
      <c r="N78" s="17"/>
      <c r="O78" s="27">
        <f t="shared" si="7"/>
        <v>5800</v>
      </c>
      <c r="P78" s="36" t="s">
        <v>49</v>
      </c>
      <c r="Q78" s="21">
        <v>45412.29</v>
      </c>
      <c r="R78" s="14">
        <v>7</v>
      </c>
      <c r="S78" s="21">
        <f t="shared" si="4"/>
        <v>45405.29</v>
      </c>
      <c r="T78" s="17" t="s">
        <v>35</v>
      </c>
      <c r="U78" s="8"/>
      <c r="V78" s="14" t="s">
        <v>65</v>
      </c>
      <c r="W78" s="31"/>
    </row>
    <row r="79" ht="20.1" customHeight="1" spans="1:23">
      <c r="A79" s="14">
        <f t="shared" si="0"/>
        <v>76</v>
      </c>
      <c r="B79" s="14" t="s">
        <v>45</v>
      </c>
      <c r="C79" s="15" t="s">
        <v>232</v>
      </c>
      <c r="D79" s="16" t="s">
        <v>233</v>
      </c>
      <c r="E79" s="17" t="s">
        <v>30</v>
      </c>
      <c r="F79" s="18" t="s">
        <v>31</v>
      </c>
      <c r="G79" s="19" t="s">
        <v>32</v>
      </c>
      <c r="H79" s="17" t="s">
        <v>48</v>
      </c>
      <c r="I79" s="8">
        <v>885896.56</v>
      </c>
      <c r="J79" s="27">
        <v>148333.838666667</v>
      </c>
      <c r="K79" s="27"/>
      <c r="L79" s="27">
        <v>150000</v>
      </c>
      <c r="M79" s="27">
        <v>150000</v>
      </c>
      <c r="N79" s="17"/>
      <c r="O79" s="27">
        <f t="shared" si="7"/>
        <v>150000</v>
      </c>
      <c r="P79" s="27"/>
      <c r="Q79" s="21">
        <v>45422</v>
      </c>
      <c r="R79" s="14">
        <v>15</v>
      </c>
      <c r="S79" s="21">
        <f t="shared" si="4"/>
        <v>45407</v>
      </c>
      <c r="T79" s="17" t="s">
        <v>70</v>
      </c>
      <c r="U79" s="8"/>
      <c r="V79" s="14" t="s">
        <v>125</v>
      </c>
      <c r="W79" s="31"/>
    </row>
    <row r="80" ht="20.1" customHeight="1" spans="1:23">
      <c r="A80" s="14">
        <f t="shared" si="0"/>
        <v>77</v>
      </c>
      <c r="B80" s="14" t="s">
        <v>45</v>
      </c>
      <c r="C80" s="15" t="s">
        <v>234</v>
      </c>
      <c r="D80" s="16" t="s">
        <v>235</v>
      </c>
      <c r="E80" s="17" t="s">
        <v>30</v>
      </c>
      <c r="F80" s="18" t="s">
        <v>31</v>
      </c>
      <c r="G80" s="19" t="s">
        <v>32</v>
      </c>
      <c r="H80" s="17" t="s">
        <v>48</v>
      </c>
      <c r="I80" s="8">
        <v>570888.88</v>
      </c>
      <c r="J80" s="27">
        <v>82378.0453333334</v>
      </c>
      <c r="K80" s="27"/>
      <c r="L80" s="27">
        <v>100000</v>
      </c>
      <c r="M80" s="27">
        <v>100000</v>
      </c>
      <c r="N80" s="17"/>
      <c r="O80" s="27">
        <f t="shared" si="7"/>
        <v>100000</v>
      </c>
      <c r="P80" s="27"/>
      <c r="Q80" s="21">
        <v>45423</v>
      </c>
      <c r="R80" s="14">
        <v>15</v>
      </c>
      <c r="S80" s="21">
        <f t="shared" si="4"/>
        <v>45408</v>
      </c>
      <c r="T80" s="17" t="s">
        <v>70</v>
      </c>
      <c r="U80" s="8"/>
      <c r="V80" s="14" t="s">
        <v>125</v>
      </c>
      <c r="W80" s="31"/>
    </row>
    <row r="81" ht="20.1" customHeight="1" spans="1:23">
      <c r="A81" s="14">
        <f t="shared" si="0"/>
        <v>78</v>
      </c>
      <c r="B81" s="14" t="s">
        <v>45</v>
      </c>
      <c r="C81" s="15" t="s">
        <v>236</v>
      </c>
      <c r="D81" s="16" t="s">
        <v>237</v>
      </c>
      <c r="E81" s="17" t="s">
        <v>30</v>
      </c>
      <c r="F81" s="18" t="s">
        <v>31</v>
      </c>
      <c r="G81" s="19" t="s">
        <v>32</v>
      </c>
      <c r="H81" s="17" t="s">
        <v>48</v>
      </c>
      <c r="I81" s="8">
        <v>338661</v>
      </c>
      <c r="J81" s="27">
        <v>45154.8</v>
      </c>
      <c r="K81" s="27"/>
      <c r="L81" s="27">
        <v>338661</v>
      </c>
      <c r="M81" s="27">
        <v>338661</v>
      </c>
      <c r="N81" s="17"/>
      <c r="O81" s="27">
        <f t="shared" si="7"/>
        <v>338661</v>
      </c>
      <c r="P81" s="27"/>
      <c r="Q81" s="21">
        <v>45423</v>
      </c>
      <c r="R81" s="14">
        <v>30</v>
      </c>
      <c r="S81" s="21">
        <f t="shared" si="4"/>
        <v>45393</v>
      </c>
      <c r="T81" s="17" t="s">
        <v>70</v>
      </c>
      <c r="U81" s="8"/>
      <c r="V81" s="14" t="s">
        <v>125</v>
      </c>
      <c r="W81" s="31" t="s">
        <v>238</v>
      </c>
    </row>
    <row r="82" ht="20.1" customHeight="1" spans="1:23">
      <c r="A82" s="14">
        <f t="shared" si="0"/>
        <v>79</v>
      </c>
      <c r="B82" s="14" t="s">
        <v>45</v>
      </c>
      <c r="C82" s="15" t="s">
        <v>239</v>
      </c>
      <c r="D82" s="16" t="s">
        <v>240</v>
      </c>
      <c r="E82" s="17" t="s">
        <v>30</v>
      </c>
      <c r="F82" s="18" t="s">
        <v>31</v>
      </c>
      <c r="G82" s="19" t="s">
        <v>32</v>
      </c>
      <c r="H82" s="17" t="s">
        <v>48</v>
      </c>
      <c r="I82" s="8">
        <v>12530.25</v>
      </c>
      <c r="J82" s="27">
        <v>1670.7</v>
      </c>
      <c r="K82" s="27"/>
      <c r="L82" s="27">
        <v>12530.25</v>
      </c>
      <c r="M82" s="27">
        <v>12530.25</v>
      </c>
      <c r="N82" s="17"/>
      <c r="O82" s="27">
        <f t="shared" si="7"/>
        <v>12530.25</v>
      </c>
      <c r="P82" s="27"/>
      <c r="Q82" s="21">
        <v>45423</v>
      </c>
      <c r="R82" s="14">
        <v>30</v>
      </c>
      <c r="S82" s="21">
        <f t="shared" si="4"/>
        <v>45393</v>
      </c>
      <c r="T82" s="17" t="s">
        <v>70</v>
      </c>
      <c r="U82" s="8"/>
      <c r="V82" s="14" t="s">
        <v>125</v>
      </c>
      <c r="W82" s="31" t="s">
        <v>221</v>
      </c>
    </row>
    <row r="83" ht="20.1" customHeight="1" spans="1:23">
      <c r="A83" s="14">
        <f t="shared" si="0"/>
        <v>80</v>
      </c>
      <c r="B83" s="14" t="s">
        <v>45</v>
      </c>
      <c r="C83" s="15" t="s">
        <v>241</v>
      </c>
      <c r="D83" s="16" t="s">
        <v>242</v>
      </c>
      <c r="E83" s="17" t="s">
        <v>30</v>
      </c>
      <c r="F83" s="18" t="s">
        <v>31</v>
      </c>
      <c r="G83" s="19" t="s">
        <v>32</v>
      </c>
      <c r="H83" s="17" t="s">
        <v>48</v>
      </c>
      <c r="I83" s="8">
        <v>92255.8</v>
      </c>
      <c r="J83" s="27">
        <v>28042.1706666667</v>
      </c>
      <c r="K83" s="27"/>
      <c r="L83" s="27">
        <v>92255.8</v>
      </c>
      <c r="M83" s="27">
        <v>92255.8</v>
      </c>
      <c r="N83" s="17"/>
      <c r="O83" s="27">
        <f t="shared" si="7"/>
        <v>92255.8</v>
      </c>
      <c r="P83" s="27"/>
      <c r="Q83" s="21">
        <v>45423</v>
      </c>
      <c r="R83" s="14">
        <v>30</v>
      </c>
      <c r="S83" s="21">
        <f t="shared" si="4"/>
        <v>45393</v>
      </c>
      <c r="T83" s="17" t="s">
        <v>70</v>
      </c>
      <c r="U83" s="8"/>
      <c r="V83" s="14" t="s">
        <v>125</v>
      </c>
      <c r="W83" s="31"/>
    </row>
    <row r="84" ht="20.1" customHeight="1" spans="1:23">
      <c r="A84" s="14">
        <f t="shared" si="0"/>
        <v>81</v>
      </c>
      <c r="B84" s="14" t="s">
        <v>45</v>
      </c>
      <c r="C84" s="15" t="s">
        <v>250</v>
      </c>
      <c r="D84" s="16" t="s">
        <v>251</v>
      </c>
      <c r="E84" s="17" t="s">
        <v>30</v>
      </c>
      <c r="F84" s="18" t="s">
        <v>31</v>
      </c>
      <c r="G84" s="19" t="s">
        <v>32</v>
      </c>
      <c r="H84" s="17" t="s">
        <v>48</v>
      </c>
      <c r="I84" s="8">
        <v>117519.07</v>
      </c>
      <c r="J84" s="27">
        <v>11571.3173333333</v>
      </c>
      <c r="K84" s="27"/>
      <c r="L84" s="27">
        <v>117519.07</v>
      </c>
      <c r="M84" s="27">
        <v>117519.07</v>
      </c>
      <c r="N84" s="17"/>
      <c r="O84" s="27">
        <f t="shared" si="7"/>
        <v>117519.07</v>
      </c>
      <c r="P84" s="27"/>
      <c r="Q84" s="21">
        <v>45429</v>
      </c>
      <c r="R84" s="14">
        <v>15</v>
      </c>
      <c r="S84" s="21">
        <f t="shared" si="4"/>
        <v>45414</v>
      </c>
      <c r="T84" s="17" t="s">
        <v>70</v>
      </c>
      <c r="U84" s="8"/>
      <c r="V84" s="14" t="s">
        <v>125</v>
      </c>
      <c r="W84" s="31"/>
    </row>
    <row r="85" ht="20.1" customHeight="1" spans="1:23">
      <c r="A85" s="14">
        <f t="shared" si="0"/>
        <v>82</v>
      </c>
      <c r="B85" s="14" t="s">
        <v>45</v>
      </c>
      <c r="C85" s="15" t="s">
        <v>87</v>
      </c>
      <c r="D85" s="35" t="s">
        <v>88</v>
      </c>
      <c r="E85" s="17" t="s">
        <v>30</v>
      </c>
      <c r="F85" s="18" t="s">
        <v>40</v>
      </c>
      <c r="G85" s="19" t="s">
        <v>32</v>
      </c>
      <c r="H85" s="17" t="s">
        <v>48</v>
      </c>
      <c r="I85" s="27">
        <v>16034.72</v>
      </c>
      <c r="J85" s="27">
        <v>16034.72</v>
      </c>
      <c r="K85" s="27"/>
      <c r="L85" s="27">
        <v>16034.72</v>
      </c>
      <c r="M85" s="27">
        <f>L85</f>
        <v>16034.72</v>
      </c>
      <c r="N85" s="37"/>
      <c r="O85" s="27">
        <f t="shared" si="7"/>
        <v>16034.72</v>
      </c>
      <c r="P85" s="36"/>
      <c r="Q85" s="21"/>
      <c r="R85" s="14"/>
      <c r="S85" s="21"/>
      <c r="T85" s="17" t="s">
        <v>35</v>
      </c>
      <c r="U85" s="8"/>
      <c r="V85" s="14" t="s">
        <v>89</v>
      </c>
      <c r="W85" s="31"/>
    </row>
    <row r="86" ht="20.1" customHeight="1" spans="1:23">
      <c r="A86" s="14">
        <f t="shared" si="0"/>
        <v>83</v>
      </c>
      <c r="B86" s="14" t="s">
        <v>27</v>
      </c>
      <c r="C86" s="15" t="s">
        <v>326</v>
      </c>
      <c r="D86" s="35" t="s">
        <v>327</v>
      </c>
      <c r="E86" s="17" t="s">
        <v>30</v>
      </c>
      <c r="F86" s="18" t="s">
        <v>31</v>
      </c>
      <c r="G86" s="19" t="s">
        <v>32</v>
      </c>
      <c r="H86" s="17" t="s">
        <v>48</v>
      </c>
      <c r="I86" s="27">
        <v>70239.08</v>
      </c>
      <c r="J86" s="27">
        <v>70239.08</v>
      </c>
      <c r="K86" s="27"/>
      <c r="L86" s="27">
        <v>30000</v>
      </c>
      <c r="M86" s="27">
        <v>30000</v>
      </c>
      <c r="N86" s="37">
        <v>0.03</v>
      </c>
      <c r="O86" s="27">
        <f t="shared" si="7"/>
        <v>29100</v>
      </c>
      <c r="P86" s="36"/>
      <c r="Q86" s="21">
        <v>45412</v>
      </c>
      <c r="R86" s="14">
        <v>3</v>
      </c>
      <c r="S86" s="21">
        <f>Q86-R86</f>
        <v>45409</v>
      </c>
      <c r="T86" s="17" t="s">
        <v>70</v>
      </c>
      <c r="U86" s="8"/>
      <c r="V86" s="14" t="s">
        <v>36</v>
      </c>
      <c r="W86" s="31"/>
    </row>
    <row r="87" ht="20.1" customHeight="1" spans="1:23">
      <c r="A87" s="14">
        <f t="shared" si="0"/>
        <v>84</v>
      </c>
      <c r="B87" s="123" t="s">
        <v>45</v>
      </c>
      <c r="C87" s="124" t="s">
        <v>272</v>
      </c>
      <c r="D87" s="125" t="s">
        <v>273</v>
      </c>
      <c r="E87" s="126" t="s">
        <v>30</v>
      </c>
      <c r="F87" s="127" t="s">
        <v>274</v>
      </c>
      <c r="G87" s="48" t="s">
        <v>274</v>
      </c>
      <c r="H87" s="126" t="s">
        <v>48</v>
      </c>
      <c r="I87" s="38">
        <v>457325.06</v>
      </c>
      <c r="J87" s="38">
        <v>38196.7346666667</v>
      </c>
      <c r="K87" s="38"/>
      <c r="L87" s="38">
        <v>100000</v>
      </c>
      <c r="M87" s="38">
        <f t="shared" ref="M87:M98" si="8">L87</f>
        <v>100000</v>
      </c>
      <c r="N87" s="140"/>
      <c r="O87" s="38">
        <f t="shared" si="7"/>
        <v>100000</v>
      </c>
      <c r="P87" s="141"/>
      <c r="Q87" s="149"/>
      <c r="R87" s="123"/>
      <c r="S87" s="149"/>
      <c r="T87" s="126" t="s">
        <v>70</v>
      </c>
      <c r="U87" s="150"/>
      <c r="V87" s="123" t="s">
        <v>275</v>
      </c>
      <c r="W87" s="98"/>
    </row>
    <row r="88" ht="20.1" customHeight="1" spans="1:23">
      <c r="A88" s="14">
        <f t="shared" si="0"/>
        <v>85</v>
      </c>
      <c r="B88" s="123" t="s">
        <v>45</v>
      </c>
      <c r="C88" s="124" t="s">
        <v>276</v>
      </c>
      <c r="D88" s="125" t="s">
        <v>277</v>
      </c>
      <c r="E88" s="126" t="s">
        <v>30</v>
      </c>
      <c r="F88" s="127" t="s">
        <v>274</v>
      </c>
      <c r="G88" s="48" t="s">
        <v>274</v>
      </c>
      <c r="H88" s="126" t="s">
        <v>48</v>
      </c>
      <c r="I88" s="38">
        <v>181817.67</v>
      </c>
      <c r="J88" s="38">
        <v>24242.356</v>
      </c>
      <c r="K88" s="38"/>
      <c r="L88" s="38">
        <v>50000</v>
      </c>
      <c r="M88" s="38">
        <f t="shared" si="8"/>
        <v>50000</v>
      </c>
      <c r="N88" s="140"/>
      <c r="O88" s="38">
        <f t="shared" si="7"/>
        <v>50000</v>
      </c>
      <c r="P88" s="141"/>
      <c r="Q88" s="149"/>
      <c r="R88" s="123"/>
      <c r="S88" s="149"/>
      <c r="T88" s="126" t="s">
        <v>70</v>
      </c>
      <c r="U88" s="150"/>
      <c r="V88" s="123" t="s">
        <v>275</v>
      </c>
      <c r="W88" s="98"/>
    </row>
    <row r="89" ht="20.1" customHeight="1" spans="1:23">
      <c r="A89" s="14">
        <f t="shared" si="0"/>
        <v>86</v>
      </c>
      <c r="B89" s="113" t="s">
        <v>45</v>
      </c>
      <c r="C89" s="128" t="s">
        <v>278</v>
      </c>
      <c r="D89" s="129" t="s">
        <v>279</v>
      </c>
      <c r="E89" s="110" t="s">
        <v>280</v>
      </c>
      <c r="F89" s="130" t="s">
        <v>40</v>
      </c>
      <c r="G89" s="131" t="s">
        <v>32</v>
      </c>
      <c r="H89" s="110" t="s">
        <v>41</v>
      </c>
      <c r="I89" s="104">
        <v>4833415.16</v>
      </c>
      <c r="J89" s="105">
        <v>174559.845333333</v>
      </c>
      <c r="K89" s="105"/>
      <c r="L89" s="105">
        <v>970000</v>
      </c>
      <c r="M89" s="105">
        <f t="shared" si="8"/>
        <v>970000</v>
      </c>
      <c r="N89" s="110"/>
      <c r="O89" s="105">
        <f t="shared" si="7"/>
        <v>970000</v>
      </c>
      <c r="P89" s="142" t="s">
        <v>281</v>
      </c>
      <c r="Q89" s="151">
        <v>45406</v>
      </c>
      <c r="R89" s="113"/>
      <c r="S89" s="152"/>
      <c r="T89" s="110" t="s">
        <v>35</v>
      </c>
      <c r="U89" s="104"/>
      <c r="V89" s="113" t="s">
        <v>65</v>
      </c>
      <c r="W89" s="153" t="s">
        <v>280</v>
      </c>
    </row>
    <row r="90" ht="20.1" customHeight="1" spans="1:23">
      <c r="A90" s="14">
        <f t="shared" si="0"/>
        <v>87</v>
      </c>
      <c r="B90" s="132" t="s">
        <v>45</v>
      </c>
      <c r="C90" s="49" t="s">
        <v>282</v>
      </c>
      <c r="D90" s="101" t="s">
        <v>283</v>
      </c>
      <c r="E90" s="133" t="s">
        <v>280</v>
      </c>
      <c r="F90" s="134" t="s">
        <v>40</v>
      </c>
      <c r="G90" s="135" t="s">
        <v>54</v>
      </c>
      <c r="H90" s="133" t="s">
        <v>41</v>
      </c>
      <c r="I90" s="143">
        <v>269669.96</v>
      </c>
      <c r="J90" s="102"/>
      <c r="K90" s="102"/>
      <c r="L90" s="102">
        <v>50000</v>
      </c>
      <c r="M90" s="102">
        <f t="shared" si="8"/>
        <v>50000</v>
      </c>
      <c r="N90" s="133"/>
      <c r="O90" s="102">
        <f t="shared" si="7"/>
        <v>50000</v>
      </c>
      <c r="P90" s="144"/>
      <c r="Q90" s="154"/>
      <c r="R90" s="132"/>
      <c r="S90" s="154"/>
      <c r="T90" s="133" t="s">
        <v>35</v>
      </c>
      <c r="U90" s="143"/>
      <c r="V90" s="132" t="s">
        <v>181</v>
      </c>
      <c r="W90" s="155" t="s">
        <v>280</v>
      </c>
    </row>
    <row r="91" ht="20.1" customHeight="1" spans="1:23">
      <c r="A91" s="14">
        <f t="shared" si="0"/>
        <v>88</v>
      </c>
      <c r="B91" s="132" t="s">
        <v>45</v>
      </c>
      <c r="C91" s="49" t="s">
        <v>284</v>
      </c>
      <c r="D91" s="101" t="s">
        <v>285</v>
      </c>
      <c r="E91" s="133" t="s">
        <v>280</v>
      </c>
      <c r="F91" s="134" t="s">
        <v>31</v>
      </c>
      <c r="G91" s="135" t="s">
        <v>180</v>
      </c>
      <c r="H91" s="133" t="s">
        <v>41</v>
      </c>
      <c r="I91" s="143">
        <v>416900</v>
      </c>
      <c r="J91" s="102"/>
      <c r="K91" s="102"/>
      <c r="L91" s="102">
        <v>50000</v>
      </c>
      <c r="M91" s="102">
        <f t="shared" si="8"/>
        <v>50000</v>
      </c>
      <c r="N91" s="133"/>
      <c r="O91" s="102">
        <f t="shared" ref="O91:O121" si="9">M91*(1-N91)</f>
        <v>50000</v>
      </c>
      <c r="P91" s="144"/>
      <c r="Q91" s="154"/>
      <c r="R91" s="132"/>
      <c r="S91" s="154"/>
      <c r="T91" s="133" t="s">
        <v>35</v>
      </c>
      <c r="U91" s="143"/>
      <c r="V91" s="132" t="s">
        <v>181</v>
      </c>
      <c r="W91" s="155" t="s">
        <v>280</v>
      </c>
    </row>
    <row r="92" ht="20.1" customHeight="1" spans="1:23">
      <c r="A92" s="14">
        <f t="shared" si="0"/>
        <v>89</v>
      </c>
      <c r="B92" s="132" t="s">
        <v>45</v>
      </c>
      <c r="C92" s="49" t="s">
        <v>286</v>
      </c>
      <c r="D92" s="101" t="s">
        <v>287</v>
      </c>
      <c r="E92" s="133" t="s">
        <v>280</v>
      </c>
      <c r="F92" s="134" t="s">
        <v>31</v>
      </c>
      <c r="G92" s="135" t="s">
        <v>180</v>
      </c>
      <c r="H92" s="133" t="s">
        <v>41</v>
      </c>
      <c r="I92" s="143">
        <v>314000</v>
      </c>
      <c r="J92" s="102"/>
      <c r="K92" s="102"/>
      <c r="L92" s="102">
        <v>50000</v>
      </c>
      <c r="M92" s="102">
        <f t="shared" si="8"/>
        <v>50000</v>
      </c>
      <c r="N92" s="133"/>
      <c r="O92" s="102">
        <f t="shared" si="9"/>
        <v>50000</v>
      </c>
      <c r="P92" s="144"/>
      <c r="Q92" s="154"/>
      <c r="R92" s="132"/>
      <c r="S92" s="154"/>
      <c r="T92" s="133" t="s">
        <v>35</v>
      </c>
      <c r="U92" s="143"/>
      <c r="V92" s="132" t="s">
        <v>181</v>
      </c>
      <c r="W92" s="155" t="s">
        <v>280</v>
      </c>
    </row>
    <row r="93" ht="20.1" customHeight="1" spans="1:23">
      <c r="A93" s="14">
        <f t="shared" si="0"/>
        <v>90</v>
      </c>
      <c r="B93" s="132" t="s">
        <v>45</v>
      </c>
      <c r="C93" s="49" t="s">
        <v>288</v>
      </c>
      <c r="D93" s="101" t="s">
        <v>289</v>
      </c>
      <c r="E93" s="133" t="s">
        <v>280</v>
      </c>
      <c r="F93" s="134" t="s">
        <v>31</v>
      </c>
      <c r="G93" s="135" t="s">
        <v>54</v>
      </c>
      <c r="H93" s="133" t="s">
        <v>41</v>
      </c>
      <c r="I93" s="143">
        <v>406803.7</v>
      </c>
      <c r="J93" s="102"/>
      <c r="K93" s="102"/>
      <c r="L93" s="102">
        <v>100000</v>
      </c>
      <c r="M93" s="102">
        <f t="shared" si="8"/>
        <v>100000</v>
      </c>
      <c r="N93" s="133"/>
      <c r="O93" s="102">
        <f t="shared" si="9"/>
        <v>100000</v>
      </c>
      <c r="P93" s="144"/>
      <c r="Q93" s="154"/>
      <c r="R93" s="132"/>
      <c r="S93" s="154"/>
      <c r="T93" s="133" t="s">
        <v>35</v>
      </c>
      <c r="U93" s="143"/>
      <c r="V93" s="132" t="s">
        <v>36</v>
      </c>
      <c r="W93" s="155" t="s">
        <v>280</v>
      </c>
    </row>
    <row r="94" ht="20.1" customHeight="1" spans="1:23">
      <c r="A94" s="14">
        <f t="shared" si="0"/>
        <v>91</v>
      </c>
      <c r="B94" s="132" t="s">
        <v>45</v>
      </c>
      <c r="C94" s="49" t="s">
        <v>290</v>
      </c>
      <c r="D94" s="101" t="s">
        <v>291</v>
      </c>
      <c r="E94" s="133" t="s">
        <v>280</v>
      </c>
      <c r="F94" s="134" t="s">
        <v>31</v>
      </c>
      <c r="G94" s="135" t="s">
        <v>54</v>
      </c>
      <c r="H94" s="133" t="s">
        <v>41</v>
      </c>
      <c r="I94" s="143">
        <v>151605.35</v>
      </c>
      <c r="J94" s="102"/>
      <c r="K94" s="102"/>
      <c r="L94" s="102">
        <v>50000</v>
      </c>
      <c r="M94" s="102">
        <f t="shared" si="8"/>
        <v>50000</v>
      </c>
      <c r="N94" s="133"/>
      <c r="O94" s="102">
        <f t="shared" si="9"/>
        <v>50000</v>
      </c>
      <c r="P94" s="144"/>
      <c r="Q94" s="154"/>
      <c r="R94" s="132"/>
      <c r="S94" s="154"/>
      <c r="T94" s="133" t="s">
        <v>35</v>
      </c>
      <c r="U94" s="143"/>
      <c r="V94" s="132" t="s">
        <v>36</v>
      </c>
      <c r="W94" s="155" t="s">
        <v>280</v>
      </c>
    </row>
    <row r="95" ht="20.1" customHeight="1" spans="1:23">
      <c r="A95" s="14">
        <f t="shared" si="0"/>
        <v>92</v>
      </c>
      <c r="B95" s="132" t="s">
        <v>45</v>
      </c>
      <c r="C95" s="49" t="s">
        <v>292</v>
      </c>
      <c r="D95" s="101" t="s">
        <v>293</v>
      </c>
      <c r="E95" s="133" t="s">
        <v>280</v>
      </c>
      <c r="F95" s="134" t="s">
        <v>31</v>
      </c>
      <c r="G95" s="135" t="s">
        <v>54</v>
      </c>
      <c r="H95" s="133" t="s">
        <v>41</v>
      </c>
      <c r="I95" s="143">
        <v>67552.4</v>
      </c>
      <c r="J95" s="102"/>
      <c r="K95" s="102"/>
      <c r="L95" s="102">
        <v>30000</v>
      </c>
      <c r="M95" s="102">
        <f t="shared" si="8"/>
        <v>30000</v>
      </c>
      <c r="N95" s="133"/>
      <c r="O95" s="102">
        <f t="shared" si="9"/>
        <v>30000</v>
      </c>
      <c r="P95" s="144"/>
      <c r="Q95" s="154"/>
      <c r="R95" s="132"/>
      <c r="S95" s="154"/>
      <c r="T95" s="133" t="s">
        <v>35</v>
      </c>
      <c r="U95" s="143"/>
      <c r="V95" s="132" t="s">
        <v>125</v>
      </c>
      <c r="W95" s="155" t="s">
        <v>280</v>
      </c>
    </row>
    <row r="96" ht="20.1" customHeight="1" spans="1:23">
      <c r="A96" s="14">
        <f t="shared" si="0"/>
        <v>93</v>
      </c>
      <c r="B96" s="132" t="s">
        <v>45</v>
      </c>
      <c r="C96" s="49" t="s">
        <v>328</v>
      </c>
      <c r="D96" s="101" t="s">
        <v>329</v>
      </c>
      <c r="E96" s="133" t="s">
        <v>280</v>
      </c>
      <c r="F96" s="134" t="s">
        <v>330</v>
      </c>
      <c r="G96" s="135" t="s">
        <v>331</v>
      </c>
      <c r="H96" s="133" t="s">
        <v>48</v>
      </c>
      <c r="I96" s="102">
        <v>323063</v>
      </c>
      <c r="J96" s="102"/>
      <c r="K96" s="102"/>
      <c r="L96" s="102">
        <v>323063</v>
      </c>
      <c r="M96" s="102">
        <f t="shared" si="8"/>
        <v>323063</v>
      </c>
      <c r="N96" s="133"/>
      <c r="O96" s="102">
        <f t="shared" si="9"/>
        <v>323063</v>
      </c>
      <c r="P96" s="144"/>
      <c r="Q96" s="154"/>
      <c r="R96" s="132"/>
      <c r="S96" s="154"/>
      <c r="T96" s="133" t="s">
        <v>35</v>
      </c>
      <c r="U96" s="143"/>
      <c r="V96" s="132" t="s">
        <v>125</v>
      </c>
      <c r="W96" s="155" t="s">
        <v>280</v>
      </c>
    </row>
    <row r="97" ht="20.1" customHeight="1" spans="1:23">
      <c r="A97" s="14">
        <f t="shared" si="0"/>
        <v>94</v>
      </c>
      <c r="B97" s="14"/>
      <c r="C97" s="15"/>
      <c r="D97" s="16" t="s">
        <v>171</v>
      </c>
      <c r="E97" s="17" t="s">
        <v>172</v>
      </c>
      <c r="F97" s="18" t="s">
        <v>40</v>
      </c>
      <c r="G97" s="19" t="s">
        <v>173</v>
      </c>
      <c r="H97" s="17" t="s">
        <v>48</v>
      </c>
      <c r="I97" s="27">
        <v>9450</v>
      </c>
      <c r="J97" s="145"/>
      <c r="K97" s="27"/>
      <c r="L97" s="27">
        <v>9450</v>
      </c>
      <c r="M97" s="27">
        <f t="shared" si="8"/>
        <v>9450</v>
      </c>
      <c r="N97" s="37"/>
      <c r="O97" s="27">
        <f t="shared" si="9"/>
        <v>9450</v>
      </c>
      <c r="P97" s="36"/>
      <c r="Q97" s="21">
        <v>45404</v>
      </c>
      <c r="R97" s="14">
        <v>1</v>
      </c>
      <c r="S97" s="21">
        <f>Q97-R97</f>
        <v>45403</v>
      </c>
      <c r="T97" s="17" t="s">
        <v>70</v>
      </c>
      <c r="U97" s="30"/>
      <c r="V97" s="14" t="s">
        <v>89</v>
      </c>
      <c r="W97" s="31" t="s">
        <v>174</v>
      </c>
    </row>
    <row r="98" ht="20.1" customHeight="1" spans="1:23">
      <c r="A98" s="14">
        <f t="shared" si="0"/>
        <v>95</v>
      </c>
      <c r="B98" s="14" t="s">
        <v>90</v>
      </c>
      <c r="C98" s="15" t="s">
        <v>175</v>
      </c>
      <c r="D98" s="16" t="s">
        <v>176</v>
      </c>
      <c r="E98" s="17" t="s">
        <v>172</v>
      </c>
      <c r="F98" s="18" t="s">
        <v>40</v>
      </c>
      <c r="G98" s="19" t="s">
        <v>173</v>
      </c>
      <c r="H98" s="17" t="s">
        <v>48</v>
      </c>
      <c r="I98" s="27">
        <v>39000</v>
      </c>
      <c r="J98" s="27"/>
      <c r="K98" s="27"/>
      <c r="L98" s="27">
        <v>39000</v>
      </c>
      <c r="M98" s="27">
        <f t="shared" si="8"/>
        <v>39000</v>
      </c>
      <c r="N98" s="37"/>
      <c r="O98" s="27">
        <f t="shared" si="9"/>
        <v>39000</v>
      </c>
      <c r="P98" s="36"/>
      <c r="Q98" s="21">
        <v>45404</v>
      </c>
      <c r="R98" s="14">
        <v>1</v>
      </c>
      <c r="S98" s="21">
        <f>Q98-R98</f>
        <v>45403</v>
      </c>
      <c r="T98" s="17" t="s">
        <v>70</v>
      </c>
      <c r="U98" s="30"/>
      <c r="V98" s="14" t="s">
        <v>89</v>
      </c>
      <c r="W98" s="31" t="s">
        <v>177</v>
      </c>
    </row>
    <row r="99" ht="20.1" customHeight="1" spans="1:23">
      <c r="A99" s="14">
        <f t="shared" si="0"/>
        <v>96</v>
      </c>
      <c r="B99" s="14"/>
      <c r="C99" s="15"/>
      <c r="D99" s="16" t="s">
        <v>332</v>
      </c>
      <c r="E99" s="17" t="s">
        <v>172</v>
      </c>
      <c r="F99" s="18" t="s">
        <v>31</v>
      </c>
      <c r="G99" s="19" t="s">
        <v>173</v>
      </c>
      <c r="H99" s="17" t="s">
        <v>333</v>
      </c>
      <c r="I99" s="27"/>
      <c r="J99" s="27"/>
      <c r="K99" s="27"/>
      <c r="L99" s="27">
        <v>11000</v>
      </c>
      <c r="M99" s="27">
        <v>11000</v>
      </c>
      <c r="N99" s="37"/>
      <c r="O99" s="27">
        <f t="shared" si="9"/>
        <v>11000</v>
      </c>
      <c r="P99" s="36"/>
      <c r="Q99" s="21"/>
      <c r="R99" s="14"/>
      <c r="S99" s="21"/>
      <c r="T99" s="17" t="s">
        <v>70</v>
      </c>
      <c r="U99" s="30"/>
      <c r="V99" s="14" t="s">
        <v>205</v>
      </c>
      <c r="W99" s="31"/>
    </row>
    <row r="100" ht="20.1" customHeight="1" spans="1:23">
      <c r="A100" s="14">
        <f t="shared" si="0"/>
        <v>97</v>
      </c>
      <c r="B100" s="14"/>
      <c r="C100" s="15"/>
      <c r="D100" s="16" t="s">
        <v>334</v>
      </c>
      <c r="E100" s="17"/>
      <c r="F100" s="18" t="s">
        <v>31</v>
      </c>
      <c r="G100" s="19" t="s">
        <v>180</v>
      </c>
      <c r="H100" s="17"/>
      <c r="I100" s="27"/>
      <c r="J100" s="27"/>
      <c r="K100" s="27"/>
      <c r="L100" s="27">
        <v>76000</v>
      </c>
      <c r="M100" s="27">
        <v>76000</v>
      </c>
      <c r="N100" s="37"/>
      <c r="O100" s="27">
        <f t="shared" si="9"/>
        <v>76000</v>
      </c>
      <c r="P100" s="36"/>
      <c r="Q100" s="21"/>
      <c r="R100" s="14"/>
      <c r="S100" s="21"/>
      <c r="T100" s="17" t="s">
        <v>70</v>
      </c>
      <c r="U100" s="30"/>
      <c r="V100" s="14" t="s">
        <v>205</v>
      </c>
      <c r="W100" s="31"/>
    </row>
    <row r="101" ht="20.1" customHeight="1" spans="1:23">
      <c r="A101" s="14">
        <f t="shared" si="0"/>
        <v>98</v>
      </c>
      <c r="B101" s="14"/>
      <c r="C101" s="15"/>
      <c r="D101" s="16" t="s">
        <v>335</v>
      </c>
      <c r="E101" s="17"/>
      <c r="F101" s="18" t="s">
        <v>31</v>
      </c>
      <c r="G101" s="19" t="s">
        <v>173</v>
      </c>
      <c r="H101" s="17"/>
      <c r="I101" s="27"/>
      <c r="J101" s="27"/>
      <c r="K101" s="27"/>
      <c r="L101" s="27">
        <v>20000</v>
      </c>
      <c r="M101" s="27">
        <v>20000</v>
      </c>
      <c r="N101" s="37"/>
      <c r="O101" s="27">
        <f t="shared" si="9"/>
        <v>20000</v>
      </c>
      <c r="P101" s="36"/>
      <c r="Q101" s="21"/>
      <c r="R101" s="14"/>
      <c r="S101" s="21"/>
      <c r="T101" s="17" t="s">
        <v>70</v>
      </c>
      <c r="U101" s="30"/>
      <c r="V101" s="14" t="s">
        <v>205</v>
      </c>
      <c r="W101" s="31" t="s">
        <v>336</v>
      </c>
    </row>
    <row r="102" ht="20.1" customHeight="1" spans="1:23">
      <c r="A102" s="14">
        <f t="shared" si="0"/>
        <v>99</v>
      </c>
      <c r="B102" s="14"/>
      <c r="C102" s="15"/>
      <c r="D102" s="16" t="s">
        <v>337</v>
      </c>
      <c r="E102" s="17"/>
      <c r="F102" s="18" t="s">
        <v>31</v>
      </c>
      <c r="G102" s="19" t="s">
        <v>173</v>
      </c>
      <c r="H102" s="17"/>
      <c r="I102" s="27"/>
      <c r="J102" s="27"/>
      <c r="K102" s="27"/>
      <c r="L102" s="27">
        <v>20680</v>
      </c>
      <c r="M102" s="27">
        <v>20680</v>
      </c>
      <c r="N102" s="37"/>
      <c r="O102" s="27">
        <f t="shared" si="9"/>
        <v>20680</v>
      </c>
      <c r="P102" s="36"/>
      <c r="Q102" s="21"/>
      <c r="R102" s="14"/>
      <c r="S102" s="21"/>
      <c r="T102" s="17" t="s">
        <v>70</v>
      </c>
      <c r="U102" s="30"/>
      <c r="V102" s="14" t="s">
        <v>205</v>
      </c>
      <c r="W102" s="31" t="s">
        <v>338</v>
      </c>
    </row>
    <row r="103" ht="20.1" customHeight="1" spans="1:23">
      <c r="A103" s="14">
        <f t="shared" si="0"/>
        <v>100</v>
      </c>
      <c r="B103" s="14"/>
      <c r="C103" s="15"/>
      <c r="D103" s="16" t="s">
        <v>339</v>
      </c>
      <c r="E103" s="17"/>
      <c r="F103" s="18" t="s">
        <v>31</v>
      </c>
      <c r="G103" s="19" t="s">
        <v>180</v>
      </c>
      <c r="H103" s="17"/>
      <c r="I103" s="27"/>
      <c r="J103" s="27"/>
      <c r="K103" s="27"/>
      <c r="L103" s="27">
        <v>380028.83</v>
      </c>
      <c r="M103" s="27">
        <v>380028.83</v>
      </c>
      <c r="N103" s="37"/>
      <c r="O103" s="27">
        <f t="shared" si="9"/>
        <v>380028.83</v>
      </c>
      <c r="P103" s="36"/>
      <c r="Q103" s="21"/>
      <c r="R103" s="14"/>
      <c r="S103" s="21"/>
      <c r="T103" s="17" t="s">
        <v>70</v>
      </c>
      <c r="U103" s="30"/>
      <c r="V103" s="14" t="s">
        <v>205</v>
      </c>
      <c r="W103" s="31" t="s">
        <v>340</v>
      </c>
    </row>
    <row r="104" ht="20.1" customHeight="1" spans="1:23">
      <c r="A104" s="14">
        <f t="shared" si="0"/>
        <v>101</v>
      </c>
      <c r="B104" s="14"/>
      <c r="C104" s="15"/>
      <c r="D104" s="16" t="s">
        <v>341</v>
      </c>
      <c r="E104" s="17"/>
      <c r="F104" s="18" t="s">
        <v>31</v>
      </c>
      <c r="G104" s="19" t="s">
        <v>173</v>
      </c>
      <c r="H104" s="17"/>
      <c r="I104" s="27"/>
      <c r="J104" s="27"/>
      <c r="K104" s="27"/>
      <c r="L104" s="27">
        <v>6000</v>
      </c>
      <c r="M104" s="27">
        <v>6000</v>
      </c>
      <c r="N104" s="37"/>
      <c r="O104" s="27">
        <f t="shared" si="9"/>
        <v>6000</v>
      </c>
      <c r="P104" s="36"/>
      <c r="Q104" s="21"/>
      <c r="R104" s="14"/>
      <c r="S104" s="21"/>
      <c r="T104" s="17" t="s">
        <v>70</v>
      </c>
      <c r="U104" s="30"/>
      <c r="V104" s="14" t="s">
        <v>205</v>
      </c>
      <c r="W104" s="31" t="s">
        <v>342</v>
      </c>
    </row>
    <row r="105" ht="20.1" customHeight="1" spans="1:23">
      <c r="A105" s="14">
        <f t="shared" si="0"/>
        <v>102</v>
      </c>
      <c r="B105" s="14"/>
      <c r="C105" s="15"/>
      <c r="D105" s="16" t="s">
        <v>343</v>
      </c>
      <c r="E105" s="17"/>
      <c r="F105" s="18"/>
      <c r="G105" s="19"/>
      <c r="H105" s="17"/>
      <c r="I105" s="27"/>
      <c r="J105" s="27"/>
      <c r="K105" s="27"/>
      <c r="L105" s="27">
        <v>25000</v>
      </c>
      <c r="M105" s="27">
        <v>25000</v>
      </c>
      <c r="N105" s="37"/>
      <c r="O105" s="27">
        <f t="shared" si="9"/>
        <v>25000</v>
      </c>
      <c r="P105" s="36"/>
      <c r="Q105" s="21"/>
      <c r="R105" s="14"/>
      <c r="S105" s="21"/>
      <c r="T105" s="17" t="s">
        <v>70</v>
      </c>
      <c r="U105" s="30"/>
      <c r="V105" s="14" t="s">
        <v>205</v>
      </c>
      <c r="W105" s="31" t="s">
        <v>344</v>
      </c>
    </row>
    <row r="106" ht="20.1" customHeight="1" spans="1:23">
      <c r="A106" s="14">
        <f t="shared" si="0"/>
        <v>103</v>
      </c>
      <c r="B106" s="14" t="s">
        <v>260</v>
      </c>
      <c r="C106" s="15"/>
      <c r="D106" s="16" t="s">
        <v>345</v>
      </c>
      <c r="E106" s="17"/>
      <c r="F106" s="18" t="s">
        <v>40</v>
      </c>
      <c r="G106" s="19" t="s">
        <v>270</v>
      </c>
      <c r="H106" s="17"/>
      <c r="I106" s="27"/>
      <c r="J106" s="27"/>
      <c r="K106" s="27"/>
      <c r="L106" s="27">
        <v>9212.92</v>
      </c>
      <c r="M106" s="27">
        <v>9212.92</v>
      </c>
      <c r="N106" s="37"/>
      <c r="O106" s="27">
        <f t="shared" si="9"/>
        <v>9212.92</v>
      </c>
      <c r="P106" s="36"/>
      <c r="Q106" s="21"/>
      <c r="R106" s="14"/>
      <c r="S106" s="21"/>
      <c r="T106" s="17" t="s">
        <v>35</v>
      </c>
      <c r="U106" s="30"/>
      <c r="V106" s="19" t="s">
        <v>89</v>
      </c>
      <c r="W106" s="35" t="s">
        <v>346</v>
      </c>
    </row>
    <row r="107" ht="20.1" customHeight="1" spans="1:23">
      <c r="A107" s="14">
        <f t="shared" si="0"/>
        <v>104</v>
      </c>
      <c r="B107" s="14" t="s">
        <v>260</v>
      </c>
      <c r="C107" s="15"/>
      <c r="D107" s="16" t="s">
        <v>347</v>
      </c>
      <c r="E107" s="17"/>
      <c r="F107" s="18" t="s">
        <v>40</v>
      </c>
      <c r="G107" s="19" t="s">
        <v>270</v>
      </c>
      <c r="H107" s="17"/>
      <c r="I107" s="27"/>
      <c r="J107" s="27"/>
      <c r="K107" s="27"/>
      <c r="L107" s="27">
        <v>9600</v>
      </c>
      <c r="M107" s="27">
        <v>9600</v>
      </c>
      <c r="N107" s="37"/>
      <c r="O107" s="27">
        <f t="shared" si="9"/>
        <v>9600</v>
      </c>
      <c r="P107" s="36"/>
      <c r="Q107" s="21"/>
      <c r="R107" s="14"/>
      <c r="S107" s="21"/>
      <c r="T107" s="17" t="s">
        <v>35</v>
      </c>
      <c r="U107" s="30"/>
      <c r="V107" s="19" t="s">
        <v>89</v>
      </c>
      <c r="W107" s="35" t="s">
        <v>348</v>
      </c>
    </row>
    <row r="108" ht="20.1" customHeight="1" spans="1:23">
      <c r="A108" s="14">
        <f t="shared" si="0"/>
        <v>105</v>
      </c>
      <c r="B108" s="14" t="s">
        <v>190</v>
      </c>
      <c r="C108" s="15"/>
      <c r="D108" s="16" t="s">
        <v>349</v>
      </c>
      <c r="E108" s="17"/>
      <c r="F108" s="18" t="s">
        <v>40</v>
      </c>
      <c r="G108" s="19" t="s">
        <v>270</v>
      </c>
      <c r="H108" s="17"/>
      <c r="I108" s="27"/>
      <c r="J108" s="27"/>
      <c r="K108" s="27"/>
      <c r="L108" s="27">
        <v>11000</v>
      </c>
      <c r="M108" s="27">
        <v>11000</v>
      </c>
      <c r="N108" s="37"/>
      <c r="O108" s="27">
        <f t="shared" si="9"/>
        <v>11000</v>
      </c>
      <c r="P108" s="36"/>
      <c r="Q108" s="21"/>
      <c r="R108" s="14"/>
      <c r="S108" s="21"/>
      <c r="T108" s="17" t="s">
        <v>35</v>
      </c>
      <c r="U108" s="30"/>
      <c r="V108" s="19" t="s">
        <v>89</v>
      </c>
      <c r="W108" s="35" t="s">
        <v>350</v>
      </c>
    </row>
    <row r="109" ht="20.1" customHeight="1" spans="1:23">
      <c r="A109" s="14">
        <f t="shared" si="0"/>
        <v>106</v>
      </c>
      <c r="B109" s="14" t="s">
        <v>190</v>
      </c>
      <c r="C109" s="15"/>
      <c r="D109" s="16" t="s">
        <v>351</v>
      </c>
      <c r="E109" s="17"/>
      <c r="F109" s="18" t="s">
        <v>40</v>
      </c>
      <c r="G109" s="19" t="s">
        <v>270</v>
      </c>
      <c r="H109" s="17"/>
      <c r="I109" s="27"/>
      <c r="J109" s="27"/>
      <c r="K109" s="27"/>
      <c r="L109" s="27">
        <v>195000</v>
      </c>
      <c r="M109" s="27">
        <v>195000</v>
      </c>
      <c r="N109" s="37"/>
      <c r="O109" s="27">
        <f t="shared" si="9"/>
        <v>195000</v>
      </c>
      <c r="P109" s="36"/>
      <c r="Q109" s="21"/>
      <c r="R109" s="14"/>
      <c r="S109" s="21"/>
      <c r="T109" s="17" t="s">
        <v>35</v>
      </c>
      <c r="U109" s="30"/>
      <c r="V109" s="19" t="s">
        <v>89</v>
      </c>
      <c r="W109" s="35" t="s">
        <v>348</v>
      </c>
    </row>
    <row r="110" ht="20.1" customHeight="1" spans="1:23">
      <c r="A110" s="14">
        <f t="shared" si="0"/>
        <v>107</v>
      </c>
      <c r="B110" s="14" t="s">
        <v>260</v>
      </c>
      <c r="C110" s="15"/>
      <c r="D110" s="16" t="s">
        <v>352</v>
      </c>
      <c r="E110" s="17"/>
      <c r="F110" s="18" t="s">
        <v>40</v>
      </c>
      <c r="G110" s="19" t="s">
        <v>270</v>
      </c>
      <c r="H110" s="17"/>
      <c r="I110" s="27"/>
      <c r="J110" s="27"/>
      <c r="K110" s="27"/>
      <c r="L110" s="27">
        <v>23609</v>
      </c>
      <c r="M110" s="27">
        <v>23609</v>
      </c>
      <c r="N110" s="37"/>
      <c r="O110" s="27">
        <f t="shared" si="9"/>
        <v>23609</v>
      </c>
      <c r="P110" s="36"/>
      <c r="Q110" s="21"/>
      <c r="R110" s="14"/>
      <c r="S110" s="21"/>
      <c r="T110" s="17" t="s">
        <v>35</v>
      </c>
      <c r="U110" s="30"/>
      <c r="V110" s="19" t="s">
        <v>89</v>
      </c>
      <c r="W110" s="35" t="s">
        <v>280</v>
      </c>
    </row>
    <row r="111" ht="20.1" customHeight="1" spans="1:23">
      <c r="A111" s="14">
        <f t="shared" si="0"/>
        <v>108</v>
      </c>
      <c r="B111" s="14" t="s">
        <v>260</v>
      </c>
      <c r="C111" s="15"/>
      <c r="D111" s="16" t="s">
        <v>353</v>
      </c>
      <c r="E111" s="17"/>
      <c r="F111" s="18" t="s">
        <v>40</v>
      </c>
      <c r="G111" s="19" t="s">
        <v>270</v>
      </c>
      <c r="H111" s="17"/>
      <c r="I111" s="27"/>
      <c r="J111" s="27"/>
      <c r="K111" s="27"/>
      <c r="L111" s="27">
        <v>5000</v>
      </c>
      <c r="M111" s="27">
        <v>5000</v>
      </c>
      <c r="N111" s="37"/>
      <c r="O111" s="27">
        <f t="shared" si="9"/>
        <v>5000</v>
      </c>
      <c r="P111" s="36"/>
      <c r="Q111" s="21"/>
      <c r="R111" s="14"/>
      <c r="S111" s="21"/>
      <c r="T111" s="17" t="s">
        <v>35</v>
      </c>
      <c r="U111" s="30"/>
      <c r="V111" s="19" t="s">
        <v>89</v>
      </c>
      <c r="W111" s="35" t="s">
        <v>280</v>
      </c>
    </row>
    <row r="112" ht="20.1" customHeight="1" spans="1:23">
      <c r="A112" s="14">
        <f t="shared" si="0"/>
        <v>109</v>
      </c>
      <c r="B112" s="14" t="s">
        <v>260</v>
      </c>
      <c r="C112" s="15"/>
      <c r="D112" s="16" t="s">
        <v>354</v>
      </c>
      <c r="E112" s="17"/>
      <c r="F112" s="18" t="s">
        <v>40</v>
      </c>
      <c r="G112" s="19" t="s">
        <v>270</v>
      </c>
      <c r="H112" s="17"/>
      <c r="I112" s="27"/>
      <c r="J112" s="27"/>
      <c r="K112" s="27"/>
      <c r="L112" s="27">
        <v>20000</v>
      </c>
      <c r="M112" s="27">
        <v>20000</v>
      </c>
      <c r="N112" s="37"/>
      <c r="O112" s="27">
        <f t="shared" si="9"/>
        <v>20000</v>
      </c>
      <c r="P112" s="36"/>
      <c r="Q112" s="21"/>
      <c r="R112" s="14"/>
      <c r="S112" s="21"/>
      <c r="T112" s="17" t="s">
        <v>35</v>
      </c>
      <c r="U112" s="30"/>
      <c r="V112" s="19" t="s">
        <v>89</v>
      </c>
      <c r="W112" s="35" t="s">
        <v>355</v>
      </c>
    </row>
    <row r="113" ht="20.1" customHeight="1" spans="1:23">
      <c r="A113" s="14">
        <f t="shared" si="0"/>
        <v>110</v>
      </c>
      <c r="B113" s="14" t="s">
        <v>260</v>
      </c>
      <c r="C113" s="15"/>
      <c r="D113" s="16" t="s">
        <v>356</v>
      </c>
      <c r="E113" s="17"/>
      <c r="F113" s="18" t="s">
        <v>40</v>
      </c>
      <c r="G113" s="19" t="s">
        <v>270</v>
      </c>
      <c r="H113" s="17"/>
      <c r="I113" s="27"/>
      <c r="J113" s="27"/>
      <c r="K113" s="27"/>
      <c r="L113" s="27">
        <v>20000</v>
      </c>
      <c r="M113" s="27">
        <v>20000</v>
      </c>
      <c r="N113" s="37"/>
      <c r="O113" s="27">
        <f t="shared" si="9"/>
        <v>20000</v>
      </c>
      <c r="P113" s="36"/>
      <c r="Q113" s="21"/>
      <c r="R113" s="14"/>
      <c r="S113" s="21"/>
      <c r="T113" s="17" t="s">
        <v>35</v>
      </c>
      <c r="U113" s="30"/>
      <c r="V113" s="19" t="s">
        <v>89</v>
      </c>
      <c r="W113" s="35" t="s">
        <v>357</v>
      </c>
    </row>
    <row r="114" ht="20.1" customHeight="1" spans="1:23">
      <c r="A114" s="14">
        <f t="shared" si="0"/>
        <v>111</v>
      </c>
      <c r="B114" s="14" t="s">
        <v>260</v>
      </c>
      <c r="C114" s="15"/>
      <c r="D114" s="16" t="s">
        <v>358</v>
      </c>
      <c r="E114" s="17"/>
      <c r="F114" s="18" t="s">
        <v>40</v>
      </c>
      <c r="G114" s="19" t="s">
        <v>270</v>
      </c>
      <c r="H114" s="17"/>
      <c r="I114" s="27"/>
      <c r="J114" s="27"/>
      <c r="K114" s="27"/>
      <c r="L114" s="27">
        <v>10000</v>
      </c>
      <c r="M114" s="27">
        <v>10000</v>
      </c>
      <c r="N114" s="37"/>
      <c r="O114" s="27">
        <f t="shared" si="9"/>
        <v>10000</v>
      </c>
      <c r="P114" s="36"/>
      <c r="Q114" s="21"/>
      <c r="R114" s="14"/>
      <c r="S114" s="21"/>
      <c r="T114" s="17" t="s">
        <v>35</v>
      </c>
      <c r="U114" s="30"/>
      <c r="V114" s="19" t="s">
        <v>89</v>
      </c>
      <c r="W114" s="35" t="s">
        <v>348</v>
      </c>
    </row>
    <row r="115" ht="20.1" customHeight="1" spans="1:23">
      <c r="A115" s="14">
        <f t="shared" si="0"/>
        <v>112</v>
      </c>
      <c r="B115" s="14"/>
      <c r="C115" s="15"/>
      <c r="D115" s="16" t="s">
        <v>359</v>
      </c>
      <c r="E115" s="17"/>
      <c r="F115" s="18" t="s">
        <v>40</v>
      </c>
      <c r="G115" s="19" t="s">
        <v>270</v>
      </c>
      <c r="H115" s="17"/>
      <c r="I115" s="27"/>
      <c r="J115" s="27"/>
      <c r="K115" s="27"/>
      <c r="L115" s="27">
        <v>30000</v>
      </c>
      <c r="M115" s="27">
        <v>30000</v>
      </c>
      <c r="N115" s="37"/>
      <c r="O115" s="27">
        <f t="shared" si="9"/>
        <v>30000</v>
      </c>
      <c r="P115" s="36"/>
      <c r="Q115" s="21"/>
      <c r="R115" s="14"/>
      <c r="S115" s="21"/>
      <c r="T115" s="17" t="s">
        <v>35</v>
      </c>
      <c r="U115" s="30"/>
      <c r="V115" s="19" t="s">
        <v>89</v>
      </c>
      <c r="W115" s="14"/>
    </row>
    <row r="116" ht="20.1" customHeight="1" spans="1:23">
      <c r="A116" s="14">
        <f t="shared" si="0"/>
        <v>113</v>
      </c>
      <c r="B116" s="14"/>
      <c r="C116" s="15"/>
      <c r="D116" s="16" t="s">
        <v>360</v>
      </c>
      <c r="E116" s="17"/>
      <c r="F116" s="18" t="s">
        <v>74</v>
      </c>
      <c r="G116" s="19" t="s">
        <v>270</v>
      </c>
      <c r="H116" s="17"/>
      <c r="I116" s="27"/>
      <c r="J116" s="27"/>
      <c r="K116" s="27"/>
      <c r="L116" s="27">
        <v>50000</v>
      </c>
      <c r="M116" s="27">
        <v>50000</v>
      </c>
      <c r="N116" s="37"/>
      <c r="O116" s="27">
        <f t="shared" si="9"/>
        <v>50000</v>
      </c>
      <c r="P116" s="36"/>
      <c r="Q116" s="21"/>
      <c r="R116" s="14"/>
      <c r="S116" s="21"/>
      <c r="T116" s="17" t="s">
        <v>35</v>
      </c>
      <c r="U116" s="30"/>
      <c r="V116" s="19" t="s">
        <v>89</v>
      </c>
      <c r="W116" s="14"/>
    </row>
    <row r="117" ht="20.1" customHeight="1" spans="1:23">
      <c r="A117" s="14">
        <f t="shared" si="0"/>
        <v>114</v>
      </c>
      <c r="B117" s="14" t="s">
        <v>90</v>
      </c>
      <c r="C117" s="15" t="s">
        <v>178</v>
      </c>
      <c r="D117" s="16" t="s">
        <v>179</v>
      </c>
      <c r="E117" s="17" t="s">
        <v>172</v>
      </c>
      <c r="F117" s="18" t="s">
        <v>40</v>
      </c>
      <c r="G117" s="19" t="s">
        <v>180</v>
      </c>
      <c r="H117" s="17" t="s">
        <v>48</v>
      </c>
      <c r="I117" s="27">
        <v>140700</v>
      </c>
      <c r="J117" s="27">
        <v>18760</v>
      </c>
      <c r="K117" s="27"/>
      <c r="L117" s="27">
        <v>50000</v>
      </c>
      <c r="M117" s="27">
        <f>L117</f>
        <v>50000</v>
      </c>
      <c r="N117" s="37"/>
      <c r="O117" s="27">
        <f t="shared" si="9"/>
        <v>50000</v>
      </c>
      <c r="P117" s="36"/>
      <c r="Q117" s="21"/>
      <c r="R117" s="14"/>
      <c r="S117" s="21"/>
      <c r="T117" s="17" t="s">
        <v>70</v>
      </c>
      <c r="U117" s="30"/>
      <c r="V117" s="14" t="s">
        <v>181</v>
      </c>
      <c r="W117" s="31" t="s">
        <v>182</v>
      </c>
    </row>
    <row r="118" ht="20.1" customHeight="1" spans="1:23">
      <c r="A118" s="14">
        <f t="shared" si="0"/>
        <v>115</v>
      </c>
      <c r="B118" s="14" t="s">
        <v>183</v>
      </c>
      <c r="C118" s="15" t="s">
        <v>184</v>
      </c>
      <c r="D118" s="16" t="s">
        <v>185</v>
      </c>
      <c r="E118" s="17" t="s">
        <v>172</v>
      </c>
      <c r="F118" s="18" t="s">
        <v>40</v>
      </c>
      <c r="G118" s="19" t="s">
        <v>180</v>
      </c>
      <c r="H118" s="17" t="s">
        <v>48</v>
      </c>
      <c r="I118" s="27">
        <v>40459.99</v>
      </c>
      <c r="J118" s="27"/>
      <c r="K118" s="27"/>
      <c r="L118" s="27">
        <v>40459.99</v>
      </c>
      <c r="M118" s="27">
        <f>L118</f>
        <v>40459.99</v>
      </c>
      <c r="N118" s="37"/>
      <c r="O118" s="27">
        <f t="shared" si="9"/>
        <v>40459.99</v>
      </c>
      <c r="P118" s="36"/>
      <c r="Q118" s="21"/>
      <c r="R118" s="14"/>
      <c r="S118" s="21"/>
      <c r="T118" s="17" t="s">
        <v>70</v>
      </c>
      <c r="U118" s="30"/>
      <c r="V118" s="14" t="s">
        <v>181</v>
      </c>
      <c r="W118" s="31" t="s">
        <v>186</v>
      </c>
    </row>
    <row r="119" ht="20.1" customHeight="1" spans="1:23">
      <c r="A119" s="14">
        <f t="shared" si="0"/>
        <v>116</v>
      </c>
      <c r="B119" s="14" t="s">
        <v>190</v>
      </c>
      <c r="C119" s="15" t="s">
        <v>265</v>
      </c>
      <c r="D119" s="16" t="s">
        <v>266</v>
      </c>
      <c r="E119" s="17" t="s">
        <v>172</v>
      </c>
      <c r="F119" s="18" t="s">
        <v>40</v>
      </c>
      <c r="G119" s="19" t="s">
        <v>180</v>
      </c>
      <c r="H119" s="17" t="s">
        <v>48</v>
      </c>
      <c r="I119" s="27">
        <v>117200</v>
      </c>
      <c r="J119" s="27"/>
      <c r="K119" s="27"/>
      <c r="L119" s="27">
        <v>51000</v>
      </c>
      <c r="M119" s="27">
        <f>L119</f>
        <v>51000</v>
      </c>
      <c r="N119" s="37"/>
      <c r="O119" s="27">
        <f t="shared" si="9"/>
        <v>51000</v>
      </c>
      <c r="P119" s="36"/>
      <c r="Q119" s="21"/>
      <c r="R119" s="14"/>
      <c r="S119" s="21"/>
      <c r="T119" s="17" t="s">
        <v>70</v>
      </c>
      <c r="U119" s="30"/>
      <c r="V119" s="14" t="s">
        <v>181</v>
      </c>
      <c r="W119" s="31" t="s">
        <v>267</v>
      </c>
    </row>
    <row r="120" ht="20.1" customHeight="1" spans="1:23">
      <c r="A120" s="14">
        <f t="shared" si="0"/>
        <v>117</v>
      </c>
      <c r="B120" s="14" t="s">
        <v>90</v>
      </c>
      <c r="C120" s="15" t="s">
        <v>361</v>
      </c>
      <c r="D120" s="16" t="s">
        <v>362</v>
      </c>
      <c r="E120" s="17" t="s">
        <v>172</v>
      </c>
      <c r="F120" s="18" t="s">
        <v>31</v>
      </c>
      <c r="G120" s="19" t="s">
        <v>180</v>
      </c>
      <c r="H120" s="17" t="s">
        <v>48</v>
      </c>
      <c r="I120" s="27"/>
      <c r="J120" s="27"/>
      <c r="K120" s="27"/>
      <c r="L120" s="27"/>
      <c r="M120" s="27">
        <v>50000</v>
      </c>
      <c r="N120" s="37"/>
      <c r="O120" s="27">
        <f t="shared" si="9"/>
        <v>50000</v>
      </c>
      <c r="P120" s="36"/>
      <c r="Q120" s="21"/>
      <c r="R120" s="14"/>
      <c r="S120" s="21"/>
      <c r="T120" s="17" t="s">
        <v>70</v>
      </c>
      <c r="U120" s="30"/>
      <c r="V120" s="14" t="s">
        <v>205</v>
      </c>
      <c r="W120" s="31" t="s">
        <v>363</v>
      </c>
    </row>
    <row r="121" ht="20.1" customHeight="1" spans="1:23">
      <c r="A121" s="14">
        <f t="shared" si="0"/>
        <v>118</v>
      </c>
      <c r="B121" s="14" t="s">
        <v>27</v>
      </c>
      <c r="C121" s="15"/>
      <c r="D121" s="16" t="s">
        <v>364</v>
      </c>
      <c r="E121" s="17" t="s">
        <v>172</v>
      </c>
      <c r="F121" s="18" t="s">
        <v>31</v>
      </c>
      <c r="G121" s="19" t="s">
        <v>180</v>
      </c>
      <c r="H121" s="17" t="s">
        <v>48</v>
      </c>
      <c r="I121" s="27"/>
      <c r="J121" s="27"/>
      <c r="K121" s="27"/>
      <c r="L121" s="27"/>
      <c r="M121" s="27">
        <v>15000</v>
      </c>
      <c r="N121" s="37"/>
      <c r="O121" s="27">
        <f t="shared" si="9"/>
        <v>15000</v>
      </c>
      <c r="P121" s="36"/>
      <c r="Q121" s="21"/>
      <c r="R121" s="14"/>
      <c r="S121" s="21"/>
      <c r="T121" s="17" t="s">
        <v>70</v>
      </c>
      <c r="U121" s="30"/>
      <c r="V121" s="14" t="s">
        <v>205</v>
      </c>
      <c r="W121" s="31"/>
    </row>
    <row r="122" ht="20.1" customHeight="1" spans="1:23">
      <c r="A122" s="14">
        <f t="shared" si="0"/>
        <v>119</v>
      </c>
      <c r="B122" s="14" t="s">
        <v>190</v>
      </c>
      <c r="C122" s="15" t="s">
        <v>268</v>
      </c>
      <c r="D122" s="16" t="s">
        <v>269</v>
      </c>
      <c r="E122" s="16"/>
      <c r="F122" s="18" t="s">
        <v>40</v>
      </c>
      <c r="G122" s="19" t="s">
        <v>270</v>
      </c>
      <c r="H122" s="17" t="s">
        <v>48</v>
      </c>
      <c r="I122" s="8">
        <v>11850</v>
      </c>
      <c r="J122" s="27">
        <v>1260</v>
      </c>
      <c r="K122" s="27"/>
      <c r="L122" s="27">
        <v>11850</v>
      </c>
      <c r="M122" s="27">
        <v>11850</v>
      </c>
      <c r="N122" s="27"/>
      <c r="O122" s="27">
        <v>11850</v>
      </c>
      <c r="P122" s="27"/>
      <c r="Q122" s="21"/>
      <c r="R122" s="14"/>
      <c r="S122" s="21"/>
      <c r="T122" s="17" t="s">
        <v>35</v>
      </c>
      <c r="U122" s="8"/>
      <c r="V122" s="19" t="s">
        <v>89</v>
      </c>
      <c r="W122" s="31" t="s">
        <v>271</v>
      </c>
    </row>
    <row r="123" ht="16.5" spans="1:23">
      <c r="A123" s="2"/>
      <c r="B123" s="2"/>
      <c r="C123" s="136"/>
      <c r="D123" s="137"/>
      <c r="E123" s="138"/>
      <c r="F123" s="137"/>
      <c r="G123" s="33"/>
      <c r="H123" s="44"/>
      <c r="I123" s="44"/>
      <c r="J123" s="146"/>
      <c r="K123" s="28"/>
      <c r="L123" s="28"/>
      <c r="M123" s="44"/>
      <c r="N123" s="28"/>
      <c r="O123" s="147"/>
      <c r="P123" s="28"/>
      <c r="Q123" s="5"/>
      <c r="R123" s="2"/>
      <c r="S123" s="5"/>
      <c r="T123" s="146"/>
      <c r="U123" s="44"/>
      <c r="V123" s="33"/>
      <c r="W123" s="6"/>
    </row>
    <row r="124" ht="16.5" spans="1:23">
      <c r="A124" s="2"/>
      <c r="B124" s="2"/>
      <c r="C124" s="136"/>
      <c r="D124" s="2"/>
      <c r="E124" s="138"/>
      <c r="F124" s="137"/>
      <c r="G124" s="33"/>
      <c r="H124" s="44"/>
      <c r="I124" s="44"/>
      <c r="J124" s="146"/>
      <c r="K124" s="28"/>
      <c r="L124" s="28"/>
      <c r="M124" s="28"/>
      <c r="N124" s="28"/>
      <c r="O124" s="147"/>
      <c r="P124" s="28"/>
      <c r="Q124" s="5"/>
      <c r="R124" s="2"/>
      <c r="S124" s="5"/>
      <c r="T124" s="146"/>
      <c r="U124" s="44"/>
      <c r="V124" s="33"/>
      <c r="W124" s="6"/>
    </row>
    <row r="125" ht="16.5" spans="1:23">
      <c r="A125" s="2"/>
      <c r="B125" s="2"/>
      <c r="C125" s="3" t="s">
        <v>294</v>
      </c>
      <c r="D125" s="2"/>
      <c r="E125" s="20"/>
      <c r="F125" s="2"/>
      <c r="G125" s="2"/>
      <c r="H125" s="3"/>
      <c r="I125" s="3" t="s">
        <v>295</v>
      </c>
      <c r="J125" s="28"/>
      <c r="K125" s="28"/>
      <c r="L125" s="4"/>
      <c r="M125" s="28"/>
      <c r="N125" s="20"/>
      <c r="O125" s="29"/>
      <c r="P125" s="148"/>
      <c r="Q125" s="20"/>
      <c r="R125" s="2"/>
      <c r="S125" s="2"/>
      <c r="T125" s="20"/>
      <c r="U125" s="3" t="s">
        <v>296</v>
      </c>
      <c r="V125" s="2"/>
      <c r="W125" s="33"/>
    </row>
  </sheetData>
  <autoFilter ref="A3:W122">
    <extLst/>
  </autoFilter>
  <sortState ref="A9:W85">
    <sortCondition ref="Q11:Q85"/>
  </sortState>
  <mergeCells count="21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conditionalFormatting sqref="D10">
    <cfRule type="duplicateValues" dxfId="0" priority="102"/>
    <cfRule type="duplicateValues" dxfId="0" priority="103"/>
  </conditionalFormatting>
  <conditionalFormatting sqref="C11">
    <cfRule type="duplicateValues" dxfId="0" priority="96"/>
  </conditionalFormatting>
  <conditionalFormatting sqref="C11:D11">
    <cfRule type="duplicateValues" dxfId="0" priority="98"/>
    <cfRule type="duplicateValues" dxfId="0" priority="99"/>
  </conditionalFormatting>
  <conditionalFormatting sqref="D11">
    <cfRule type="duplicateValues" dxfId="0" priority="94"/>
    <cfRule type="duplicateValues" dxfId="0" priority="95"/>
    <cfRule type="duplicateValues" dxfId="0" priority="97"/>
    <cfRule type="duplicateValues" dxfId="0" priority="100"/>
    <cfRule type="duplicateValues" dxfId="0" priority="101"/>
  </conditionalFormatting>
  <conditionalFormatting sqref="D16">
    <cfRule type="duplicateValues" dxfId="0" priority="54"/>
    <cfRule type="duplicateValues" dxfId="0" priority="55"/>
  </conditionalFormatting>
  <conditionalFormatting sqref="D30">
    <cfRule type="duplicateValues" dxfId="0" priority="18"/>
    <cfRule type="duplicateValues" dxfId="0" priority="19"/>
  </conditionalFormatting>
  <conditionalFormatting sqref="D43">
    <cfRule type="duplicateValues" dxfId="0" priority="58"/>
  </conditionalFormatting>
  <conditionalFormatting sqref="D1:D3">
    <cfRule type="duplicateValues" dxfId="0" priority="134"/>
  </conditionalFormatting>
  <conditionalFormatting sqref="D$1:D$1048576">
    <cfRule type="duplicateValues" dxfId="0" priority="1"/>
  </conditionalFormatting>
  <conditionalFormatting sqref="D2:D3">
    <cfRule type="duplicateValues" dxfId="0" priority="6"/>
    <cfRule type="duplicateValues" dxfId="0" priority="17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D7:D8">
    <cfRule type="duplicateValues" dxfId="0" priority="3132"/>
    <cfRule type="duplicateValues" dxfId="0" priority="3133"/>
  </conditionalFormatting>
  <conditionalFormatting sqref="C125 C33 C1:C3">
    <cfRule type="duplicateValues" dxfId="0" priority="128"/>
  </conditionalFormatting>
  <conditionalFormatting sqref="D33 D1:D3">
    <cfRule type="duplicateValues" dxfId="0" priority="129"/>
    <cfRule type="duplicateValues" dxfId="0" priority="143"/>
  </conditionalFormatting>
  <conditionalFormatting sqref="D68:D70 D1:D66 D72:D125">
    <cfRule type="duplicateValues" dxfId="0" priority="4"/>
    <cfRule type="duplicateValues" dxfId="0" priority="5"/>
  </conditionalFormatting>
  <conditionalFormatting sqref="D87:D121 D9:D28 D31:D52 D1:D6 D64">
    <cfRule type="duplicateValues" dxfId="0" priority="3707"/>
    <cfRule type="duplicateValues" dxfId="0" priority="3708"/>
    <cfRule type="duplicateValues" dxfId="0" priority="3709"/>
    <cfRule type="duplicateValues" dxfId="0" priority="3710"/>
  </conditionalFormatting>
  <conditionalFormatting sqref="D87:D121 D9:D28 D31:D52 D1:D6 D64:D65">
    <cfRule type="duplicateValues" dxfId="0" priority="3731"/>
  </conditionalFormatting>
  <conditionalFormatting sqref="D87:D122 D30:D65 D1:D28">
    <cfRule type="duplicateValues" dxfId="0" priority="3334"/>
  </conditionalFormatting>
  <conditionalFormatting sqref="D32 D17:D19 D38:D42">
    <cfRule type="duplicateValues" dxfId="0" priority="3027"/>
    <cfRule type="duplicateValues" dxfId="0" priority="3028"/>
  </conditionalFormatting>
  <conditionalFormatting sqref="D68:D70 D29 D66 D80:D86 D72:D78">
    <cfRule type="duplicateValues" dxfId="0" priority="18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2"/>
  <sheetViews>
    <sheetView view="pageBreakPreview" zoomScale="70" zoomScaleNormal="70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D37" sqref="D37"/>
    </sheetView>
  </sheetViews>
  <sheetFormatPr defaultColWidth="9" defaultRowHeight="14.25"/>
  <cols>
    <col min="1" max="1" width="4.775" customWidth="1"/>
    <col min="2" max="2" width="6.21666666666667" customWidth="1"/>
    <col min="3" max="3" width="10.775" customWidth="1"/>
    <col min="4" max="4" width="43" customWidth="1"/>
    <col min="5" max="5" width="6.88333333333333" customWidth="1"/>
    <col min="6" max="6" width="9.88333333333333" customWidth="1"/>
    <col min="7" max="7" width="9.33333333333333" customWidth="1"/>
    <col min="8" max="8" width="9.10833333333333" customWidth="1"/>
    <col min="9" max="9" width="17.3333333333333" customWidth="1"/>
    <col min="10" max="11" width="16.6666666666667" customWidth="1"/>
    <col min="12" max="12" width="11.775" customWidth="1"/>
    <col min="13" max="13" width="17" customWidth="1"/>
    <col min="14" max="14" width="18.3333333333333" customWidth="1"/>
    <col min="15" max="15" width="9.21666666666667" customWidth="1"/>
    <col min="16" max="16" width="10.8833333333333" customWidth="1"/>
    <col min="17" max="17" width="7.44166666666667" customWidth="1"/>
    <col min="18" max="18" width="17.1083333333333" customWidth="1"/>
    <col min="19" max="19" width="21.6666666666667" customWidth="1"/>
    <col min="20" max="20" width="14.8833333333333" customWidth="1"/>
    <col min="21" max="21" width="4.88333333333333" customWidth="1"/>
    <col min="22" max="22" width="12" customWidth="1"/>
    <col min="23" max="23" width="11.4416666666667" customWidth="1"/>
    <col min="24" max="24" width="21.4416666666667" customWidth="1"/>
    <col min="25" max="25" width="12.8833333333333" customWidth="1"/>
    <col min="26" max="26" width="54" customWidth="1"/>
    <col min="27" max="27" width="12.1083333333333" customWidth="1"/>
  </cols>
  <sheetData>
    <row r="1" ht="21" spans="1:26">
      <c r="A1" s="7" t="s">
        <v>365</v>
      </c>
      <c r="B1" s="7"/>
      <c r="C1" s="7"/>
      <c r="D1" s="7"/>
      <c r="E1" s="7"/>
      <c r="F1" s="7"/>
      <c r="G1" s="7"/>
      <c r="H1" s="8"/>
      <c r="I1" s="8">
        <f>SUBTOTAL(9,I4:I71)</f>
        <v>93475948.79</v>
      </c>
      <c r="J1" s="8">
        <f>SUBTOTAL(9,J4:J71)</f>
        <v>18079536.317</v>
      </c>
      <c r="K1" s="8">
        <f>SUBTOTAL(9,K4:K71)</f>
        <v>4619886.62</v>
      </c>
      <c r="L1" s="8"/>
      <c r="M1" s="8">
        <f>SUBTOTAL(9,M4:M71)</f>
        <v>10032496.47</v>
      </c>
      <c r="N1" s="8">
        <f>SUBTOTAL(9,N4:N71)</f>
        <v>9682496.47</v>
      </c>
      <c r="O1" s="8"/>
      <c r="P1" s="8"/>
      <c r="Q1" s="8"/>
      <c r="R1" s="8">
        <f>SUBTOTAL(9,R4:R71)</f>
        <v>9549046.47</v>
      </c>
      <c r="S1" s="8"/>
      <c r="T1" s="21"/>
      <c r="U1" s="14"/>
      <c r="V1" s="21"/>
      <c r="W1" s="17"/>
      <c r="X1" s="17"/>
      <c r="Y1" s="30"/>
      <c r="Z1" s="31"/>
    </row>
    <row r="2" ht="15" spans="1:2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366</v>
      </c>
      <c r="I2" s="9" t="s">
        <v>9</v>
      </c>
      <c r="J2" s="11" t="s">
        <v>10</v>
      </c>
      <c r="K2" s="11" t="s">
        <v>367</v>
      </c>
      <c r="L2" s="11" t="s">
        <v>368</v>
      </c>
      <c r="M2" s="9" t="s">
        <v>9</v>
      </c>
      <c r="N2" s="22" t="s">
        <v>13</v>
      </c>
      <c r="O2" s="11" t="s">
        <v>369</v>
      </c>
      <c r="P2" s="11" t="s">
        <v>370</v>
      </c>
      <c r="Q2" s="11" t="s">
        <v>14</v>
      </c>
      <c r="R2" s="11" t="s">
        <v>15</v>
      </c>
      <c r="S2" s="11" t="s">
        <v>16</v>
      </c>
      <c r="T2" s="23" t="s">
        <v>17</v>
      </c>
      <c r="U2" s="11" t="s">
        <v>18</v>
      </c>
      <c r="V2" s="23" t="s">
        <v>19</v>
      </c>
      <c r="W2" s="11" t="s">
        <v>20</v>
      </c>
      <c r="X2" s="9" t="s">
        <v>21</v>
      </c>
      <c r="Y2" s="9" t="s">
        <v>22</v>
      </c>
      <c r="Z2" s="22" t="s">
        <v>23</v>
      </c>
    </row>
    <row r="3" ht="15" spans="1:26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13"/>
      <c r="M3" s="25" t="s">
        <v>25</v>
      </c>
      <c r="N3" s="9"/>
      <c r="O3" s="13"/>
      <c r="P3" s="13"/>
      <c r="Q3" s="13"/>
      <c r="R3" s="13"/>
      <c r="S3" s="13"/>
      <c r="T3" s="26"/>
      <c r="U3" s="13"/>
      <c r="V3" s="26"/>
      <c r="W3" s="13"/>
      <c r="X3" s="24" t="s">
        <v>26</v>
      </c>
      <c r="Y3" s="9"/>
      <c r="Z3" s="22"/>
    </row>
    <row r="4" ht="22.2" customHeight="1" spans="1:26">
      <c r="A4" s="14">
        <f>ROW()-3</f>
        <v>1</v>
      </c>
      <c r="B4" s="14" t="s">
        <v>45</v>
      </c>
      <c r="C4" s="15" t="s">
        <v>136</v>
      </c>
      <c r="D4" s="101" t="s">
        <v>137</v>
      </c>
      <c r="E4" s="17" t="s">
        <v>30</v>
      </c>
      <c r="F4" s="18" t="s">
        <v>31</v>
      </c>
      <c r="G4" s="19" t="s">
        <v>54</v>
      </c>
      <c r="H4" s="17" t="s">
        <v>333</v>
      </c>
      <c r="I4" s="27">
        <v>523982.5</v>
      </c>
      <c r="J4" s="27">
        <v>523982.5</v>
      </c>
      <c r="K4" s="27">
        <v>500000</v>
      </c>
      <c r="L4" s="40"/>
      <c r="M4" s="27">
        <v>300000</v>
      </c>
      <c r="N4" s="27">
        <f>M4</f>
        <v>300000</v>
      </c>
      <c r="O4" s="40"/>
      <c r="P4" s="27"/>
      <c r="Q4" s="37"/>
      <c r="R4" s="27">
        <f t="shared" ref="R4:R36" si="0">N4*(1-Q4)</f>
        <v>300000</v>
      </c>
      <c r="S4" s="27"/>
      <c r="T4" s="106">
        <v>45432</v>
      </c>
      <c r="U4" s="14">
        <v>3</v>
      </c>
      <c r="V4" s="21">
        <f t="shared" ref="V4:V40" si="1">T4-U4</f>
        <v>45429</v>
      </c>
      <c r="W4" s="17" t="s">
        <v>70</v>
      </c>
      <c r="X4" s="36" t="s">
        <v>371</v>
      </c>
      <c r="Y4" s="14" t="s">
        <v>89</v>
      </c>
      <c r="Z4" s="31" t="s">
        <v>372</v>
      </c>
    </row>
    <row r="5" ht="22.2" customHeight="1" spans="1:26">
      <c r="A5" s="14">
        <f>ROW()-3</f>
        <v>2</v>
      </c>
      <c r="B5" s="14" t="s">
        <v>45</v>
      </c>
      <c r="C5" s="15" t="s">
        <v>203</v>
      </c>
      <c r="D5" s="101" t="s">
        <v>204</v>
      </c>
      <c r="E5" s="17" t="s">
        <v>30</v>
      </c>
      <c r="F5" s="18" t="s">
        <v>31</v>
      </c>
      <c r="G5" s="19" t="s">
        <v>54</v>
      </c>
      <c r="H5" s="17" t="s">
        <v>333</v>
      </c>
      <c r="I5" s="8">
        <f>VLOOKUP(D5,[1]Sheet1!$C$1:$AV$65536,46,0)</f>
        <v>3512209.82</v>
      </c>
      <c r="J5" s="27">
        <v>3031969.82</v>
      </c>
      <c r="K5" s="27">
        <v>500000</v>
      </c>
      <c r="L5" s="40"/>
      <c r="M5" s="27">
        <v>500000</v>
      </c>
      <c r="N5" s="27">
        <f t="shared" ref="N5:N71" si="2">M5</f>
        <v>500000</v>
      </c>
      <c r="O5" s="40"/>
      <c r="P5" s="27"/>
      <c r="Q5" s="17"/>
      <c r="R5" s="27">
        <f t="shared" si="0"/>
        <v>500000</v>
      </c>
      <c r="S5" s="27"/>
      <c r="T5" s="107">
        <v>45432</v>
      </c>
      <c r="U5" s="14">
        <v>5</v>
      </c>
      <c r="V5" s="21">
        <f t="shared" si="1"/>
        <v>45427</v>
      </c>
      <c r="W5" s="17" t="s">
        <v>56</v>
      </c>
      <c r="X5" s="36" t="s">
        <v>373</v>
      </c>
      <c r="Y5" s="14" t="s">
        <v>205</v>
      </c>
      <c r="Z5" s="31"/>
    </row>
    <row r="6" ht="22.2" customHeight="1" spans="1:26">
      <c r="A6" s="14">
        <f t="shared" ref="A6:A71" si="3">ROW()-3</f>
        <v>3</v>
      </c>
      <c r="B6" s="14" t="s">
        <v>45</v>
      </c>
      <c r="C6" s="15" t="s">
        <v>207</v>
      </c>
      <c r="D6" s="34" t="s">
        <v>208</v>
      </c>
      <c r="E6" s="17" t="s">
        <v>30</v>
      </c>
      <c r="F6" s="18" t="s">
        <v>31</v>
      </c>
      <c r="G6" s="19" t="s">
        <v>54</v>
      </c>
      <c r="H6" s="17" t="s">
        <v>333</v>
      </c>
      <c r="I6" s="8">
        <v>1588030.05</v>
      </c>
      <c r="J6" s="27">
        <v>1084345.05</v>
      </c>
      <c r="K6" s="27">
        <v>500000</v>
      </c>
      <c r="L6" s="40"/>
      <c r="M6" s="27">
        <v>500000</v>
      </c>
      <c r="N6" s="27">
        <f t="shared" si="2"/>
        <v>500000</v>
      </c>
      <c r="O6" s="40"/>
      <c r="P6" s="27"/>
      <c r="Q6" s="17"/>
      <c r="R6" s="27">
        <f t="shared" si="0"/>
        <v>500000</v>
      </c>
      <c r="S6" s="27"/>
      <c r="T6" s="107">
        <v>45432</v>
      </c>
      <c r="U6" s="14">
        <v>5</v>
      </c>
      <c r="V6" s="21">
        <f t="shared" si="1"/>
        <v>45427</v>
      </c>
      <c r="W6" s="17" t="s">
        <v>56</v>
      </c>
      <c r="X6" s="36" t="s">
        <v>374</v>
      </c>
      <c r="Y6" s="14" t="s">
        <v>205</v>
      </c>
      <c r="Z6" s="31" t="s">
        <v>44</v>
      </c>
    </row>
    <row r="7" s="42" customFormat="1" ht="20.1" customHeight="1" spans="1:26">
      <c r="A7" s="14">
        <f t="shared" si="3"/>
        <v>4</v>
      </c>
      <c r="B7" s="14" t="s">
        <v>45</v>
      </c>
      <c r="C7" s="15" t="s">
        <v>314</v>
      </c>
      <c r="D7" s="101" t="s">
        <v>315</v>
      </c>
      <c r="E7" s="17" t="s">
        <v>30</v>
      </c>
      <c r="F7" s="18" t="s">
        <v>40</v>
      </c>
      <c r="G7" s="14" t="s">
        <v>54</v>
      </c>
      <c r="H7" s="17" t="s">
        <v>48</v>
      </c>
      <c r="I7" s="27">
        <v>102884.28</v>
      </c>
      <c r="J7" s="27"/>
      <c r="K7" s="27">
        <v>170782.89</v>
      </c>
      <c r="L7" s="40"/>
      <c r="M7" s="27">
        <v>170782.89</v>
      </c>
      <c r="N7" s="27">
        <f t="shared" si="2"/>
        <v>170782.89</v>
      </c>
      <c r="O7" s="40"/>
      <c r="P7" s="27"/>
      <c r="Q7" s="37"/>
      <c r="R7" s="27">
        <f t="shared" si="0"/>
        <v>170782.89</v>
      </c>
      <c r="S7" s="27"/>
      <c r="T7" s="106">
        <v>45427</v>
      </c>
      <c r="U7" s="14">
        <v>2</v>
      </c>
      <c r="V7" s="21">
        <f t="shared" si="1"/>
        <v>45425</v>
      </c>
      <c r="W7" s="17" t="s">
        <v>35</v>
      </c>
      <c r="X7" s="8"/>
      <c r="Y7" s="14" t="s">
        <v>89</v>
      </c>
      <c r="Z7" s="35" t="s">
        <v>375</v>
      </c>
    </row>
    <row r="8" ht="22.2" customHeight="1" spans="1:26">
      <c r="A8" s="14">
        <f t="shared" si="3"/>
        <v>5</v>
      </c>
      <c r="B8" s="14" t="s">
        <v>27</v>
      </c>
      <c r="C8" s="15" t="s">
        <v>140</v>
      </c>
      <c r="D8" s="101" t="s">
        <v>141</v>
      </c>
      <c r="E8" s="17" t="s">
        <v>30</v>
      </c>
      <c r="F8" s="18" t="s">
        <v>31</v>
      </c>
      <c r="G8" s="19" t="s">
        <v>54</v>
      </c>
      <c r="H8" s="17" t="s">
        <v>333</v>
      </c>
      <c r="I8" s="27">
        <v>374973.64</v>
      </c>
      <c r="J8" s="27">
        <v>49996.4853333333</v>
      </c>
      <c r="K8" s="27">
        <v>300000</v>
      </c>
      <c r="L8" s="40"/>
      <c r="M8" s="27">
        <v>200000</v>
      </c>
      <c r="N8" s="27">
        <f t="shared" si="2"/>
        <v>200000</v>
      </c>
      <c r="O8" s="40"/>
      <c r="P8" s="27"/>
      <c r="Q8" s="37"/>
      <c r="R8" s="27">
        <f t="shared" si="0"/>
        <v>200000</v>
      </c>
      <c r="S8" s="27"/>
      <c r="T8" s="106">
        <v>45437</v>
      </c>
      <c r="U8" s="14">
        <v>3</v>
      </c>
      <c r="V8" s="21">
        <f t="shared" si="1"/>
        <v>45434</v>
      </c>
      <c r="W8" s="17" t="s">
        <v>70</v>
      </c>
      <c r="X8" s="36" t="s">
        <v>376</v>
      </c>
      <c r="Y8" s="14" t="s">
        <v>89</v>
      </c>
      <c r="Z8" s="31"/>
    </row>
    <row r="9" ht="22.2" customHeight="1" spans="1:26">
      <c r="A9" s="14">
        <f t="shared" si="3"/>
        <v>6</v>
      </c>
      <c r="B9" s="14" t="s">
        <v>45</v>
      </c>
      <c r="C9" s="15" t="s">
        <v>138</v>
      </c>
      <c r="D9" s="101" t="s">
        <v>139</v>
      </c>
      <c r="E9" s="17" t="s">
        <v>30</v>
      </c>
      <c r="F9" s="18" t="s">
        <v>31</v>
      </c>
      <c r="G9" s="19" t="s">
        <v>54</v>
      </c>
      <c r="H9" s="17" t="s">
        <v>48</v>
      </c>
      <c r="I9" s="27">
        <v>876359.4</v>
      </c>
      <c r="J9" s="27">
        <v>116847.92</v>
      </c>
      <c r="K9" s="27">
        <v>100000</v>
      </c>
      <c r="L9" s="40"/>
      <c r="M9" s="27">
        <v>200000</v>
      </c>
      <c r="N9" s="27">
        <f t="shared" si="2"/>
        <v>200000</v>
      </c>
      <c r="O9" s="40"/>
      <c r="P9" s="27"/>
      <c r="Q9" s="37"/>
      <c r="R9" s="27">
        <f t="shared" si="0"/>
        <v>200000</v>
      </c>
      <c r="S9" s="27"/>
      <c r="T9" s="106">
        <v>45432</v>
      </c>
      <c r="U9" s="14">
        <v>3</v>
      </c>
      <c r="V9" s="21">
        <f t="shared" si="1"/>
        <v>45429</v>
      </c>
      <c r="W9" s="17" t="s">
        <v>70</v>
      </c>
      <c r="X9" s="36" t="s">
        <v>377</v>
      </c>
      <c r="Y9" s="14" t="s">
        <v>89</v>
      </c>
      <c r="Z9" s="31"/>
    </row>
    <row r="10" ht="22.2" customHeight="1" spans="1:26">
      <c r="A10" s="14">
        <f t="shared" si="3"/>
        <v>7</v>
      </c>
      <c r="B10" s="14" t="s">
        <v>45</v>
      </c>
      <c r="C10" s="15" t="s">
        <v>378</v>
      </c>
      <c r="D10" s="101" t="s">
        <v>379</v>
      </c>
      <c r="E10" s="17" t="s">
        <v>30</v>
      </c>
      <c r="F10" s="18" t="s">
        <v>31</v>
      </c>
      <c r="G10" s="19" t="s">
        <v>54</v>
      </c>
      <c r="H10" s="17" t="s">
        <v>48</v>
      </c>
      <c r="I10" s="27">
        <v>539103.73</v>
      </c>
      <c r="J10" s="27">
        <v>53587.336</v>
      </c>
      <c r="K10" s="27">
        <v>539103.73</v>
      </c>
      <c r="L10" s="40"/>
      <c r="M10" s="27">
        <v>100000</v>
      </c>
      <c r="N10" s="102">
        <f t="shared" si="2"/>
        <v>100000</v>
      </c>
      <c r="O10" s="40"/>
      <c r="P10" s="27"/>
      <c r="Q10" s="37"/>
      <c r="R10" s="27">
        <f t="shared" si="0"/>
        <v>100000</v>
      </c>
      <c r="S10" s="27"/>
      <c r="T10" s="106">
        <v>45429</v>
      </c>
      <c r="U10" s="14">
        <v>3</v>
      </c>
      <c r="V10" s="21">
        <f t="shared" si="1"/>
        <v>45426</v>
      </c>
      <c r="W10" s="17" t="s">
        <v>70</v>
      </c>
      <c r="X10" s="36"/>
      <c r="Y10" s="14" t="s">
        <v>205</v>
      </c>
      <c r="Z10" s="31" t="s">
        <v>44</v>
      </c>
    </row>
    <row r="11" ht="22.2" customHeight="1" spans="1:26">
      <c r="A11" s="14">
        <f t="shared" si="3"/>
        <v>8</v>
      </c>
      <c r="B11" s="14" t="s">
        <v>45</v>
      </c>
      <c r="C11" s="15" t="s">
        <v>209</v>
      </c>
      <c r="D11" s="34" t="s">
        <v>210</v>
      </c>
      <c r="E11" s="14" t="s">
        <v>30</v>
      </c>
      <c r="F11" s="18" t="s">
        <v>31</v>
      </c>
      <c r="G11" s="19" t="s">
        <v>54</v>
      </c>
      <c r="H11" s="17" t="s">
        <v>48</v>
      </c>
      <c r="I11" s="27">
        <v>1197430.03</v>
      </c>
      <c r="J11" s="27">
        <v>131347.196</v>
      </c>
      <c r="K11" s="27"/>
      <c r="L11" s="40"/>
      <c r="M11" s="27">
        <v>200000</v>
      </c>
      <c r="N11" s="27">
        <f t="shared" si="2"/>
        <v>200000</v>
      </c>
      <c r="O11" s="40"/>
      <c r="P11" s="27"/>
      <c r="Q11" s="37"/>
      <c r="R11" s="27">
        <f t="shared" si="0"/>
        <v>200000</v>
      </c>
      <c r="S11" s="27"/>
      <c r="T11" s="106">
        <v>45437</v>
      </c>
      <c r="U11" s="14">
        <v>3</v>
      </c>
      <c r="V11" s="21">
        <f t="shared" si="1"/>
        <v>45434</v>
      </c>
      <c r="W11" s="17" t="s">
        <v>380</v>
      </c>
      <c r="X11" s="36"/>
      <c r="Y11" s="14" t="s">
        <v>205</v>
      </c>
      <c r="Z11" s="31" t="s">
        <v>44</v>
      </c>
    </row>
    <row r="12" ht="22.2" customHeight="1" spans="1:26">
      <c r="A12" s="14">
        <f t="shared" si="3"/>
        <v>9</v>
      </c>
      <c r="B12" s="14" t="s">
        <v>27</v>
      </c>
      <c r="C12" s="15" t="s">
        <v>381</v>
      </c>
      <c r="D12" s="34" t="s">
        <v>382</v>
      </c>
      <c r="E12" s="14" t="s">
        <v>30</v>
      </c>
      <c r="F12" s="18" t="s">
        <v>40</v>
      </c>
      <c r="G12" s="19" t="s">
        <v>54</v>
      </c>
      <c r="H12" s="17" t="s">
        <v>48</v>
      </c>
      <c r="I12" s="27">
        <v>504757.34</v>
      </c>
      <c r="J12" s="27">
        <v>59029.896</v>
      </c>
      <c r="K12" s="27"/>
      <c r="L12" s="40"/>
      <c r="M12" s="27">
        <v>80000</v>
      </c>
      <c r="N12" s="102">
        <v>80000</v>
      </c>
      <c r="O12" s="40"/>
      <c r="P12" s="27"/>
      <c r="Q12" s="37"/>
      <c r="R12" s="27">
        <f t="shared" si="0"/>
        <v>80000</v>
      </c>
      <c r="S12" s="27"/>
      <c r="T12" s="106">
        <v>45428</v>
      </c>
      <c r="U12" s="14">
        <v>3</v>
      </c>
      <c r="V12" s="21">
        <f t="shared" si="1"/>
        <v>45425</v>
      </c>
      <c r="W12" s="17" t="s">
        <v>70</v>
      </c>
      <c r="X12" s="36"/>
      <c r="Y12" s="14" t="s">
        <v>89</v>
      </c>
      <c r="Z12" s="31" t="s">
        <v>44</v>
      </c>
    </row>
    <row r="13" ht="22.2" customHeight="1" spans="1:26">
      <c r="A13" s="14">
        <f t="shared" si="3"/>
        <v>10</v>
      </c>
      <c r="B13" s="14" t="s">
        <v>27</v>
      </c>
      <c r="C13" s="15" t="s">
        <v>383</v>
      </c>
      <c r="D13" s="34" t="s">
        <v>384</v>
      </c>
      <c r="E13" s="14" t="s">
        <v>30</v>
      </c>
      <c r="F13" s="18" t="s">
        <v>40</v>
      </c>
      <c r="G13" s="19" t="s">
        <v>54</v>
      </c>
      <c r="H13" s="17" t="s">
        <v>333</v>
      </c>
      <c r="I13" s="27">
        <v>59204</v>
      </c>
      <c r="J13" s="27">
        <v>59204</v>
      </c>
      <c r="K13" s="27"/>
      <c r="L13" s="40"/>
      <c r="M13" s="27">
        <v>42068</v>
      </c>
      <c r="N13" s="102">
        <f t="shared" si="2"/>
        <v>42068</v>
      </c>
      <c r="O13" s="40"/>
      <c r="P13" s="27"/>
      <c r="Q13" s="37"/>
      <c r="R13" s="27">
        <f t="shared" si="0"/>
        <v>42068</v>
      </c>
      <c r="S13" s="27"/>
      <c r="T13" s="106">
        <v>45432</v>
      </c>
      <c r="U13" s="14">
        <v>3</v>
      </c>
      <c r="V13" s="21">
        <f t="shared" si="1"/>
        <v>45429</v>
      </c>
      <c r="W13" s="17" t="s">
        <v>70</v>
      </c>
      <c r="X13" s="36"/>
      <c r="Y13" s="14" t="s">
        <v>89</v>
      </c>
      <c r="Z13" s="31" t="s">
        <v>44</v>
      </c>
    </row>
    <row r="14" ht="22.2" customHeight="1" spans="1:26">
      <c r="A14" s="14">
        <f t="shared" si="3"/>
        <v>11</v>
      </c>
      <c r="B14" s="14" t="s">
        <v>27</v>
      </c>
      <c r="C14" s="15" t="s">
        <v>385</v>
      </c>
      <c r="D14" s="34" t="s">
        <v>386</v>
      </c>
      <c r="E14" s="14" t="s">
        <v>30</v>
      </c>
      <c r="F14" s="18" t="s">
        <v>40</v>
      </c>
      <c r="G14" s="19" t="s">
        <v>54</v>
      </c>
      <c r="H14" s="17" t="s">
        <v>333</v>
      </c>
      <c r="I14" s="27">
        <v>16464</v>
      </c>
      <c r="J14" s="27"/>
      <c r="K14" s="27"/>
      <c r="L14" s="40"/>
      <c r="M14" s="27">
        <v>16464</v>
      </c>
      <c r="N14" s="27">
        <f t="shared" si="2"/>
        <v>16464</v>
      </c>
      <c r="O14" s="40"/>
      <c r="P14" s="27"/>
      <c r="Q14" s="37"/>
      <c r="R14" s="27">
        <f t="shared" si="0"/>
        <v>16464</v>
      </c>
      <c r="S14" s="27"/>
      <c r="T14" s="106">
        <v>45437</v>
      </c>
      <c r="U14" s="14">
        <v>3</v>
      </c>
      <c r="V14" s="21">
        <f t="shared" si="1"/>
        <v>45434</v>
      </c>
      <c r="W14" s="17" t="s">
        <v>70</v>
      </c>
      <c r="X14" s="36"/>
      <c r="Y14" s="14" t="s">
        <v>205</v>
      </c>
      <c r="Z14" s="31" t="s">
        <v>387</v>
      </c>
    </row>
    <row r="15" s="42" customFormat="1" ht="22.2" customHeight="1" spans="1:27">
      <c r="A15" s="14">
        <f t="shared" si="3"/>
        <v>12</v>
      </c>
      <c r="B15" s="14" t="s">
        <v>27</v>
      </c>
      <c r="C15" s="15" t="s">
        <v>81</v>
      </c>
      <c r="D15" s="99" t="s">
        <v>82</v>
      </c>
      <c r="E15" s="17" t="s">
        <v>30</v>
      </c>
      <c r="F15" s="18" t="s">
        <v>40</v>
      </c>
      <c r="G15" s="19" t="s">
        <v>32</v>
      </c>
      <c r="H15" s="17" t="s">
        <v>48</v>
      </c>
      <c r="I15" s="27">
        <v>6729901.77</v>
      </c>
      <c r="J15" s="27">
        <v>679047.623333333</v>
      </c>
      <c r="K15" s="27">
        <v>120000</v>
      </c>
      <c r="L15" s="40">
        <f>K15/J15</f>
        <v>0.176718091451288</v>
      </c>
      <c r="M15" s="39">
        <v>500000</v>
      </c>
      <c r="N15" s="27">
        <f t="shared" si="2"/>
        <v>500000</v>
      </c>
      <c r="O15" s="40">
        <f>M15/J15</f>
        <v>0.736325381047035</v>
      </c>
      <c r="P15" s="40">
        <f>L15+O15</f>
        <v>0.913043472498323</v>
      </c>
      <c r="Q15" s="37">
        <v>0.03</v>
      </c>
      <c r="R15" s="27">
        <f t="shared" si="0"/>
        <v>485000</v>
      </c>
      <c r="S15" s="17" t="s">
        <v>388</v>
      </c>
      <c r="T15" s="21">
        <v>45430</v>
      </c>
      <c r="U15" s="14">
        <v>2</v>
      </c>
      <c r="V15" s="21">
        <f t="shared" si="1"/>
        <v>45428</v>
      </c>
      <c r="W15" s="17" t="s">
        <v>70</v>
      </c>
      <c r="X15" s="36" t="s">
        <v>389</v>
      </c>
      <c r="Y15" s="14" t="s">
        <v>43</v>
      </c>
      <c r="Z15" s="31" t="s">
        <v>390</v>
      </c>
      <c r="AA15"/>
    </row>
    <row r="16" ht="22.2" customHeight="1" spans="1:26">
      <c r="A16" s="14">
        <f t="shared" si="3"/>
        <v>13</v>
      </c>
      <c r="B16" s="14" t="s">
        <v>27</v>
      </c>
      <c r="C16" s="15" t="s">
        <v>84</v>
      </c>
      <c r="D16" s="99" t="s">
        <v>85</v>
      </c>
      <c r="E16" s="17" t="s">
        <v>30</v>
      </c>
      <c r="F16" s="18" t="s">
        <v>40</v>
      </c>
      <c r="G16" s="19" t="s">
        <v>32</v>
      </c>
      <c r="H16" s="17" t="s">
        <v>48</v>
      </c>
      <c r="I16" s="27">
        <v>8707779.66</v>
      </c>
      <c r="J16" s="27">
        <v>660791.701666667</v>
      </c>
      <c r="K16" s="27">
        <v>120000</v>
      </c>
      <c r="L16" s="40">
        <f t="shared" ref="L16:L71" si="4">K16/J16</f>
        <v>0.181600343493014</v>
      </c>
      <c r="M16" s="39">
        <v>500000</v>
      </c>
      <c r="N16" s="27">
        <f t="shared" si="2"/>
        <v>500000</v>
      </c>
      <c r="O16" s="40">
        <f t="shared" ref="O16:O71" si="5">M16/J16</f>
        <v>0.756668097887559</v>
      </c>
      <c r="P16" s="40">
        <f t="shared" ref="P16:P71" si="6">L16+O16</f>
        <v>0.938268441380573</v>
      </c>
      <c r="Q16" s="37">
        <v>0.03</v>
      </c>
      <c r="R16" s="27">
        <f t="shared" si="0"/>
        <v>485000</v>
      </c>
      <c r="S16" s="17" t="s">
        <v>388</v>
      </c>
      <c r="T16" s="21">
        <v>45430</v>
      </c>
      <c r="U16" s="14">
        <v>2</v>
      </c>
      <c r="V16" s="21">
        <f t="shared" si="1"/>
        <v>45428</v>
      </c>
      <c r="W16" s="17" t="s">
        <v>35</v>
      </c>
      <c r="X16" s="36" t="s">
        <v>391</v>
      </c>
      <c r="Y16" s="14" t="s">
        <v>86</v>
      </c>
      <c r="Z16" s="31" t="s">
        <v>392</v>
      </c>
    </row>
    <row r="17" ht="22.2" customHeight="1" spans="1:26">
      <c r="A17" s="14">
        <f t="shared" si="3"/>
        <v>14</v>
      </c>
      <c r="B17" s="14" t="s">
        <v>90</v>
      </c>
      <c r="C17" s="15" t="s">
        <v>150</v>
      </c>
      <c r="D17" s="100" t="s">
        <v>151</v>
      </c>
      <c r="E17" s="17" t="s">
        <v>30</v>
      </c>
      <c r="F17" s="18" t="s">
        <v>152</v>
      </c>
      <c r="G17" s="19" t="s">
        <v>32</v>
      </c>
      <c r="H17" s="17" t="s">
        <v>48</v>
      </c>
      <c r="I17" s="27">
        <v>6722093.44</v>
      </c>
      <c r="J17" s="27">
        <v>404929.326666667</v>
      </c>
      <c r="K17" s="27">
        <v>120000</v>
      </c>
      <c r="L17" s="40">
        <f t="shared" si="4"/>
        <v>0.296348009633747</v>
      </c>
      <c r="M17" s="27">
        <v>250000</v>
      </c>
      <c r="N17" s="27">
        <f t="shared" si="2"/>
        <v>250000</v>
      </c>
      <c r="O17" s="40">
        <f t="shared" si="5"/>
        <v>0.617391686736972</v>
      </c>
      <c r="P17" s="40">
        <f t="shared" si="6"/>
        <v>0.913739696370719</v>
      </c>
      <c r="Q17" s="37">
        <v>0.03</v>
      </c>
      <c r="R17" s="27">
        <f t="shared" si="0"/>
        <v>242500</v>
      </c>
      <c r="S17" s="17" t="s">
        <v>393</v>
      </c>
      <c r="T17" s="21">
        <v>45432</v>
      </c>
      <c r="U17" s="14">
        <v>3</v>
      </c>
      <c r="V17" s="21">
        <f t="shared" si="1"/>
        <v>45429</v>
      </c>
      <c r="W17" s="17" t="s">
        <v>70</v>
      </c>
      <c r="X17" s="36" t="s">
        <v>394</v>
      </c>
      <c r="Y17" s="14" t="s">
        <v>153</v>
      </c>
      <c r="Z17" s="31"/>
    </row>
    <row r="18" ht="22.2" customHeight="1" spans="1:26">
      <c r="A18" s="14">
        <f t="shared" si="3"/>
        <v>15</v>
      </c>
      <c r="B18" s="14" t="s">
        <v>27</v>
      </c>
      <c r="C18" s="15" t="s">
        <v>305</v>
      </c>
      <c r="D18" s="100" t="s">
        <v>306</v>
      </c>
      <c r="E18" s="17" t="s">
        <v>30</v>
      </c>
      <c r="F18" s="18" t="s">
        <v>74</v>
      </c>
      <c r="G18" s="19" t="s">
        <v>32</v>
      </c>
      <c r="H18" s="17" t="s">
        <v>48</v>
      </c>
      <c r="I18" s="27">
        <v>12334885.85</v>
      </c>
      <c r="J18" s="27">
        <v>468319.173333333</v>
      </c>
      <c r="K18" s="27">
        <v>120000</v>
      </c>
      <c r="L18" s="40">
        <f t="shared" si="4"/>
        <v>0.256235505255704</v>
      </c>
      <c r="M18" s="27">
        <v>300000</v>
      </c>
      <c r="N18" s="27">
        <f t="shared" si="2"/>
        <v>300000</v>
      </c>
      <c r="O18" s="40">
        <f t="shared" si="5"/>
        <v>0.640588763139259</v>
      </c>
      <c r="P18" s="40">
        <f t="shared" si="6"/>
        <v>0.896824268394963</v>
      </c>
      <c r="Q18" s="37">
        <v>0.03</v>
      </c>
      <c r="R18" s="27">
        <f t="shared" si="0"/>
        <v>291000</v>
      </c>
      <c r="S18" s="17" t="s">
        <v>395</v>
      </c>
      <c r="T18" s="21">
        <v>45432</v>
      </c>
      <c r="U18" s="14">
        <v>3</v>
      </c>
      <c r="V18" s="21">
        <f t="shared" si="1"/>
        <v>45429</v>
      </c>
      <c r="W18" s="17" t="s">
        <v>70</v>
      </c>
      <c r="X18" s="36" t="s">
        <v>396</v>
      </c>
      <c r="Y18" s="14" t="s">
        <v>307</v>
      </c>
      <c r="Z18" s="31" t="s">
        <v>397</v>
      </c>
    </row>
    <row r="19" ht="22.2" customHeight="1" spans="1:26">
      <c r="A19" s="14">
        <f t="shared" si="3"/>
        <v>16</v>
      </c>
      <c r="B19" s="14" t="s">
        <v>27</v>
      </c>
      <c r="C19" s="15" t="s">
        <v>312</v>
      </c>
      <c r="D19" s="100" t="s">
        <v>313</v>
      </c>
      <c r="E19" s="14" t="s">
        <v>30</v>
      </c>
      <c r="F19" s="18" t="s">
        <v>74</v>
      </c>
      <c r="G19" s="14" t="s">
        <v>32</v>
      </c>
      <c r="H19" s="17" t="s">
        <v>48</v>
      </c>
      <c r="I19" s="27">
        <v>2459727.06</v>
      </c>
      <c r="J19" s="27">
        <v>349983.597333333</v>
      </c>
      <c r="K19" s="27">
        <v>100000</v>
      </c>
      <c r="L19" s="40">
        <f t="shared" si="4"/>
        <v>0.285727676273804</v>
      </c>
      <c r="M19" s="27">
        <v>200000</v>
      </c>
      <c r="N19" s="27">
        <f t="shared" si="2"/>
        <v>200000</v>
      </c>
      <c r="O19" s="40">
        <f t="shared" si="5"/>
        <v>0.571455352547608</v>
      </c>
      <c r="P19" s="40">
        <f t="shared" si="6"/>
        <v>0.857183028821413</v>
      </c>
      <c r="Q19" s="37">
        <v>0.03</v>
      </c>
      <c r="R19" s="27">
        <f t="shared" si="0"/>
        <v>194000</v>
      </c>
      <c r="S19" s="27"/>
      <c r="T19" s="21">
        <v>45432</v>
      </c>
      <c r="U19" s="14">
        <v>3</v>
      </c>
      <c r="V19" s="21">
        <f t="shared" si="1"/>
        <v>45429</v>
      </c>
      <c r="W19" s="17" t="s">
        <v>35</v>
      </c>
      <c r="X19" s="36" t="s">
        <v>398</v>
      </c>
      <c r="Y19" s="14" t="s">
        <v>65</v>
      </c>
      <c r="Z19" s="31" t="s">
        <v>399</v>
      </c>
    </row>
    <row r="20" ht="22.2" customHeight="1" spans="1:26">
      <c r="A20" s="14">
        <f t="shared" si="3"/>
        <v>17</v>
      </c>
      <c r="B20" s="14" t="s">
        <v>27</v>
      </c>
      <c r="C20" s="15" t="s">
        <v>211</v>
      </c>
      <c r="D20" s="100" t="s">
        <v>212</v>
      </c>
      <c r="E20" s="14" t="s">
        <v>30</v>
      </c>
      <c r="F20" s="18" t="s">
        <v>40</v>
      </c>
      <c r="G20" s="14" t="s">
        <v>32</v>
      </c>
      <c r="H20" s="17" t="s">
        <v>48</v>
      </c>
      <c r="I20" s="8">
        <v>2147212.59</v>
      </c>
      <c r="J20" s="27">
        <v>104315.712</v>
      </c>
      <c r="K20" s="27">
        <v>60000</v>
      </c>
      <c r="L20" s="40">
        <f t="shared" si="4"/>
        <v>0.575177016478592</v>
      </c>
      <c r="M20" s="103">
        <v>100000</v>
      </c>
      <c r="N20" s="27">
        <f t="shared" si="2"/>
        <v>100000</v>
      </c>
      <c r="O20" s="40">
        <f t="shared" si="5"/>
        <v>0.958628360797653</v>
      </c>
      <c r="P20" s="40">
        <f t="shared" si="6"/>
        <v>1.53380537727624</v>
      </c>
      <c r="Q20" s="37">
        <v>0.03</v>
      </c>
      <c r="R20" s="27">
        <f t="shared" si="0"/>
        <v>97000</v>
      </c>
      <c r="S20" s="17" t="s">
        <v>400</v>
      </c>
      <c r="T20" s="21">
        <v>45432</v>
      </c>
      <c r="U20" s="14">
        <v>2</v>
      </c>
      <c r="V20" s="21">
        <f t="shared" si="1"/>
        <v>45430</v>
      </c>
      <c r="W20" s="17" t="s">
        <v>35</v>
      </c>
      <c r="X20" s="36" t="s">
        <v>401</v>
      </c>
      <c r="Y20" s="19" t="s">
        <v>402</v>
      </c>
      <c r="Z20" s="31" t="s">
        <v>403</v>
      </c>
    </row>
    <row r="21" s="42" customFormat="1" ht="22.2" customHeight="1" spans="1:27">
      <c r="A21" s="14">
        <f t="shared" si="3"/>
        <v>18</v>
      </c>
      <c r="B21" s="14" t="s">
        <v>27</v>
      </c>
      <c r="C21" s="51" t="s">
        <v>28</v>
      </c>
      <c r="D21" s="100" t="s">
        <v>29</v>
      </c>
      <c r="E21" s="17" t="s">
        <v>30</v>
      </c>
      <c r="F21" s="18" t="s">
        <v>31</v>
      </c>
      <c r="G21" s="19" t="s">
        <v>32</v>
      </c>
      <c r="H21" s="17" t="s">
        <v>48</v>
      </c>
      <c r="I21" s="8">
        <v>145000</v>
      </c>
      <c r="J21" s="27">
        <v>74574.8906666667</v>
      </c>
      <c r="K21" s="27">
        <v>70000</v>
      </c>
      <c r="L21" s="40">
        <f t="shared" si="4"/>
        <v>0.938653739539285</v>
      </c>
      <c r="M21" s="104">
        <v>30000</v>
      </c>
      <c r="N21" s="27">
        <f t="shared" si="2"/>
        <v>30000</v>
      </c>
      <c r="O21" s="40">
        <f t="shared" si="5"/>
        <v>0.402280174088265</v>
      </c>
      <c r="P21" s="40">
        <f t="shared" si="6"/>
        <v>1.34093391362755</v>
      </c>
      <c r="Q21" s="75">
        <v>0.03</v>
      </c>
      <c r="R21" s="27">
        <f t="shared" si="0"/>
        <v>29100</v>
      </c>
      <c r="S21" s="17" t="s">
        <v>34</v>
      </c>
      <c r="T21" s="21">
        <v>45432</v>
      </c>
      <c r="U21" s="14">
        <v>1</v>
      </c>
      <c r="V21" s="21">
        <f t="shared" si="1"/>
        <v>45431</v>
      </c>
      <c r="W21" s="17" t="s">
        <v>35</v>
      </c>
      <c r="X21" s="36" t="s">
        <v>404</v>
      </c>
      <c r="Y21" s="14" t="s">
        <v>36</v>
      </c>
      <c r="Z21" s="31" t="s">
        <v>405</v>
      </c>
      <c r="AA21"/>
    </row>
    <row r="22" s="42" customFormat="1" ht="22.2" customHeight="1" spans="1:27">
      <c r="A22" s="14">
        <f t="shared" si="3"/>
        <v>19</v>
      </c>
      <c r="B22" s="14" t="s">
        <v>27</v>
      </c>
      <c r="C22" s="15" t="s">
        <v>79</v>
      </c>
      <c r="D22" s="100" t="s">
        <v>80</v>
      </c>
      <c r="E22" s="17" t="s">
        <v>30</v>
      </c>
      <c r="F22" s="18" t="s">
        <v>40</v>
      </c>
      <c r="G22" s="19" t="s">
        <v>32</v>
      </c>
      <c r="H22" s="17" t="s">
        <v>48</v>
      </c>
      <c r="I22" s="8">
        <v>1950333.4</v>
      </c>
      <c r="J22" s="27">
        <v>127522.073333333</v>
      </c>
      <c r="K22" s="27">
        <v>50000</v>
      </c>
      <c r="L22" s="40">
        <f t="shared" si="4"/>
        <v>0.39208898266031</v>
      </c>
      <c r="M22" s="27">
        <v>70000</v>
      </c>
      <c r="N22" s="27">
        <f t="shared" si="2"/>
        <v>70000</v>
      </c>
      <c r="O22" s="40">
        <f t="shared" si="5"/>
        <v>0.548924575724434</v>
      </c>
      <c r="P22" s="40">
        <f t="shared" si="6"/>
        <v>0.941013558384744</v>
      </c>
      <c r="Q22" s="75">
        <v>0.03</v>
      </c>
      <c r="R22" s="27">
        <f t="shared" si="0"/>
        <v>67900</v>
      </c>
      <c r="S22" s="17" t="s">
        <v>406</v>
      </c>
      <c r="T22" s="21">
        <v>45436</v>
      </c>
      <c r="U22" s="14">
        <v>2</v>
      </c>
      <c r="V22" s="21">
        <f t="shared" si="1"/>
        <v>45434</v>
      </c>
      <c r="W22" s="17" t="s">
        <v>35</v>
      </c>
      <c r="X22" s="36" t="s">
        <v>407</v>
      </c>
      <c r="Y22" s="14" t="s">
        <v>43</v>
      </c>
      <c r="Z22" s="31" t="s">
        <v>408</v>
      </c>
      <c r="AA22"/>
    </row>
    <row r="23" ht="22.2" customHeight="1" spans="1:26">
      <c r="A23" s="14">
        <f t="shared" si="3"/>
        <v>20</v>
      </c>
      <c r="B23" s="14" t="s">
        <v>27</v>
      </c>
      <c r="C23" s="51" t="s">
        <v>62</v>
      </c>
      <c r="D23" s="100" t="s">
        <v>63</v>
      </c>
      <c r="E23" s="17" t="s">
        <v>30</v>
      </c>
      <c r="F23" s="18" t="s">
        <v>31</v>
      </c>
      <c r="G23" s="19" t="s">
        <v>32</v>
      </c>
      <c r="H23" s="17" t="s">
        <v>48</v>
      </c>
      <c r="I23" s="8">
        <v>2367700.74</v>
      </c>
      <c r="J23" s="27">
        <v>85999.3253333333</v>
      </c>
      <c r="K23" s="27">
        <v>50000</v>
      </c>
      <c r="L23" s="40">
        <f t="shared" si="4"/>
        <v>0.581399909896968</v>
      </c>
      <c r="M23" s="27">
        <v>30000</v>
      </c>
      <c r="N23" s="27">
        <f t="shared" si="2"/>
        <v>30000</v>
      </c>
      <c r="O23" s="40">
        <f t="shared" si="5"/>
        <v>0.348839945938181</v>
      </c>
      <c r="P23" s="40">
        <f t="shared" si="6"/>
        <v>0.930239855835148</v>
      </c>
      <c r="Q23" s="75">
        <v>0.03</v>
      </c>
      <c r="R23" s="27">
        <f t="shared" si="0"/>
        <v>29100</v>
      </c>
      <c r="S23" s="17" t="s">
        <v>55</v>
      </c>
      <c r="T23" s="21">
        <v>45437</v>
      </c>
      <c r="U23" s="14">
        <v>1</v>
      </c>
      <c r="V23" s="21">
        <f t="shared" si="1"/>
        <v>45436</v>
      </c>
      <c r="W23" s="17" t="s">
        <v>35</v>
      </c>
      <c r="X23" s="36" t="s">
        <v>409</v>
      </c>
      <c r="Y23" s="14" t="s">
        <v>65</v>
      </c>
      <c r="Z23" s="31" t="s">
        <v>410</v>
      </c>
    </row>
    <row r="24" ht="22.2" customHeight="1" spans="1:26">
      <c r="A24" s="14">
        <f t="shared" si="3"/>
        <v>21</v>
      </c>
      <c r="B24" s="14" t="s">
        <v>27</v>
      </c>
      <c r="C24" s="51" t="s">
        <v>411</v>
      </c>
      <c r="D24" s="100" t="s">
        <v>412</v>
      </c>
      <c r="E24" s="17" t="s">
        <v>30</v>
      </c>
      <c r="F24" s="18" t="s">
        <v>31</v>
      </c>
      <c r="G24" s="19" t="s">
        <v>32</v>
      </c>
      <c r="H24" s="17" t="s">
        <v>48</v>
      </c>
      <c r="I24" s="8">
        <v>138595.36</v>
      </c>
      <c r="J24" s="27">
        <v>31096.6773333333</v>
      </c>
      <c r="K24" s="27">
        <v>20000</v>
      </c>
      <c r="L24" s="40">
        <f t="shared" si="4"/>
        <v>0.643155530271444</v>
      </c>
      <c r="M24" s="27">
        <v>10000</v>
      </c>
      <c r="N24" s="27">
        <f t="shared" si="2"/>
        <v>10000</v>
      </c>
      <c r="O24" s="40">
        <f t="shared" si="5"/>
        <v>0.321577765135722</v>
      </c>
      <c r="P24" s="40">
        <f t="shared" si="6"/>
        <v>0.964733295407166</v>
      </c>
      <c r="Q24" s="75">
        <v>0.03</v>
      </c>
      <c r="R24" s="27">
        <f t="shared" si="0"/>
        <v>9700</v>
      </c>
      <c r="S24" s="27"/>
      <c r="T24" s="21">
        <v>45437</v>
      </c>
      <c r="U24" s="14">
        <v>1</v>
      </c>
      <c r="V24" s="21">
        <f t="shared" si="1"/>
        <v>45436</v>
      </c>
      <c r="W24" s="17" t="s">
        <v>35</v>
      </c>
      <c r="X24" s="36"/>
      <c r="Y24" s="14" t="s">
        <v>36</v>
      </c>
      <c r="Z24" s="31" t="s">
        <v>410</v>
      </c>
    </row>
    <row r="25" ht="22.2" customHeight="1" spans="1:26">
      <c r="A25" s="14">
        <f t="shared" si="3"/>
        <v>22</v>
      </c>
      <c r="B25" s="14" t="s">
        <v>27</v>
      </c>
      <c r="C25" s="15" t="s">
        <v>52</v>
      </c>
      <c r="D25" s="100" t="s">
        <v>53</v>
      </c>
      <c r="E25" s="17" t="s">
        <v>30</v>
      </c>
      <c r="F25" s="18" t="s">
        <v>31</v>
      </c>
      <c r="G25" s="19" t="s">
        <v>32</v>
      </c>
      <c r="H25" s="17" t="s">
        <v>48</v>
      </c>
      <c r="I25" s="8">
        <v>2002126.41</v>
      </c>
      <c r="J25" s="27">
        <v>126804.529333333</v>
      </c>
      <c r="K25" s="27">
        <v>30000</v>
      </c>
      <c r="L25" s="40">
        <f t="shared" si="4"/>
        <v>0.236584609065016</v>
      </c>
      <c r="M25" s="27">
        <v>90000</v>
      </c>
      <c r="N25" s="27">
        <f t="shared" si="2"/>
        <v>90000</v>
      </c>
      <c r="O25" s="40">
        <f t="shared" si="5"/>
        <v>0.709753827195049</v>
      </c>
      <c r="P25" s="40">
        <f t="shared" si="6"/>
        <v>0.946338436260066</v>
      </c>
      <c r="Q25" s="37">
        <v>0.03</v>
      </c>
      <c r="R25" s="27">
        <f t="shared" si="0"/>
        <v>87300</v>
      </c>
      <c r="S25" s="27"/>
      <c r="T25" s="21">
        <v>45437</v>
      </c>
      <c r="U25" s="14">
        <v>3</v>
      </c>
      <c r="V25" s="21">
        <f t="shared" si="1"/>
        <v>45434</v>
      </c>
      <c r="W25" s="17" t="s">
        <v>35</v>
      </c>
      <c r="X25" s="36" t="s">
        <v>413</v>
      </c>
      <c r="Y25" s="14" t="s">
        <v>36</v>
      </c>
      <c r="Z25" s="31" t="s">
        <v>57</v>
      </c>
    </row>
    <row r="26" ht="22.2" customHeight="1" spans="1:26">
      <c r="A26" s="14">
        <f t="shared" si="3"/>
        <v>23</v>
      </c>
      <c r="B26" s="14" t="s">
        <v>27</v>
      </c>
      <c r="C26" s="15" t="s">
        <v>119</v>
      </c>
      <c r="D26" s="100" t="s">
        <v>120</v>
      </c>
      <c r="E26" s="17" t="s">
        <v>30</v>
      </c>
      <c r="F26" s="18" t="s">
        <v>40</v>
      </c>
      <c r="G26" s="19" t="s">
        <v>32</v>
      </c>
      <c r="H26" s="17" t="s">
        <v>48</v>
      </c>
      <c r="I26" s="27">
        <v>2786350.28</v>
      </c>
      <c r="J26" s="27">
        <v>88434.696</v>
      </c>
      <c r="K26" s="27">
        <v>50000</v>
      </c>
      <c r="L26" s="40">
        <f t="shared" si="4"/>
        <v>0.565388950961057</v>
      </c>
      <c r="M26" s="27">
        <v>35000</v>
      </c>
      <c r="N26" s="27">
        <f t="shared" si="2"/>
        <v>35000</v>
      </c>
      <c r="O26" s="40">
        <f t="shared" si="5"/>
        <v>0.39577226567274</v>
      </c>
      <c r="P26" s="40">
        <f t="shared" si="6"/>
        <v>0.961161216633797</v>
      </c>
      <c r="Q26" s="37">
        <v>0.03</v>
      </c>
      <c r="R26" s="27">
        <f t="shared" si="0"/>
        <v>33950</v>
      </c>
      <c r="S26" s="27"/>
      <c r="T26" s="21">
        <v>45437</v>
      </c>
      <c r="U26" s="14">
        <v>3</v>
      </c>
      <c r="V26" s="21">
        <f t="shared" si="1"/>
        <v>45434</v>
      </c>
      <c r="W26" s="17" t="s">
        <v>35</v>
      </c>
      <c r="X26" s="36" t="s">
        <v>414</v>
      </c>
      <c r="Y26" s="14" t="s">
        <v>36</v>
      </c>
      <c r="Z26" s="31" t="s">
        <v>83</v>
      </c>
    </row>
    <row r="27" ht="20.1" customHeight="1" spans="1:26">
      <c r="A27" s="14">
        <f t="shared" si="3"/>
        <v>24</v>
      </c>
      <c r="B27" s="14" t="s">
        <v>27</v>
      </c>
      <c r="C27" s="15" t="s">
        <v>263</v>
      </c>
      <c r="D27" s="100" t="s">
        <v>264</v>
      </c>
      <c r="E27" s="17" t="s">
        <v>30</v>
      </c>
      <c r="F27" s="17" t="s">
        <v>415</v>
      </c>
      <c r="G27" s="18" t="s">
        <v>32</v>
      </c>
      <c r="H27" s="17" t="s">
        <v>48</v>
      </c>
      <c r="I27" s="8">
        <v>1551594.46</v>
      </c>
      <c r="J27" s="27">
        <v>29543.0693333333</v>
      </c>
      <c r="K27" s="27">
        <v>10000</v>
      </c>
      <c r="L27" s="40">
        <f t="shared" si="4"/>
        <v>0.338488864754383</v>
      </c>
      <c r="M27" s="27">
        <v>15000</v>
      </c>
      <c r="N27" s="27">
        <f t="shared" si="2"/>
        <v>15000</v>
      </c>
      <c r="O27" s="40">
        <f t="shared" si="5"/>
        <v>0.507733297131574</v>
      </c>
      <c r="P27" s="40">
        <f t="shared" si="6"/>
        <v>0.846222161885956</v>
      </c>
      <c r="Q27" s="76">
        <v>0.03</v>
      </c>
      <c r="R27" s="27">
        <f t="shared" si="0"/>
        <v>14550</v>
      </c>
      <c r="S27" s="27"/>
      <c r="T27" s="21">
        <v>45437</v>
      </c>
      <c r="U27" s="14"/>
      <c r="V27" s="21">
        <f t="shared" si="1"/>
        <v>45437</v>
      </c>
      <c r="W27" s="17" t="s">
        <v>35</v>
      </c>
      <c r="X27" s="8"/>
      <c r="Y27" s="14" t="s">
        <v>65</v>
      </c>
      <c r="Z27" s="31"/>
    </row>
    <row r="28" ht="22.2" customHeight="1" spans="1:26">
      <c r="A28" s="14">
        <f t="shared" si="3"/>
        <v>25</v>
      </c>
      <c r="B28" s="14" t="s">
        <v>27</v>
      </c>
      <c r="C28" s="15" t="s">
        <v>416</v>
      </c>
      <c r="D28" s="100" t="s">
        <v>417</v>
      </c>
      <c r="E28" s="17" t="s">
        <v>30</v>
      </c>
      <c r="F28" s="18" t="s">
        <v>31</v>
      </c>
      <c r="G28" s="19" t="s">
        <v>32</v>
      </c>
      <c r="H28" s="17" t="s">
        <v>48</v>
      </c>
      <c r="I28" s="27">
        <v>1823000.91</v>
      </c>
      <c r="J28" s="27">
        <v>62813.232</v>
      </c>
      <c r="K28" s="27">
        <v>50000</v>
      </c>
      <c r="L28" s="40">
        <f t="shared" si="4"/>
        <v>0.796010624003554</v>
      </c>
      <c r="M28" s="105">
        <v>300000</v>
      </c>
      <c r="N28" s="27">
        <f t="shared" si="2"/>
        <v>300000</v>
      </c>
      <c r="O28" s="40">
        <f t="shared" si="5"/>
        <v>4.77606374402132</v>
      </c>
      <c r="P28" s="40">
        <f t="shared" si="6"/>
        <v>5.57207436802488</v>
      </c>
      <c r="Q28" s="37">
        <v>0.03</v>
      </c>
      <c r="R28" s="27">
        <f t="shared" si="0"/>
        <v>291000</v>
      </c>
      <c r="S28" s="17" t="s">
        <v>418</v>
      </c>
      <c r="T28" s="21">
        <v>45427</v>
      </c>
      <c r="U28" s="14">
        <v>3</v>
      </c>
      <c r="V28" s="21">
        <f t="shared" si="1"/>
        <v>45424</v>
      </c>
      <c r="W28" s="17" t="s">
        <v>70</v>
      </c>
      <c r="X28" s="36" t="s">
        <v>419</v>
      </c>
      <c r="Y28" s="14" t="s">
        <v>36</v>
      </c>
      <c r="Z28" s="31" t="s">
        <v>420</v>
      </c>
    </row>
    <row r="29" ht="39.6" customHeight="1" spans="1:26">
      <c r="A29" s="14">
        <f t="shared" si="3"/>
        <v>26</v>
      </c>
      <c r="B29" s="52" t="s">
        <v>27</v>
      </c>
      <c r="C29" s="15" t="s">
        <v>38</v>
      </c>
      <c r="D29" s="100" t="s">
        <v>39</v>
      </c>
      <c r="E29" s="17" t="s">
        <v>30</v>
      </c>
      <c r="F29" s="18" t="s">
        <v>40</v>
      </c>
      <c r="G29" s="19" t="s">
        <v>32</v>
      </c>
      <c r="H29" s="17" t="s">
        <v>48</v>
      </c>
      <c r="I29" s="8">
        <v>1120877.09</v>
      </c>
      <c r="J29" s="27">
        <v>47669.4893333333</v>
      </c>
      <c r="K29" s="27">
        <v>40000</v>
      </c>
      <c r="L29" s="40">
        <f t="shared" si="4"/>
        <v>0.839111149697793</v>
      </c>
      <c r="M29" s="105">
        <v>10000</v>
      </c>
      <c r="N29" s="27">
        <f t="shared" si="2"/>
        <v>10000</v>
      </c>
      <c r="O29" s="40">
        <f t="shared" si="5"/>
        <v>0.209777787424448</v>
      </c>
      <c r="P29" s="40">
        <f t="shared" si="6"/>
        <v>1.04888893712224</v>
      </c>
      <c r="Q29" s="37">
        <v>0.03</v>
      </c>
      <c r="R29" s="27">
        <f t="shared" si="0"/>
        <v>9700</v>
      </c>
      <c r="S29" s="17" t="s">
        <v>406</v>
      </c>
      <c r="T29" s="21">
        <v>45427</v>
      </c>
      <c r="U29" s="14">
        <v>3</v>
      </c>
      <c r="V29" s="21">
        <f t="shared" si="1"/>
        <v>45424</v>
      </c>
      <c r="W29" s="17" t="s">
        <v>35</v>
      </c>
      <c r="X29" s="36" t="s">
        <v>421</v>
      </c>
      <c r="Y29" s="14" t="s">
        <v>43</v>
      </c>
      <c r="Z29" s="31" t="s">
        <v>422</v>
      </c>
    </row>
    <row r="30" ht="22.2" customHeight="1" spans="1:26">
      <c r="A30" s="14">
        <f t="shared" si="3"/>
        <v>27</v>
      </c>
      <c r="B30" s="14" t="s">
        <v>27</v>
      </c>
      <c r="C30" s="15" t="s">
        <v>261</v>
      </c>
      <c r="D30" s="100" t="s">
        <v>262</v>
      </c>
      <c r="E30" s="17" t="s">
        <v>30</v>
      </c>
      <c r="F30" s="17" t="s">
        <v>40</v>
      </c>
      <c r="G30" s="18" t="s">
        <v>32</v>
      </c>
      <c r="H30" s="17" t="s">
        <v>48</v>
      </c>
      <c r="I30" s="8">
        <v>490600.74</v>
      </c>
      <c r="J30" s="27">
        <v>85343.7933333333</v>
      </c>
      <c r="K30" s="27">
        <v>20000</v>
      </c>
      <c r="L30" s="40">
        <f t="shared" si="4"/>
        <v>0.234346274273099</v>
      </c>
      <c r="M30" s="27">
        <v>60000</v>
      </c>
      <c r="N30" s="27">
        <f t="shared" si="2"/>
        <v>60000</v>
      </c>
      <c r="O30" s="40">
        <f t="shared" si="5"/>
        <v>0.703038822819297</v>
      </c>
      <c r="P30" s="40">
        <f t="shared" si="6"/>
        <v>0.937385097092396</v>
      </c>
      <c r="Q30" s="76">
        <v>0.03</v>
      </c>
      <c r="R30" s="27">
        <f t="shared" si="0"/>
        <v>58200</v>
      </c>
      <c r="S30" s="27"/>
      <c r="T30" s="21">
        <v>45432</v>
      </c>
      <c r="U30" s="14">
        <v>5</v>
      </c>
      <c r="V30" s="21">
        <f t="shared" si="1"/>
        <v>45427</v>
      </c>
      <c r="W30" s="17" t="s">
        <v>35</v>
      </c>
      <c r="X30" s="36" t="s">
        <v>423</v>
      </c>
      <c r="Y30" s="14" t="s">
        <v>65</v>
      </c>
      <c r="Z30" s="31"/>
    </row>
    <row r="31" ht="22.2" customHeight="1" spans="1:26">
      <c r="A31" s="14">
        <f t="shared" si="3"/>
        <v>28</v>
      </c>
      <c r="B31" s="14" t="s">
        <v>27</v>
      </c>
      <c r="C31" s="15" t="s">
        <v>156</v>
      </c>
      <c r="D31" s="100" t="s">
        <v>157</v>
      </c>
      <c r="E31" s="17" t="s">
        <v>30</v>
      </c>
      <c r="F31" s="18" t="s">
        <v>40</v>
      </c>
      <c r="G31" s="19" t="s">
        <v>32</v>
      </c>
      <c r="H31" s="17" t="s">
        <v>48</v>
      </c>
      <c r="I31" s="27">
        <v>1925793.4</v>
      </c>
      <c r="J31" s="27">
        <v>46814.416</v>
      </c>
      <c r="K31" s="27">
        <v>20000</v>
      </c>
      <c r="L31" s="40">
        <f t="shared" si="4"/>
        <v>0.427218829345217</v>
      </c>
      <c r="M31" s="27">
        <v>25000</v>
      </c>
      <c r="N31" s="27">
        <f t="shared" si="2"/>
        <v>25000</v>
      </c>
      <c r="O31" s="40">
        <f t="shared" si="5"/>
        <v>0.534023536681521</v>
      </c>
      <c r="P31" s="40">
        <f t="shared" si="6"/>
        <v>0.961242366026738</v>
      </c>
      <c r="Q31" s="37">
        <v>0.03</v>
      </c>
      <c r="R31" s="27">
        <f t="shared" si="0"/>
        <v>24250</v>
      </c>
      <c r="S31" s="27"/>
      <c r="T31" s="21">
        <v>45432</v>
      </c>
      <c r="U31" s="14">
        <v>3</v>
      </c>
      <c r="V31" s="21">
        <f t="shared" si="1"/>
        <v>45429</v>
      </c>
      <c r="W31" s="17" t="s">
        <v>70</v>
      </c>
      <c r="X31" s="36" t="s">
        <v>424</v>
      </c>
      <c r="Y31" s="14" t="s">
        <v>43</v>
      </c>
      <c r="Z31" s="31" t="s">
        <v>158</v>
      </c>
    </row>
    <row r="32" ht="22.2" customHeight="1" spans="1:26">
      <c r="A32" s="14">
        <f t="shared" si="3"/>
        <v>29</v>
      </c>
      <c r="B32" s="14" t="s">
        <v>27</v>
      </c>
      <c r="C32" s="15" t="s">
        <v>425</v>
      </c>
      <c r="D32" s="100" t="s">
        <v>426</v>
      </c>
      <c r="E32" s="17" t="s">
        <v>30</v>
      </c>
      <c r="F32" s="18" t="s">
        <v>31</v>
      </c>
      <c r="G32" s="19" t="s">
        <v>32</v>
      </c>
      <c r="H32" s="17" t="s">
        <v>48</v>
      </c>
      <c r="I32" s="27">
        <v>94571.81</v>
      </c>
      <c r="J32" s="27">
        <v>7753.316</v>
      </c>
      <c r="K32" s="27">
        <v>0</v>
      </c>
      <c r="L32" s="40">
        <f t="shared" si="4"/>
        <v>0</v>
      </c>
      <c r="M32" s="105">
        <v>80000</v>
      </c>
      <c r="N32" s="27">
        <f t="shared" si="2"/>
        <v>80000</v>
      </c>
      <c r="O32" s="40">
        <f t="shared" si="5"/>
        <v>10.3181658015744</v>
      </c>
      <c r="P32" s="40">
        <f t="shared" si="6"/>
        <v>10.3181658015744</v>
      </c>
      <c r="Q32" s="37">
        <v>0.03</v>
      </c>
      <c r="R32" s="27">
        <f t="shared" si="0"/>
        <v>77600</v>
      </c>
      <c r="S32" s="17" t="s">
        <v>427</v>
      </c>
      <c r="T32" s="21">
        <v>45428</v>
      </c>
      <c r="U32" s="14">
        <v>3</v>
      </c>
      <c r="V32" s="21">
        <f t="shared" si="1"/>
        <v>45425</v>
      </c>
      <c r="W32" s="17" t="s">
        <v>70</v>
      </c>
      <c r="X32" s="36"/>
      <c r="Y32" s="14" t="s">
        <v>36</v>
      </c>
      <c r="Z32" s="31" t="s">
        <v>428</v>
      </c>
    </row>
    <row r="33" s="42" customFormat="1" ht="34.2" customHeight="1" spans="1:27">
      <c r="A33" s="14">
        <f t="shared" si="3"/>
        <v>30</v>
      </c>
      <c r="B33" s="14" t="s">
        <v>45</v>
      </c>
      <c r="C33" s="15" t="s">
        <v>159</v>
      </c>
      <c r="D33" s="100" t="s">
        <v>160</v>
      </c>
      <c r="E33" s="17" t="s">
        <v>30</v>
      </c>
      <c r="F33" s="18" t="s">
        <v>40</v>
      </c>
      <c r="G33" s="19" t="s">
        <v>32</v>
      </c>
      <c r="H33" s="17" t="s">
        <v>429</v>
      </c>
      <c r="I33" s="27">
        <v>2419541.67</v>
      </c>
      <c r="J33" s="27">
        <f>96124+151038</f>
        <v>247162</v>
      </c>
      <c r="K33" s="27">
        <v>100000</v>
      </c>
      <c r="L33" s="40">
        <f t="shared" si="4"/>
        <v>0.404592939044028</v>
      </c>
      <c r="M33" s="27">
        <v>130000</v>
      </c>
      <c r="N33" s="27">
        <f t="shared" si="2"/>
        <v>130000</v>
      </c>
      <c r="O33" s="40">
        <f t="shared" si="5"/>
        <v>0.525970820757236</v>
      </c>
      <c r="P33" s="40">
        <f t="shared" si="6"/>
        <v>0.930563759801264</v>
      </c>
      <c r="Q33" s="37">
        <v>0.03</v>
      </c>
      <c r="R33" s="27">
        <f t="shared" si="0"/>
        <v>126100</v>
      </c>
      <c r="S33" s="17" t="s">
        <v>388</v>
      </c>
      <c r="T33" s="21">
        <v>45430</v>
      </c>
      <c r="U33" s="14">
        <v>3</v>
      </c>
      <c r="V33" s="21">
        <f t="shared" si="1"/>
        <v>45427</v>
      </c>
      <c r="W33" s="17" t="s">
        <v>70</v>
      </c>
      <c r="X33" s="36" t="s">
        <v>430</v>
      </c>
      <c r="Y33" s="14" t="s">
        <v>65</v>
      </c>
      <c r="Z33" s="31" t="s">
        <v>431</v>
      </c>
      <c r="AA33"/>
    </row>
    <row r="34" ht="22.2" customHeight="1" spans="1:26">
      <c r="A34" s="14">
        <f t="shared" si="3"/>
        <v>31</v>
      </c>
      <c r="B34" s="14" t="s">
        <v>45</v>
      </c>
      <c r="C34" s="15" t="s">
        <v>108</v>
      </c>
      <c r="D34" s="99" t="s">
        <v>109</v>
      </c>
      <c r="E34" s="17" t="s">
        <v>30</v>
      </c>
      <c r="F34" s="18" t="s">
        <v>74</v>
      </c>
      <c r="G34" s="19" t="s">
        <v>32</v>
      </c>
      <c r="H34" s="17" t="s">
        <v>48</v>
      </c>
      <c r="I34" s="27">
        <v>2656251.88</v>
      </c>
      <c r="J34" s="27">
        <v>274403.450666667</v>
      </c>
      <c r="K34" s="27">
        <v>100000</v>
      </c>
      <c r="L34" s="40">
        <f t="shared" si="4"/>
        <v>0.364426904097046</v>
      </c>
      <c r="M34" s="27">
        <v>150000</v>
      </c>
      <c r="N34" s="27">
        <f t="shared" si="2"/>
        <v>150000</v>
      </c>
      <c r="O34" s="40">
        <f t="shared" si="5"/>
        <v>0.546640356145569</v>
      </c>
      <c r="P34" s="40">
        <f t="shared" si="6"/>
        <v>0.911067260242615</v>
      </c>
      <c r="Q34" s="37">
        <v>0.03</v>
      </c>
      <c r="R34" s="27">
        <f t="shared" si="0"/>
        <v>145500</v>
      </c>
      <c r="S34" s="17" t="s">
        <v>131</v>
      </c>
      <c r="T34" s="21">
        <v>45432</v>
      </c>
      <c r="U34" s="14">
        <v>2</v>
      </c>
      <c r="V34" s="21">
        <f t="shared" si="1"/>
        <v>45430</v>
      </c>
      <c r="W34" s="17" t="s">
        <v>35</v>
      </c>
      <c r="X34" s="36" t="s">
        <v>432</v>
      </c>
      <c r="Y34" s="14" t="s">
        <v>110</v>
      </c>
      <c r="Z34" s="31" t="s">
        <v>433</v>
      </c>
    </row>
    <row r="35" ht="22.2" customHeight="1" spans="1:26">
      <c r="A35" s="14">
        <f t="shared" si="3"/>
        <v>32</v>
      </c>
      <c r="B35" s="14" t="s">
        <v>45</v>
      </c>
      <c r="C35" s="15" t="s">
        <v>146</v>
      </c>
      <c r="D35" s="100" t="s">
        <v>147</v>
      </c>
      <c r="E35" s="17" t="s">
        <v>30</v>
      </c>
      <c r="F35" s="18" t="s">
        <v>31</v>
      </c>
      <c r="G35" s="19" t="s">
        <v>32</v>
      </c>
      <c r="H35" s="17" t="s">
        <v>48</v>
      </c>
      <c r="I35" s="27">
        <v>2452720.7</v>
      </c>
      <c r="J35" s="27">
        <v>212667.653333333</v>
      </c>
      <c r="K35" s="27">
        <v>100000</v>
      </c>
      <c r="L35" s="40">
        <f t="shared" si="4"/>
        <v>0.470217254164464</v>
      </c>
      <c r="M35" s="105">
        <v>200000</v>
      </c>
      <c r="N35" s="27">
        <f t="shared" si="2"/>
        <v>200000</v>
      </c>
      <c r="O35" s="40">
        <f t="shared" si="5"/>
        <v>0.940434508328928</v>
      </c>
      <c r="P35" s="40">
        <f t="shared" si="6"/>
        <v>1.41065176249339</v>
      </c>
      <c r="Q35" s="37">
        <v>0.02</v>
      </c>
      <c r="R35" s="27">
        <f t="shared" si="0"/>
        <v>196000</v>
      </c>
      <c r="S35" s="17" t="s">
        <v>434</v>
      </c>
      <c r="T35" s="21">
        <v>45427</v>
      </c>
      <c r="U35" s="14">
        <v>3</v>
      </c>
      <c r="V35" s="21">
        <f t="shared" si="1"/>
        <v>45424</v>
      </c>
      <c r="W35" s="17" t="s">
        <v>435</v>
      </c>
      <c r="X35" s="36" t="s">
        <v>436</v>
      </c>
      <c r="Y35" s="14" t="s">
        <v>36</v>
      </c>
      <c r="Z35" s="31" t="s">
        <v>437</v>
      </c>
    </row>
    <row r="36" ht="30.6" customHeight="1" spans="1:26">
      <c r="A36" s="14">
        <f t="shared" si="3"/>
        <v>33</v>
      </c>
      <c r="B36" s="14" t="s">
        <v>45</v>
      </c>
      <c r="C36" s="15" t="s">
        <v>438</v>
      </c>
      <c r="D36" s="100" t="s">
        <v>439</v>
      </c>
      <c r="E36" s="17" t="s">
        <v>30</v>
      </c>
      <c r="F36" s="18" t="s">
        <v>31</v>
      </c>
      <c r="G36" s="19" t="s">
        <v>32</v>
      </c>
      <c r="H36" s="17" t="s">
        <v>48</v>
      </c>
      <c r="I36" s="27">
        <v>173792</v>
      </c>
      <c r="J36" s="27">
        <v>23172.2666666667</v>
      </c>
      <c r="K36" s="27"/>
      <c r="L36" s="40">
        <f t="shared" si="4"/>
        <v>0</v>
      </c>
      <c r="M36" s="27">
        <v>100000</v>
      </c>
      <c r="N36" s="27">
        <f t="shared" si="2"/>
        <v>100000</v>
      </c>
      <c r="O36" s="40">
        <f t="shared" si="5"/>
        <v>4.31550359049899</v>
      </c>
      <c r="P36" s="40">
        <f t="shared" si="6"/>
        <v>4.31550359049899</v>
      </c>
      <c r="Q36" s="37"/>
      <c r="R36" s="27">
        <f t="shared" si="0"/>
        <v>100000</v>
      </c>
      <c r="S36" s="17" t="s">
        <v>49</v>
      </c>
      <c r="T36" s="21">
        <v>45432</v>
      </c>
      <c r="U36" s="14">
        <v>3</v>
      </c>
      <c r="V36" s="21">
        <f t="shared" si="1"/>
        <v>45429</v>
      </c>
      <c r="W36" s="17" t="s">
        <v>70</v>
      </c>
      <c r="X36" s="36"/>
      <c r="Y36" s="14" t="s">
        <v>36</v>
      </c>
      <c r="Z36" s="31" t="s">
        <v>440</v>
      </c>
    </row>
    <row r="37" ht="22.2" customHeight="1" spans="1:26">
      <c r="A37" s="14">
        <f t="shared" si="3"/>
        <v>34</v>
      </c>
      <c r="B37" s="14" t="s">
        <v>45</v>
      </c>
      <c r="C37" s="15" t="s">
        <v>228</v>
      </c>
      <c r="D37" s="99" t="s">
        <v>229</v>
      </c>
      <c r="E37" s="17" t="s">
        <v>30</v>
      </c>
      <c r="F37" s="18" t="s">
        <v>31</v>
      </c>
      <c r="G37" s="19" t="s">
        <v>32</v>
      </c>
      <c r="H37" s="17" t="s">
        <v>48</v>
      </c>
      <c r="I37" s="27">
        <v>921813.53</v>
      </c>
      <c r="J37" s="27">
        <v>644913.45</v>
      </c>
      <c r="K37" s="27">
        <v>100000</v>
      </c>
      <c r="L37" s="40">
        <f t="shared" si="4"/>
        <v>0.155059566520128</v>
      </c>
      <c r="M37" s="39">
        <v>450000</v>
      </c>
      <c r="N37" s="102">
        <v>100000</v>
      </c>
      <c r="O37" s="40">
        <f t="shared" si="5"/>
        <v>0.697768049340574</v>
      </c>
      <c r="P37" s="40">
        <f t="shared" si="6"/>
        <v>0.852827615860702</v>
      </c>
      <c r="Q37" s="37"/>
      <c r="R37" s="27">
        <f t="shared" ref="R37:R71" si="7">N37*(1-Q37)</f>
        <v>100000</v>
      </c>
      <c r="S37" s="17" t="s">
        <v>49</v>
      </c>
      <c r="T37" s="21">
        <v>45430</v>
      </c>
      <c r="U37" s="14">
        <v>4</v>
      </c>
      <c r="V37" s="21">
        <f t="shared" si="1"/>
        <v>45426</v>
      </c>
      <c r="W37" s="17" t="s">
        <v>35</v>
      </c>
      <c r="X37" s="36"/>
      <c r="Y37" s="14" t="s">
        <v>125</v>
      </c>
      <c r="Z37" s="31" t="s">
        <v>441</v>
      </c>
    </row>
    <row r="38" s="42" customFormat="1" ht="41.4" customHeight="1" spans="1:27">
      <c r="A38" s="14">
        <f t="shared" si="3"/>
        <v>35</v>
      </c>
      <c r="B38" s="14" t="s">
        <v>90</v>
      </c>
      <c r="C38" s="15" t="s">
        <v>166</v>
      </c>
      <c r="D38" s="100" t="s">
        <v>167</v>
      </c>
      <c r="E38" s="17" t="s">
        <v>30</v>
      </c>
      <c r="F38" s="18" t="s">
        <v>40</v>
      </c>
      <c r="G38" s="19" t="s">
        <v>32</v>
      </c>
      <c r="H38" s="17" t="s">
        <v>48</v>
      </c>
      <c r="I38" s="27">
        <v>774399.3</v>
      </c>
      <c r="J38" s="27">
        <v>117897.889333333</v>
      </c>
      <c r="K38" s="27">
        <v>100000</v>
      </c>
      <c r="L38" s="40">
        <f t="shared" si="4"/>
        <v>0.848191605171741</v>
      </c>
      <c r="M38" s="105">
        <v>150000</v>
      </c>
      <c r="N38" s="27">
        <f t="shared" si="2"/>
        <v>150000</v>
      </c>
      <c r="O38" s="40">
        <f t="shared" si="5"/>
        <v>1.27228740775761</v>
      </c>
      <c r="P38" s="40">
        <f t="shared" si="6"/>
        <v>2.12047901292935</v>
      </c>
      <c r="Q38" s="37">
        <v>0.03</v>
      </c>
      <c r="R38" s="27">
        <f t="shared" si="7"/>
        <v>145500</v>
      </c>
      <c r="S38" s="17" t="s">
        <v>427</v>
      </c>
      <c r="T38" s="21">
        <v>45437</v>
      </c>
      <c r="U38" s="14">
        <v>3</v>
      </c>
      <c r="V38" s="21">
        <f t="shared" si="1"/>
        <v>45434</v>
      </c>
      <c r="W38" s="17" t="s">
        <v>70</v>
      </c>
      <c r="X38" s="36" t="s">
        <v>442</v>
      </c>
      <c r="Y38" s="14" t="s">
        <v>43</v>
      </c>
      <c r="Z38" s="31" t="s">
        <v>443</v>
      </c>
      <c r="AA38"/>
    </row>
    <row r="39" ht="34.8" customHeight="1" spans="1:26">
      <c r="A39" s="14">
        <f t="shared" si="3"/>
        <v>36</v>
      </c>
      <c r="B39" s="14" t="s">
        <v>90</v>
      </c>
      <c r="C39" s="15" t="s">
        <v>99</v>
      </c>
      <c r="D39" s="99" t="s">
        <v>100</v>
      </c>
      <c r="E39" s="17" t="s">
        <v>30</v>
      </c>
      <c r="F39" s="18" t="s">
        <v>40</v>
      </c>
      <c r="G39" s="19" t="s">
        <v>32</v>
      </c>
      <c r="H39" s="17" t="s">
        <v>48</v>
      </c>
      <c r="I39" s="27">
        <v>3332314.91</v>
      </c>
      <c r="J39" s="27">
        <v>664411.428</v>
      </c>
      <c r="K39" s="27">
        <v>50000</v>
      </c>
      <c r="L39" s="40">
        <f t="shared" si="4"/>
        <v>0.075254575542912</v>
      </c>
      <c r="M39" s="105">
        <v>1000000</v>
      </c>
      <c r="N39" s="27">
        <f t="shared" si="2"/>
        <v>1000000</v>
      </c>
      <c r="O39" s="40">
        <f t="shared" si="5"/>
        <v>1.50509151085824</v>
      </c>
      <c r="P39" s="40">
        <f t="shared" si="6"/>
        <v>1.58034608640115</v>
      </c>
      <c r="Q39" s="37"/>
      <c r="R39" s="27">
        <f t="shared" si="7"/>
        <v>1000000</v>
      </c>
      <c r="S39" s="17" t="s">
        <v>393</v>
      </c>
      <c r="T39" s="21">
        <v>45429</v>
      </c>
      <c r="U39" s="14">
        <v>4</v>
      </c>
      <c r="V39" s="21">
        <f t="shared" si="1"/>
        <v>45425</v>
      </c>
      <c r="W39" s="17" t="s">
        <v>35</v>
      </c>
      <c r="X39" s="36" t="s">
        <v>444</v>
      </c>
      <c r="Y39" s="14" t="s">
        <v>43</v>
      </c>
      <c r="Z39" s="31" t="s">
        <v>445</v>
      </c>
    </row>
    <row r="40" ht="22.2" customHeight="1" spans="1:26">
      <c r="A40" s="14">
        <f t="shared" si="3"/>
        <v>37</v>
      </c>
      <c r="B40" s="14" t="s">
        <v>90</v>
      </c>
      <c r="C40" s="15" t="s">
        <v>148</v>
      </c>
      <c r="D40" s="100" t="s">
        <v>149</v>
      </c>
      <c r="E40" s="17" t="s">
        <v>30</v>
      </c>
      <c r="F40" s="18" t="s">
        <v>40</v>
      </c>
      <c r="G40" s="19" t="s">
        <v>32</v>
      </c>
      <c r="H40" s="17" t="s">
        <v>48</v>
      </c>
      <c r="I40" s="27">
        <v>1226983.79</v>
      </c>
      <c r="J40" s="27">
        <v>112304.741333333</v>
      </c>
      <c r="K40" s="27">
        <v>80000</v>
      </c>
      <c r="L40" s="40">
        <f t="shared" si="4"/>
        <v>0.712347484622673</v>
      </c>
      <c r="M40" s="27">
        <v>30000</v>
      </c>
      <c r="N40" s="27">
        <f t="shared" si="2"/>
        <v>30000</v>
      </c>
      <c r="O40" s="40">
        <f t="shared" si="5"/>
        <v>0.267130306733503</v>
      </c>
      <c r="P40" s="40">
        <f t="shared" si="6"/>
        <v>0.979477791356176</v>
      </c>
      <c r="Q40" s="37">
        <v>0.03</v>
      </c>
      <c r="R40" s="27">
        <f t="shared" si="7"/>
        <v>29100</v>
      </c>
      <c r="S40" s="17" t="s">
        <v>393</v>
      </c>
      <c r="T40" s="21">
        <v>45430</v>
      </c>
      <c r="U40" s="14">
        <v>3</v>
      </c>
      <c r="V40" s="21">
        <f t="shared" si="1"/>
        <v>45427</v>
      </c>
      <c r="W40" s="17" t="s">
        <v>70</v>
      </c>
      <c r="X40" s="36" t="s">
        <v>446</v>
      </c>
      <c r="Y40" s="14" t="s">
        <v>43</v>
      </c>
      <c r="Z40" s="31"/>
    </row>
    <row r="41" ht="20.1" customHeight="1" spans="1:26">
      <c r="A41" s="14">
        <f t="shared" si="3"/>
        <v>38</v>
      </c>
      <c r="B41" s="14" t="s">
        <v>90</v>
      </c>
      <c r="C41" s="15" t="s">
        <v>447</v>
      </c>
      <c r="D41" s="100" t="s">
        <v>321</v>
      </c>
      <c r="E41" s="17" t="s">
        <v>30</v>
      </c>
      <c r="F41" s="17" t="s">
        <v>40</v>
      </c>
      <c r="G41" s="18" t="s">
        <v>32</v>
      </c>
      <c r="H41" s="17" t="s">
        <v>48</v>
      </c>
      <c r="I41" s="27">
        <v>47128.73</v>
      </c>
      <c r="J41" s="27">
        <v>11173.2653333333</v>
      </c>
      <c r="K41" s="27"/>
      <c r="L41" s="40">
        <f t="shared" si="4"/>
        <v>0</v>
      </c>
      <c r="M41" s="27">
        <v>40000</v>
      </c>
      <c r="N41" s="27">
        <f t="shared" si="2"/>
        <v>40000</v>
      </c>
      <c r="O41" s="40">
        <f t="shared" si="5"/>
        <v>3.57997405473471</v>
      </c>
      <c r="P41" s="40">
        <f t="shared" si="6"/>
        <v>3.57997405473471</v>
      </c>
      <c r="Q41" s="37"/>
      <c r="R41" s="27">
        <f t="shared" si="7"/>
        <v>40000</v>
      </c>
      <c r="S41" s="17" t="s">
        <v>448</v>
      </c>
      <c r="T41" s="21">
        <v>45442</v>
      </c>
      <c r="U41" s="14"/>
      <c r="V41" s="21">
        <f t="shared" ref="V41:V48" si="8">T41-U41</f>
        <v>45442</v>
      </c>
      <c r="W41" s="17" t="s">
        <v>70</v>
      </c>
      <c r="X41" s="8"/>
      <c r="Y41" s="14" t="s">
        <v>89</v>
      </c>
      <c r="Z41" s="35" t="s">
        <v>316</v>
      </c>
    </row>
    <row r="42" ht="20.1" customHeight="1" spans="1:26">
      <c r="A42" s="14">
        <f t="shared" si="3"/>
        <v>39</v>
      </c>
      <c r="B42" s="14" t="s">
        <v>45</v>
      </c>
      <c r="C42" s="15" t="s">
        <v>449</v>
      </c>
      <c r="D42" s="100" t="s">
        <v>322</v>
      </c>
      <c r="E42" s="17" t="s">
        <v>30</v>
      </c>
      <c r="F42" s="17" t="s">
        <v>40</v>
      </c>
      <c r="G42" s="18" t="s">
        <v>32</v>
      </c>
      <c r="H42" s="17" t="s">
        <v>48</v>
      </c>
      <c r="I42" s="27">
        <v>339822.23</v>
      </c>
      <c r="J42" s="27">
        <v>162402.977333333</v>
      </c>
      <c r="K42" s="27"/>
      <c r="L42" s="40">
        <f t="shared" si="4"/>
        <v>0</v>
      </c>
      <c r="M42" s="27">
        <v>150000</v>
      </c>
      <c r="N42" s="27">
        <f t="shared" si="2"/>
        <v>150000</v>
      </c>
      <c r="O42" s="40">
        <f t="shared" si="5"/>
        <v>0.923628387009951</v>
      </c>
      <c r="P42" s="40">
        <f t="shared" si="6"/>
        <v>0.923628387009951</v>
      </c>
      <c r="Q42" s="37"/>
      <c r="R42" s="27">
        <f t="shared" si="7"/>
        <v>150000</v>
      </c>
      <c r="S42" s="27"/>
      <c r="T42" s="21">
        <v>45437</v>
      </c>
      <c r="U42" s="14">
        <v>5</v>
      </c>
      <c r="V42" s="21">
        <f t="shared" si="8"/>
        <v>45432</v>
      </c>
      <c r="W42" s="17" t="s">
        <v>35</v>
      </c>
      <c r="X42" s="8"/>
      <c r="Y42" s="14" t="s">
        <v>89</v>
      </c>
      <c r="Z42" s="31"/>
    </row>
    <row r="43" ht="20.1" customHeight="1" spans="1:26">
      <c r="A43" s="14">
        <f t="shared" si="3"/>
        <v>40</v>
      </c>
      <c r="B43" s="14" t="s">
        <v>45</v>
      </c>
      <c r="C43" s="15" t="s">
        <v>250</v>
      </c>
      <c r="D43" s="100" t="s">
        <v>251</v>
      </c>
      <c r="E43" s="17" t="s">
        <v>30</v>
      </c>
      <c r="F43" s="18" t="s">
        <v>31</v>
      </c>
      <c r="G43" s="19" t="s">
        <v>32</v>
      </c>
      <c r="H43" s="17" t="s">
        <v>48</v>
      </c>
      <c r="I43" s="8">
        <v>117519.07</v>
      </c>
      <c r="J43" s="27">
        <v>11571.3173333333</v>
      </c>
      <c r="K43" s="27"/>
      <c r="L43" s="40">
        <f t="shared" si="4"/>
        <v>0</v>
      </c>
      <c r="M43" s="27">
        <v>30000</v>
      </c>
      <c r="N43" s="27">
        <f t="shared" si="2"/>
        <v>30000</v>
      </c>
      <c r="O43" s="40">
        <f t="shared" si="5"/>
        <v>2.59261751586222</v>
      </c>
      <c r="P43" s="40">
        <f t="shared" si="6"/>
        <v>2.59261751586222</v>
      </c>
      <c r="Q43" s="17"/>
      <c r="R43" s="27">
        <f t="shared" si="7"/>
        <v>30000</v>
      </c>
      <c r="S43" s="27"/>
      <c r="T43" s="21">
        <v>45439</v>
      </c>
      <c r="U43" s="14">
        <v>7</v>
      </c>
      <c r="V43" s="21">
        <f t="shared" si="8"/>
        <v>45432</v>
      </c>
      <c r="W43" s="17" t="s">
        <v>70</v>
      </c>
      <c r="X43" s="8"/>
      <c r="Y43" s="14" t="s">
        <v>125</v>
      </c>
      <c r="Z43" s="31"/>
    </row>
    <row r="44" s="42" customFormat="1" ht="20.1" customHeight="1" spans="1:26">
      <c r="A44" s="14">
        <f t="shared" si="3"/>
        <v>41</v>
      </c>
      <c r="B44" s="14" t="s">
        <v>90</v>
      </c>
      <c r="C44" s="15" t="s">
        <v>308</v>
      </c>
      <c r="D44" s="100" t="s">
        <v>309</v>
      </c>
      <c r="E44" s="17" t="s">
        <v>30</v>
      </c>
      <c r="F44" s="18" t="s">
        <v>31</v>
      </c>
      <c r="G44" s="19" t="s">
        <v>32</v>
      </c>
      <c r="H44" s="17" t="s">
        <v>333</v>
      </c>
      <c r="I44" s="27">
        <v>10230.41</v>
      </c>
      <c r="J44" s="27">
        <v>2736.68933333333</v>
      </c>
      <c r="K44" s="27"/>
      <c r="L44" s="40">
        <f t="shared" si="4"/>
        <v>0</v>
      </c>
      <c r="M44" s="27">
        <v>20525.17</v>
      </c>
      <c r="N44" s="102">
        <f t="shared" si="2"/>
        <v>20525.17</v>
      </c>
      <c r="O44" s="40">
        <f t="shared" si="5"/>
        <v>7.5</v>
      </c>
      <c r="P44" s="40">
        <f t="shared" si="6"/>
        <v>7.5</v>
      </c>
      <c r="Q44" s="37"/>
      <c r="R44" s="27">
        <f t="shared" si="7"/>
        <v>20525.17</v>
      </c>
      <c r="S44" s="27"/>
      <c r="T44" s="21">
        <v>45426</v>
      </c>
      <c r="U44" s="14">
        <v>3</v>
      </c>
      <c r="V44" s="21">
        <f t="shared" si="8"/>
        <v>45423</v>
      </c>
      <c r="W44" s="17" t="s">
        <v>70</v>
      </c>
      <c r="X44" s="30"/>
      <c r="Y44" s="14" t="s">
        <v>36</v>
      </c>
      <c r="Z44" s="31" t="s">
        <v>450</v>
      </c>
    </row>
    <row r="45" s="42" customFormat="1" ht="20.1" customHeight="1" spans="1:26">
      <c r="A45" s="14">
        <f t="shared" si="3"/>
        <v>42</v>
      </c>
      <c r="B45" s="14" t="s">
        <v>260</v>
      </c>
      <c r="C45" s="15" t="s">
        <v>195</v>
      </c>
      <c r="D45" s="100" t="s">
        <v>196</v>
      </c>
      <c r="E45" s="17" t="s">
        <v>30</v>
      </c>
      <c r="F45" s="18" t="s">
        <v>31</v>
      </c>
      <c r="G45" s="19" t="s">
        <v>32</v>
      </c>
      <c r="H45" s="17" t="s">
        <v>429</v>
      </c>
      <c r="I45" s="27">
        <v>183209.57</v>
      </c>
      <c r="J45" s="27">
        <v>84323.27</v>
      </c>
      <c r="K45" s="27"/>
      <c r="L45" s="40">
        <f t="shared" si="4"/>
        <v>0</v>
      </c>
      <c r="M45" s="27">
        <v>68000</v>
      </c>
      <c r="N45" s="102">
        <f t="shared" si="2"/>
        <v>68000</v>
      </c>
      <c r="O45" s="40">
        <f t="shared" si="5"/>
        <v>0.806420339249178</v>
      </c>
      <c r="P45" s="40">
        <f t="shared" si="6"/>
        <v>0.806420339249178</v>
      </c>
      <c r="Q45" s="37"/>
      <c r="R45" s="27">
        <f t="shared" si="7"/>
        <v>68000</v>
      </c>
      <c r="S45" s="27"/>
      <c r="T45" s="21">
        <v>45426</v>
      </c>
      <c r="U45" s="14">
        <v>3</v>
      </c>
      <c r="V45" s="21">
        <f t="shared" si="8"/>
        <v>45423</v>
      </c>
      <c r="W45" s="17" t="s">
        <v>70</v>
      </c>
      <c r="X45" s="30"/>
      <c r="Y45" s="14" t="s">
        <v>36</v>
      </c>
      <c r="Z45" s="31"/>
    </row>
    <row r="46" s="42" customFormat="1" ht="20.1" customHeight="1" spans="1:26">
      <c r="A46" s="14">
        <f t="shared" si="3"/>
        <v>43</v>
      </c>
      <c r="B46" s="14" t="s">
        <v>260</v>
      </c>
      <c r="C46" s="15" t="s">
        <v>129</v>
      </c>
      <c r="D46" s="100" t="s">
        <v>130</v>
      </c>
      <c r="E46" s="17" t="s">
        <v>30</v>
      </c>
      <c r="F46" s="18" t="s">
        <v>40</v>
      </c>
      <c r="G46" s="19" t="s">
        <v>32</v>
      </c>
      <c r="H46" s="17" t="s">
        <v>333</v>
      </c>
      <c r="I46" s="27">
        <v>45200</v>
      </c>
      <c r="J46" s="27">
        <v>45200</v>
      </c>
      <c r="K46" s="27"/>
      <c r="L46" s="40">
        <f t="shared" si="4"/>
        <v>0</v>
      </c>
      <c r="M46" s="27">
        <v>45200</v>
      </c>
      <c r="N46" s="102">
        <f t="shared" si="2"/>
        <v>45200</v>
      </c>
      <c r="O46" s="40">
        <f t="shared" si="5"/>
        <v>1</v>
      </c>
      <c r="P46" s="40">
        <f t="shared" si="6"/>
        <v>1</v>
      </c>
      <c r="Q46" s="37"/>
      <c r="R46" s="27">
        <f t="shared" si="7"/>
        <v>45200</v>
      </c>
      <c r="S46" s="27"/>
      <c r="T46" s="21">
        <v>45427</v>
      </c>
      <c r="U46" s="14">
        <v>3</v>
      </c>
      <c r="V46" s="21">
        <f t="shared" si="8"/>
        <v>45424</v>
      </c>
      <c r="W46" s="17" t="s">
        <v>70</v>
      </c>
      <c r="X46" s="30"/>
      <c r="Y46" s="14" t="s">
        <v>89</v>
      </c>
      <c r="Z46" s="31"/>
    </row>
    <row r="47" s="42" customFormat="1" ht="20.1" customHeight="1" spans="1:26">
      <c r="A47" s="14">
        <f t="shared" si="3"/>
        <v>44</v>
      </c>
      <c r="B47" s="14" t="s">
        <v>45</v>
      </c>
      <c r="C47" s="15" t="s">
        <v>451</v>
      </c>
      <c r="D47" s="100" t="s">
        <v>452</v>
      </c>
      <c r="E47" s="17" t="s">
        <v>30</v>
      </c>
      <c r="F47" s="18" t="s">
        <v>31</v>
      </c>
      <c r="G47" s="19" t="s">
        <v>32</v>
      </c>
      <c r="H47" s="17" t="s">
        <v>48</v>
      </c>
      <c r="I47" s="27">
        <v>243822.61</v>
      </c>
      <c r="J47" s="27">
        <v>243822.61</v>
      </c>
      <c r="K47" s="27"/>
      <c r="L47" s="40">
        <f t="shared" si="4"/>
        <v>0</v>
      </c>
      <c r="M47" s="27">
        <v>100000</v>
      </c>
      <c r="N47" s="102">
        <f t="shared" si="2"/>
        <v>100000</v>
      </c>
      <c r="O47" s="40">
        <f t="shared" si="5"/>
        <v>0.410134236525481</v>
      </c>
      <c r="P47" s="40">
        <f t="shared" si="6"/>
        <v>0.410134236525481</v>
      </c>
      <c r="Q47" s="37"/>
      <c r="R47" s="27">
        <f t="shared" si="7"/>
        <v>100000</v>
      </c>
      <c r="S47" s="27"/>
      <c r="T47" s="21">
        <v>45428</v>
      </c>
      <c r="U47" s="14">
        <v>3</v>
      </c>
      <c r="V47" s="21">
        <f t="shared" si="8"/>
        <v>45425</v>
      </c>
      <c r="W47" s="17" t="s">
        <v>70</v>
      </c>
      <c r="X47" s="30"/>
      <c r="Y47" s="14" t="s">
        <v>36</v>
      </c>
      <c r="Z47" s="31"/>
    </row>
    <row r="48" ht="20.1" customHeight="1" spans="1:26">
      <c r="A48" s="14">
        <f t="shared" si="3"/>
        <v>45</v>
      </c>
      <c r="B48" s="14" t="s">
        <v>45</v>
      </c>
      <c r="C48" s="15" t="s">
        <v>134</v>
      </c>
      <c r="D48" s="100" t="s">
        <v>135</v>
      </c>
      <c r="E48" s="17" t="s">
        <v>30</v>
      </c>
      <c r="F48" s="18" t="s">
        <v>31</v>
      </c>
      <c r="G48" s="19" t="s">
        <v>32</v>
      </c>
      <c r="H48" s="17" t="s">
        <v>48</v>
      </c>
      <c r="I48" s="27">
        <v>400000</v>
      </c>
      <c r="J48" s="27">
        <v>400000</v>
      </c>
      <c r="K48" s="27"/>
      <c r="L48" s="40">
        <f t="shared" si="4"/>
        <v>0</v>
      </c>
      <c r="M48" s="27">
        <v>400000</v>
      </c>
      <c r="N48" s="102">
        <f t="shared" si="2"/>
        <v>400000</v>
      </c>
      <c r="O48" s="40">
        <f t="shared" si="5"/>
        <v>1</v>
      </c>
      <c r="P48" s="40">
        <f t="shared" si="6"/>
        <v>1</v>
      </c>
      <c r="Q48" s="37"/>
      <c r="R48" s="27">
        <f t="shared" si="7"/>
        <v>400000</v>
      </c>
      <c r="S48" s="27"/>
      <c r="T48" s="21">
        <v>45427</v>
      </c>
      <c r="U48" s="14">
        <v>7</v>
      </c>
      <c r="V48" s="21">
        <f t="shared" si="8"/>
        <v>45420</v>
      </c>
      <c r="W48" s="17" t="s">
        <v>70</v>
      </c>
      <c r="X48" s="30"/>
      <c r="Y48" s="14" t="s">
        <v>36</v>
      </c>
      <c r="Z48" s="31"/>
    </row>
    <row r="49" ht="20.1" customHeight="1" spans="1:26">
      <c r="A49" s="14">
        <f t="shared" si="3"/>
        <v>46</v>
      </c>
      <c r="B49" s="14" t="s">
        <v>45</v>
      </c>
      <c r="C49" s="14" t="s">
        <v>199</v>
      </c>
      <c r="D49" s="100" t="s">
        <v>200</v>
      </c>
      <c r="E49" s="17" t="s">
        <v>30</v>
      </c>
      <c r="F49" s="14" t="s">
        <v>31</v>
      </c>
      <c r="G49" s="14" t="s">
        <v>32</v>
      </c>
      <c r="H49" s="17" t="s">
        <v>48</v>
      </c>
      <c r="I49" s="8">
        <v>144280.11</v>
      </c>
      <c r="J49" s="27">
        <v>15563.868</v>
      </c>
      <c r="K49" s="27"/>
      <c r="L49" s="40">
        <f t="shared" si="4"/>
        <v>0</v>
      </c>
      <c r="M49" s="27">
        <v>20000</v>
      </c>
      <c r="N49" s="27">
        <f t="shared" si="2"/>
        <v>20000</v>
      </c>
      <c r="O49" s="40">
        <f t="shared" si="5"/>
        <v>1.28502760367795</v>
      </c>
      <c r="P49" s="40">
        <f t="shared" si="6"/>
        <v>1.28502760367795</v>
      </c>
      <c r="Q49" s="17"/>
      <c r="R49" s="27">
        <f t="shared" si="7"/>
        <v>20000</v>
      </c>
      <c r="S49" s="27"/>
      <c r="T49" s="21"/>
      <c r="U49" s="108"/>
      <c r="V49" s="21"/>
      <c r="W49" s="17" t="s">
        <v>35</v>
      </c>
      <c r="X49" s="8"/>
      <c r="Y49" s="14" t="s">
        <v>36</v>
      </c>
      <c r="Z49" s="31"/>
    </row>
    <row r="50" ht="20.1" customHeight="1" spans="1:26">
      <c r="A50" s="14">
        <f t="shared" si="3"/>
        <v>47</v>
      </c>
      <c r="B50" s="14" t="s">
        <v>45</v>
      </c>
      <c r="C50" s="14" t="s">
        <v>201</v>
      </c>
      <c r="D50" s="100" t="s">
        <v>202</v>
      </c>
      <c r="E50" s="17" t="s">
        <v>30</v>
      </c>
      <c r="F50" s="14" t="s">
        <v>31</v>
      </c>
      <c r="G50" s="14" t="s">
        <v>32</v>
      </c>
      <c r="H50" s="17" t="s">
        <v>48</v>
      </c>
      <c r="I50" s="8">
        <v>1547082.58</v>
      </c>
      <c r="J50" s="27">
        <v>95675.2693333333</v>
      </c>
      <c r="K50" s="27"/>
      <c r="L50" s="40">
        <f t="shared" si="4"/>
        <v>0</v>
      </c>
      <c r="M50" s="27">
        <v>50000</v>
      </c>
      <c r="N50" s="27">
        <f t="shared" si="2"/>
        <v>50000</v>
      </c>
      <c r="O50" s="40">
        <f t="shared" si="5"/>
        <v>0.522601089585645</v>
      </c>
      <c r="P50" s="40">
        <f t="shared" si="6"/>
        <v>0.522601089585645</v>
      </c>
      <c r="Q50" s="76">
        <v>0.03</v>
      </c>
      <c r="R50" s="27">
        <f t="shared" si="7"/>
        <v>48500</v>
      </c>
      <c r="S50" s="27"/>
      <c r="T50" s="21">
        <v>45442</v>
      </c>
      <c r="U50" s="108"/>
      <c r="V50" s="21">
        <f>T50-U50</f>
        <v>45442</v>
      </c>
      <c r="W50" s="17" t="s">
        <v>35</v>
      </c>
      <c r="X50" s="8"/>
      <c r="Y50" s="14" t="s">
        <v>36</v>
      </c>
      <c r="Z50" s="31"/>
    </row>
    <row r="51" ht="20.1" customHeight="1" spans="1:26">
      <c r="A51" s="14">
        <f t="shared" si="3"/>
        <v>48</v>
      </c>
      <c r="B51" s="14" t="s">
        <v>45</v>
      </c>
      <c r="C51" s="14" t="s">
        <v>191</v>
      </c>
      <c r="D51" s="100" t="s">
        <v>192</v>
      </c>
      <c r="E51" s="17" t="s">
        <v>30</v>
      </c>
      <c r="F51" s="14" t="s">
        <v>31</v>
      </c>
      <c r="G51" s="14" t="s">
        <v>32</v>
      </c>
      <c r="H51" s="17" t="s">
        <v>48</v>
      </c>
      <c r="I51" s="8">
        <v>815110.53</v>
      </c>
      <c r="J51" s="27">
        <v>61544.144</v>
      </c>
      <c r="K51" s="27"/>
      <c r="L51" s="40">
        <f t="shared" si="4"/>
        <v>0</v>
      </c>
      <c r="M51" s="27">
        <v>60000</v>
      </c>
      <c r="N51" s="27">
        <f t="shared" si="2"/>
        <v>60000</v>
      </c>
      <c r="O51" s="40">
        <f t="shared" si="5"/>
        <v>0.974909976812741</v>
      </c>
      <c r="P51" s="40">
        <f t="shared" si="6"/>
        <v>0.974909976812741</v>
      </c>
      <c r="Q51" s="76"/>
      <c r="R51" s="27">
        <f t="shared" si="7"/>
        <v>60000</v>
      </c>
      <c r="S51" s="17" t="s">
        <v>453</v>
      </c>
      <c r="T51" s="21">
        <v>45442</v>
      </c>
      <c r="U51" s="14">
        <v>3</v>
      </c>
      <c r="V51" s="21">
        <f>T51-U51</f>
        <v>45439</v>
      </c>
      <c r="W51" s="17" t="s">
        <v>35</v>
      </c>
      <c r="X51" s="8"/>
      <c r="Y51" s="14" t="s">
        <v>36</v>
      </c>
      <c r="Z51" s="31" t="s">
        <v>193</v>
      </c>
    </row>
    <row r="52" ht="20.1" customHeight="1" spans="1:26">
      <c r="A52" s="14">
        <f t="shared" si="3"/>
        <v>49</v>
      </c>
      <c r="B52" s="14" t="s">
        <v>45</v>
      </c>
      <c r="C52" s="15" t="s">
        <v>241</v>
      </c>
      <c r="D52" s="100" t="s">
        <v>242</v>
      </c>
      <c r="E52" s="17" t="s">
        <v>30</v>
      </c>
      <c r="F52" s="18" t="s">
        <v>31</v>
      </c>
      <c r="G52" s="19" t="s">
        <v>32</v>
      </c>
      <c r="H52" s="17" t="s">
        <v>48</v>
      </c>
      <c r="I52" s="8">
        <v>92255.8</v>
      </c>
      <c r="J52" s="27">
        <v>28042.1706666667</v>
      </c>
      <c r="K52" s="27"/>
      <c r="L52" s="40">
        <f t="shared" si="4"/>
        <v>0</v>
      </c>
      <c r="M52" s="27">
        <v>20000</v>
      </c>
      <c r="N52" s="27">
        <f t="shared" si="2"/>
        <v>20000</v>
      </c>
      <c r="O52" s="40">
        <f t="shared" si="5"/>
        <v>0.713211549766855</v>
      </c>
      <c r="P52" s="40">
        <f t="shared" si="6"/>
        <v>0.713211549766855</v>
      </c>
      <c r="Q52" s="17"/>
      <c r="R52" s="27">
        <f t="shared" si="7"/>
        <v>20000</v>
      </c>
      <c r="S52" s="27"/>
      <c r="T52" s="21">
        <v>45439</v>
      </c>
      <c r="U52" s="14">
        <v>7</v>
      </c>
      <c r="V52" s="21">
        <f>T52-U52</f>
        <v>45432</v>
      </c>
      <c r="W52" s="17" t="s">
        <v>70</v>
      </c>
      <c r="X52" s="8"/>
      <c r="Y52" s="14" t="s">
        <v>125</v>
      </c>
      <c r="Z52" s="31"/>
    </row>
    <row r="53" ht="20.1" customHeight="1" spans="1:26">
      <c r="A53" s="14">
        <f t="shared" si="3"/>
        <v>50</v>
      </c>
      <c r="B53" s="14" t="s">
        <v>45</v>
      </c>
      <c r="C53" s="15" t="s">
        <v>239</v>
      </c>
      <c r="D53" s="100" t="s">
        <v>240</v>
      </c>
      <c r="E53" s="17" t="s">
        <v>30</v>
      </c>
      <c r="F53" s="18" t="s">
        <v>31</v>
      </c>
      <c r="G53" s="19" t="s">
        <v>32</v>
      </c>
      <c r="H53" s="17" t="s">
        <v>48</v>
      </c>
      <c r="I53" s="8">
        <v>12530.25</v>
      </c>
      <c r="J53" s="27">
        <v>1670.7</v>
      </c>
      <c r="K53" s="27"/>
      <c r="L53" s="40">
        <f t="shared" si="4"/>
        <v>0</v>
      </c>
      <c r="M53" s="27">
        <v>12530.25</v>
      </c>
      <c r="N53" s="27">
        <f t="shared" si="2"/>
        <v>12530.25</v>
      </c>
      <c r="O53" s="40">
        <f t="shared" si="5"/>
        <v>7.5</v>
      </c>
      <c r="P53" s="40">
        <f t="shared" si="6"/>
        <v>7.5</v>
      </c>
      <c r="Q53" s="17"/>
      <c r="R53" s="27">
        <f t="shared" si="7"/>
        <v>12530.25</v>
      </c>
      <c r="S53" s="27"/>
      <c r="T53" s="21">
        <v>45439</v>
      </c>
      <c r="U53" s="14">
        <v>7</v>
      </c>
      <c r="V53" s="21">
        <f>T53-U53</f>
        <v>45432</v>
      </c>
      <c r="W53" s="17" t="s">
        <v>70</v>
      </c>
      <c r="X53" s="8"/>
      <c r="Y53" s="14" t="s">
        <v>125</v>
      </c>
      <c r="Z53" s="31" t="s">
        <v>221</v>
      </c>
    </row>
    <row r="54" ht="20.1" customHeight="1" spans="1:26">
      <c r="A54" s="14">
        <f t="shared" si="3"/>
        <v>51</v>
      </c>
      <c r="B54" s="14" t="s">
        <v>45</v>
      </c>
      <c r="C54" s="15" t="s">
        <v>87</v>
      </c>
      <c r="D54" s="99" t="s">
        <v>88</v>
      </c>
      <c r="E54" s="17" t="s">
        <v>30</v>
      </c>
      <c r="F54" s="18" t="s">
        <v>40</v>
      </c>
      <c r="G54" s="19" t="s">
        <v>32</v>
      </c>
      <c r="H54" s="17" t="s">
        <v>48</v>
      </c>
      <c r="I54" s="27">
        <v>16034.72</v>
      </c>
      <c r="J54" s="27">
        <v>16034.72</v>
      </c>
      <c r="K54" s="27"/>
      <c r="L54" s="40">
        <f t="shared" si="4"/>
        <v>0</v>
      </c>
      <c r="M54" s="27">
        <v>16034.72</v>
      </c>
      <c r="N54" s="27">
        <f t="shared" si="2"/>
        <v>16034.72</v>
      </c>
      <c r="O54" s="40">
        <f t="shared" si="5"/>
        <v>1</v>
      </c>
      <c r="P54" s="40">
        <f t="shared" si="6"/>
        <v>1</v>
      </c>
      <c r="Q54" s="37"/>
      <c r="R54" s="27">
        <f t="shared" si="7"/>
        <v>16034.72</v>
      </c>
      <c r="S54" s="27"/>
      <c r="T54" s="21"/>
      <c r="U54" s="14"/>
      <c r="V54" s="21"/>
      <c r="W54" s="17" t="s">
        <v>35</v>
      </c>
      <c r="X54" s="8"/>
      <c r="Y54" s="14" t="s">
        <v>89</v>
      </c>
      <c r="Z54" s="31"/>
    </row>
    <row r="55" ht="20.1" customHeight="1" spans="1:26">
      <c r="A55" s="14">
        <f t="shared" si="3"/>
        <v>52</v>
      </c>
      <c r="B55" s="14" t="s">
        <v>45</v>
      </c>
      <c r="C55" s="15" t="s">
        <v>226</v>
      </c>
      <c r="D55" s="100" t="s">
        <v>227</v>
      </c>
      <c r="E55" s="17" t="s">
        <v>30</v>
      </c>
      <c r="F55" s="18" t="s">
        <v>31</v>
      </c>
      <c r="G55" s="19" t="s">
        <v>32</v>
      </c>
      <c r="H55" s="17" t="s">
        <v>48</v>
      </c>
      <c r="I55" s="8">
        <v>13785</v>
      </c>
      <c r="J55" s="27">
        <v>2816.14266666667</v>
      </c>
      <c r="K55" s="27"/>
      <c r="L55" s="40">
        <f t="shared" si="4"/>
        <v>0</v>
      </c>
      <c r="M55" s="8">
        <v>10000</v>
      </c>
      <c r="N55" s="27">
        <f t="shared" si="2"/>
        <v>10000</v>
      </c>
      <c r="O55" s="40">
        <f t="shared" si="5"/>
        <v>3.55095646195955</v>
      </c>
      <c r="P55" s="40">
        <f t="shared" si="6"/>
        <v>3.55095646195955</v>
      </c>
      <c r="Q55" s="17"/>
      <c r="R55" s="27">
        <f t="shared" si="7"/>
        <v>10000</v>
      </c>
      <c r="S55" s="27"/>
      <c r="T55" s="21">
        <v>45439</v>
      </c>
      <c r="U55" s="14">
        <v>4</v>
      </c>
      <c r="V55" s="21">
        <f t="shared" ref="V55:V62" si="9">T55-U55</f>
        <v>45435</v>
      </c>
      <c r="W55" s="17" t="s">
        <v>70</v>
      </c>
      <c r="X55" s="8"/>
      <c r="Y55" s="14" t="s">
        <v>125</v>
      </c>
      <c r="Z55" s="31"/>
    </row>
    <row r="56" ht="22.2" customHeight="1" spans="1:26">
      <c r="A56" s="14">
        <f t="shared" si="3"/>
        <v>53</v>
      </c>
      <c r="B56" s="14" t="s">
        <v>45</v>
      </c>
      <c r="C56" s="15" t="s">
        <v>234</v>
      </c>
      <c r="D56" s="100" t="s">
        <v>235</v>
      </c>
      <c r="E56" s="17" t="s">
        <v>30</v>
      </c>
      <c r="F56" s="18" t="s">
        <v>31</v>
      </c>
      <c r="G56" s="19" t="s">
        <v>32</v>
      </c>
      <c r="H56" s="17" t="s">
        <v>48</v>
      </c>
      <c r="I56" s="8">
        <v>570888.88</v>
      </c>
      <c r="J56" s="27">
        <v>82378.0453333334</v>
      </c>
      <c r="K56" s="27">
        <v>50000</v>
      </c>
      <c r="L56" s="40">
        <f t="shared" si="4"/>
        <v>0.60695783442883</v>
      </c>
      <c r="M56" s="27">
        <v>30000</v>
      </c>
      <c r="N56" s="27">
        <f t="shared" si="2"/>
        <v>30000</v>
      </c>
      <c r="O56" s="40">
        <f t="shared" ref="O56:O62" si="10">M56/J56</f>
        <v>0.364174700657298</v>
      </c>
      <c r="P56" s="40">
        <f t="shared" ref="P56:P62" si="11">L56+O56</f>
        <v>0.971132535086128</v>
      </c>
      <c r="Q56" s="17"/>
      <c r="R56" s="27">
        <f t="shared" si="7"/>
        <v>30000</v>
      </c>
      <c r="S56" s="27"/>
      <c r="T56" s="21">
        <v>45439</v>
      </c>
      <c r="U56" s="14">
        <v>7</v>
      </c>
      <c r="V56" s="21">
        <f t="shared" si="9"/>
        <v>45432</v>
      </c>
      <c r="W56" s="17" t="s">
        <v>70</v>
      </c>
      <c r="X56" s="36" t="s">
        <v>454</v>
      </c>
      <c r="Y56" s="14" t="s">
        <v>125</v>
      </c>
      <c r="Z56" s="31"/>
    </row>
    <row r="57" ht="22.2" customHeight="1" spans="1:26">
      <c r="A57" s="14">
        <f t="shared" si="3"/>
        <v>54</v>
      </c>
      <c r="B57" s="14" t="s">
        <v>45</v>
      </c>
      <c r="C57" s="15" t="s">
        <v>104</v>
      </c>
      <c r="D57" s="99" t="s">
        <v>105</v>
      </c>
      <c r="E57" s="17" t="s">
        <v>30</v>
      </c>
      <c r="F57" s="18" t="s">
        <v>74</v>
      </c>
      <c r="G57" s="19" t="s">
        <v>32</v>
      </c>
      <c r="H57" s="17" t="s">
        <v>48</v>
      </c>
      <c r="I57" s="27">
        <v>352121.33</v>
      </c>
      <c r="J57" s="27">
        <v>4198.37866666667</v>
      </c>
      <c r="K57" s="27">
        <v>30000</v>
      </c>
      <c r="L57" s="40">
        <f t="shared" si="4"/>
        <v>7.14561557731492</v>
      </c>
      <c r="M57" s="27">
        <v>50000</v>
      </c>
      <c r="N57" s="27">
        <f t="shared" si="2"/>
        <v>50000</v>
      </c>
      <c r="O57" s="40">
        <f t="shared" si="10"/>
        <v>11.9093592955249</v>
      </c>
      <c r="P57" s="40">
        <f t="shared" si="11"/>
        <v>19.0549748728398</v>
      </c>
      <c r="Q57" s="37">
        <v>0.03</v>
      </c>
      <c r="R57" s="27">
        <f t="shared" si="7"/>
        <v>48500</v>
      </c>
      <c r="S57" s="27" t="s">
        <v>455</v>
      </c>
      <c r="T57" s="21">
        <v>45410</v>
      </c>
      <c r="U57" s="14">
        <v>4</v>
      </c>
      <c r="V57" s="21">
        <f t="shared" si="9"/>
        <v>45406</v>
      </c>
      <c r="W57" s="17" t="s">
        <v>35</v>
      </c>
      <c r="X57" s="36" t="s">
        <v>456</v>
      </c>
      <c r="Y57" s="14" t="s">
        <v>36</v>
      </c>
      <c r="Z57" s="31"/>
    </row>
    <row r="58" ht="22.2" customHeight="1" spans="1:26">
      <c r="A58" s="14">
        <f t="shared" si="3"/>
        <v>55</v>
      </c>
      <c r="B58" s="14" t="s">
        <v>45</v>
      </c>
      <c r="C58" s="15" t="s">
        <v>46</v>
      </c>
      <c r="D58" s="99" t="s">
        <v>47</v>
      </c>
      <c r="E58" s="17" t="s">
        <v>30</v>
      </c>
      <c r="F58" s="18" t="s">
        <v>40</v>
      </c>
      <c r="G58" s="19" t="s">
        <v>32</v>
      </c>
      <c r="H58" s="17" t="s">
        <v>48</v>
      </c>
      <c r="I58" s="27">
        <v>906429.46</v>
      </c>
      <c r="J58" s="27">
        <v>170680.557333333</v>
      </c>
      <c r="K58" s="27">
        <v>50000</v>
      </c>
      <c r="L58" s="40">
        <f t="shared" si="4"/>
        <v>0.292944907030926</v>
      </c>
      <c r="M58" s="27">
        <v>300000</v>
      </c>
      <c r="N58" s="27">
        <f t="shared" si="2"/>
        <v>300000</v>
      </c>
      <c r="O58" s="40">
        <f t="shared" si="10"/>
        <v>1.75766944218556</v>
      </c>
      <c r="P58" s="40">
        <f t="shared" si="11"/>
        <v>2.05061434921648</v>
      </c>
      <c r="Q58" s="37">
        <v>0.03</v>
      </c>
      <c r="R58" s="27">
        <f t="shared" si="7"/>
        <v>291000</v>
      </c>
      <c r="S58" s="27"/>
      <c r="T58" s="21">
        <v>45439</v>
      </c>
      <c r="U58" s="14">
        <v>3</v>
      </c>
      <c r="V58" s="21">
        <f t="shared" si="9"/>
        <v>45436</v>
      </c>
      <c r="W58" s="17" t="s">
        <v>70</v>
      </c>
      <c r="X58" s="36"/>
      <c r="Y58" s="14" t="s">
        <v>65</v>
      </c>
      <c r="Z58" s="31" t="s">
        <v>457</v>
      </c>
    </row>
    <row r="59" ht="22.2" customHeight="1" spans="1:26">
      <c r="A59" s="14">
        <f t="shared" si="3"/>
        <v>56</v>
      </c>
      <c r="B59" s="14" t="s">
        <v>45</v>
      </c>
      <c r="C59" s="15" t="s">
        <v>252</v>
      </c>
      <c r="D59" s="99" t="s">
        <v>253</v>
      </c>
      <c r="E59" s="17" t="s">
        <v>30</v>
      </c>
      <c r="F59" s="18" t="s">
        <v>31</v>
      </c>
      <c r="G59" s="19" t="s">
        <v>32</v>
      </c>
      <c r="H59" s="17" t="s">
        <v>48</v>
      </c>
      <c r="I59" s="27">
        <v>1117650.81</v>
      </c>
      <c r="J59" s="27">
        <v>307298.646666667</v>
      </c>
      <c r="K59" s="27">
        <v>150000</v>
      </c>
      <c r="L59" s="40">
        <f t="shared" si="4"/>
        <v>0.488124505679025</v>
      </c>
      <c r="M59" s="27">
        <v>150000</v>
      </c>
      <c r="N59" s="27">
        <f t="shared" si="2"/>
        <v>150000</v>
      </c>
      <c r="O59" s="40">
        <f t="shared" si="10"/>
        <v>0.488124505679025</v>
      </c>
      <c r="P59" s="40">
        <f t="shared" si="11"/>
        <v>0.97624901135805</v>
      </c>
      <c r="Q59" s="37">
        <v>0.03</v>
      </c>
      <c r="R59" s="27">
        <f t="shared" si="7"/>
        <v>145500</v>
      </c>
      <c r="S59" s="27"/>
      <c r="T59" s="21">
        <v>45428</v>
      </c>
      <c r="U59" s="14">
        <v>3</v>
      </c>
      <c r="V59" s="21">
        <f t="shared" si="9"/>
        <v>45425</v>
      </c>
      <c r="W59" s="17" t="s">
        <v>35</v>
      </c>
      <c r="X59" s="36"/>
      <c r="Y59" s="14" t="s">
        <v>125</v>
      </c>
      <c r="Z59" s="31"/>
    </row>
    <row r="60" ht="22.2" customHeight="1" spans="1:26">
      <c r="A60" s="14">
        <f t="shared" si="3"/>
        <v>57</v>
      </c>
      <c r="B60" s="14" t="s">
        <v>45</v>
      </c>
      <c r="C60" s="15" t="s">
        <v>257</v>
      </c>
      <c r="D60" s="99" t="s">
        <v>258</v>
      </c>
      <c r="E60" s="17" t="s">
        <v>30</v>
      </c>
      <c r="F60" s="18" t="s">
        <v>31</v>
      </c>
      <c r="G60" s="19" t="s">
        <v>32</v>
      </c>
      <c r="H60" s="17" t="s">
        <v>48</v>
      </c>
      <c r="I60" s="27">
        <v>1292257.12</v>
      </c>
      <c r="J60" s="27">
        <v>200030.544</v>
      </c>
      <c r="K60" s="27">
        <v>50000</v>
      </c>
      <c r="L60" s="40">
        <f t="shared" si="4"/>
        <v>0.249961825829959</v>
      </c>
      <c r="M60" s="27">
        <v>150000</v>
      </c>
      <c r="N60" s="27">
        <f t="shared" si="2"/>
        <v>150000</v>
      </c>
      <c r="O60" s="40">
        <f t="shared" si="10"/>
        <v>0.749885477489878</v>
      </c>
      <c r="P60" s="40">
        <f t="shared" si="11"/>
        <v>0.999847303319837</v>
      </c>
      <c r="Q60" s="37">
        <v>0.03</v>
      </c>
      <c r="R60" s="27">
        <f t="shared" si="7"/>
        <v>145500</v>
      </c>
      <c r="S60" s="27"/>
      <c r="T60" s="21">
        <v>45428</v>
      </c>
      <c r="U60" s="14">
        <v>3</v>
      </c>
      <c r="V60" s="21">
        <f t="shared" si="9"/>
        <v>45425</v>
      </c>
      <c r="W60" s="17" t="s">
        <v>35</v>
      </c>
      <c r="X60" s="36"/>
      <c r="Y60" s="14" t="s">
        <v>65</v>
      </c>
      <c r="Z60" s="31"/>
    </row>
    <row r="61" ht="22.2" customHeight="1" spans="1:26">
      <c r="A61" s="14">
        <f t="shared" si="3"/>
        <v>58</v>
      </c>
      <c r="B61" s="14" t="s">
        <v>45</v>
      </c>
      <c r="C61" s="15" t="s">
        <v>458</v>
      </c>
      <c r="D61" s="99" t="s">
        <v>459</v>
      </c>
      <c r="E61" s="17" t="s">
        <v>30</v>
      </c>
      <c r="F61" s="18" t="s">
        <v>460</v>
      </c>
      <c r="G61" s="19" t="s">
        <v>32</v>
      </c>
      <c r="H61" s="17" t="s">
        <v>48</v>
      </c>
      <c r="I61" s="27">
        <v>418529.62</v>
      </c>
      <c r="J61" s="27">
        <v>55803.9493333333</v>
      </c>
      <c r="K61" s="27">
        <v>0</v>
      </c>
      <c r="L61" s="40">
        <f t="shared" si="4"/>
        <v>0</v>
      </c>
      <c r="M61" s="27">
        <v>270891.44</v>
      </c>
      <c r="N61" s="27">
        <f t="shared" si="2"/>
        <v>270891.44</v>
      </c>
      <c r="O61" s="40">
        <f t="shared" si="10"/>
        <v>4.8543417309389</v>
      </c>
      <c r="P61" s="40">
        <f t="shared" si="11"/>
        <v>4.8543417309389</v>
      </c>
      <c r="Q61" s="37"/>
      <c r="R61" s="27">
        <f t="shared" si="7"/>
        <v>270891.44</v>
      </c>
      <c r="S61" s="27"/>
      <c r="T61" s="21">
        <v>45437</v>
      </c>
      <c r="U61" s="14">
        <v>3</v>
      </c>
      <c r="V61" s="21">
        <f t="shared" si="9"/>
        <v>45434</v>
      </c>
      <c r="W61" s="17" t="s">
        <v>35</v>
      </c>
      <c r="X61" s="36"/>
      <c r="Y61" s="14" t="s">
        <v>65</v>
      </c>
      <c r="Z61" s="31"/>
    </row>
    <row r="62" ht="22.2" customHeight="1" spans="1:26">
      <c r="A62" s="14">
        <f t="shared" si="3"/>
        <v>59</v>
      </c>
      <c r="B62" s="14" t="s">
        <v>27</v>
      </c>
      <c r="C62" s="15" t="s">
        <v>461</v>
      </c>
      <c r="D62" s="99" t="s">
        <v>462</v>
      </c>
      <c r="E62" s="17" t="s">
        <v>30</v>
      </c>
      <c r="F62" s="18" t="s">
        <v>31</v>
      </c>
      <c r="G62" s="19" t="s">
        <v>32</v>
      </c>
      <c r="H62" s="17" t="s">
        <v>48</v>
      </c>
      <c r="I62" s="27">
        <v>255167.48</v>
      </c>
      <c r="J62" s="27">
        <v>23047.0373333333</v>
      </c>
      <c r="K62" s="27"/>
      <c r="L62" s="40">
        <f t="shared" si="4"/>
        <v>0</v>
      </c>
      <c r="M62" s="27">
        <v>50000</v>
      </c>
      <c r="N62" s="27">
        <f t="shared" si="2"/>
        <v>50000</v>
      </c>
      <c r="O62" s="40">
        <f t="shared" si="10"/>
        <v>2.16947624446653</v>
      </c>
      <c r="P62" s="40">
        <f t="shared" si="11"/>
        <v>2.16947624446653</v>
      </c>
      <c r="Q62" s="37">
        <v>0.03</v>
      </c>
      <c r="R62" s="27">
        <f t="shared" si="7"/>
        <v>48500</v>
      </c>
      <c r="S62" s="17" t="s">
        <v>34</v>
      </c>
      <c r="T62" s="21">
        <v>45437</v>
      </c>
      <c r="U62" s="14">
        <v>3</v>
      </c>
      <c r="V62" s="21">
        <f t="shared" si="9"/>
        <v>45434</v>
      </c>
      <c r="W62" s="17" t="s">
        <v>35</v>
      </c>
      <c r="X62" s="36"/>
      <c r="Y62" s="14" t="s">
        <v>36</v>
      </c>
      <c r="Z62" s="31"/>
    </row>
    <row r="63" ht="20.1" customHeight="1" spans="1:26">
      <c r="A63" s="14">
        <f t="shared" si="3"/>
        <v>60</v>
      </c>
      <c r="B63" s="14" t="s">
        <v>27</v>
      </c>
      <c r="C63" s="15" t="s">
        <v>463</v>
      </c>
      <c r="D63" s="100" t="s">
        <v>358</v>
      </c>
      <c r="E63" s="17" t="s">
        <v>30</v>
      </c>
      <c r="F63" s="18" t="s">
        <v>40</v>
      </c>
      <c r="G63" s="19" t="s">
        <v>270</v>
      </c>
      <c r="H63" s="17" t="s">
        <v>48</v>
      </c>
      <c r="I63" s="27">
        <v>10000</v>
      </c>
      <c r="J63" s="27">
        <v>10000</v>
      </c>
      <c r="K63" s="27"/>
      <c r="L63" s="40">
        <f t="shared" si="4"/>
        <v>0</v>
      </c>
      <c r="M63" s="27">
        <v>10000</v>
      </c>
      <c r="N63" s="27">
        <f t="shared" si="2"/>
        <v>10000</v>
      </c>
      <c r="O63" s="40">
        <f t="shared" si="5"/>
        <v>1</v>
      </c>
      <c r="P63" s="40">
        <f t="shared" si="6"/>
        <v>1</v>
      </c>
      <c r="Q63" s="37"/>
      <c r="R63" s="27">
        <f t="shared" si="7"/>
        <v>10000</v>
      </c>
      <c r="S63" s="27"/>
      <c r="T63" s="21"/>
      <c r="U63" s="14"/>
      <c r="V63" s="21"/>
      <c r="W63" s="17" t="s">
        <v>35</v>
      </c>
      <c r="X63" s="30"/>
      <c r="Y63" s="19" t="s">
        <v>89</v>
      </c>
      <c r="Z63" s="35" t="s">
        <v>348</v>
      </c>
    </row>
    <row r="64" ht="20.1" customHeight="1" spans="1:26">
      <c r="A64" s="14">
        <f t="shared" si="3"/>
        <v>61</v>
      </c>
      <c r="B64" s="14" t="s">
        <v>27</v>
      </c>
      <c r="C64" s="15" t="s">
        <v>464</v>
      </c>
      <c r="D64" s="100" t="s">
        <v>356</v>
      </c>
      <c r="E64" s="17" t="s">
        <v>30</v>
      </c>
      <c r="F64" s="18" t="s">
        <v>40</v>
      </c>
      <c r="G64" s="19" t="s">
        <v>270</v>
      </c>
      <c r="H64" s="17" t="s">
        <v>48</v>
      </c>
      <c r="I64" s="27">
        <v>20000</v>
      </c>
      <c r="J64" s="27">
        <v>20000</v>
      </c>
      <c r="K64" s="27"/>
      <c r="L64" s="40">
        <f t="shared" si="4"/>
        <v>0</v>
      </c>
      <c r="M64" s="27">
        <v>20000</v>
      </c>
      <c r="N64" s="27">
        <f t="shared" si="2"/>
        <v>20000</v>
      </c>
      <c r="O64" s="40">
        <f t="shared" si="5"/>
        <v>1</v>
      </c>
      <c r="P64" s="40">
        <f t="shared" si="6"/>
        <v>1</v>
      </c>
      <c r="Q64" s="37"/>
      <c r="R64" s="27">
        <f t="shared" si="7"/>
        <v>20000</v>
      </c>
      <c r="S64" s="27"/>
      <c r="T64" s="21"/>
      <c r="U64" s="14"/>
      <c r="V64" s="21"/>
      <c r="W64" s="17" t="s">
        <v>35</v>
      </c>
      <c r="X64" s="30"/>
      <c r="Y64" s="19" t="s">
        <v>89</v>
      </c>
      <c r="Z64" s="35" t="s">
        <v>357</v>
      </c>
    </row>
    <row r="65" ht="20.1" customHeight="1" spans="1:26">
      <c r="A65" s="14">
        <f t="shared" si="3"/>
        <v>62</v>
      </c>
      <c r="B65" s="14" t="s">
        <v>27</v>
      </c>
      <c r="C65" s="15" t="s">
        <v>465</v>
      </c>
      <c r="D65" s="100" t="s">
        <v>354</v>
      </c>
      <c r="E65" s="17" t="s">
        <v>30</v>
      </c>
      <c r="F65" s="18" t="s">
        <v>40</v>
      </c>
      <c r="G65" s="19" t="s">
        <v>270</v>
      </c>
      <c r="H65" s="17" t="s">
        <v>48</v>
      </c>
      <c r="I65" s="27">
        <v>20000</v>
      </c>
      <c r="J65" s="27">
        <v>20000</v>
      </c>
      <c r="K65" s="27"/>
      <c r="L65" s="40">
        <f t="shared" si="4"/>
        <v>0</v>
      </c>
      <c r="M65" s="27">
        <v>20000</v>
      </c>
      <c r="N65" s="27">
        <f t="shared" si="2"/>
        <v>20000</v>
      </c>
      <c r="O65" s="40">
        <f t="shared" si="5"/>
        <v>1</v>
      </c>
      <c r="P65" s="40">
        <f t="shared" si="6"/>
        <v>1</v>
      </c>
      <c r="Q65" s="37"/>
      <c r="R65" s="27">
        <f t="shared" si="7"/>
        <v>20000</v>
      </c>
      <c r="S65" s="27"/>
      <c r="T65" s="21"/>
      <c r="U65" s="14"/>
      <c r="V65" s="21"/>
      <c r="W65" s="17" t="s">
        <v>35</v>
      </c>
      <c r="X65" s="30"/>
      <c r="Y65" s="19" t="s">
        <v>89</v>
      </c>
      <c r="Z65" s="35" t="s">
        <v>355</v>
      </c>
    </row>
    <row r="66" ht="20.1" customHeight="1" spans="1:26">
      <c r="A66" s="14">
        <f t="shared" si="3"/>
        <v>63</v>
      </c>
      <c r="B66" s="14" t="s">
        <v>27</v>
      </c>
      <c r="C66" s="15" t="s">
        <v>466</v>
      </c>
      <c r="D66" s="16" t="s">
        <v>364</v>
      </c>
      <c r="E66" s="17" t="s">
        <v>172</v>
      </c>
      <c r="F66" s="18" t="s">
        <v>31</v>
      </c>
      <c r="G66" s="19" t="s">
        <v>180</v>
      </c>
      <c r="H66" s="17" t="s">
        <v>48</v>
      </c>
      <c r="I66" s="27">
        <v>15000</v>
      </c>
      <c r="J66" s="27">
        <v>15000</v>
      </c>
      <c r="K66" s="27"/>
      <c r="L66" s="109">
        <f t="shared" si="4"/>
        <v>0</v>
      </c>
      <c r="M66" s="27">
        <v>15000</v>
      </c>
      <c r="N66" s="27">
        <f t="shared" si="2"/>
        <v>15000</v>
      </c>
      <c r="O66" s="109">
        <f t="shared" si="5"/>
        <v>1</v>
      </c>
      <c r="P66" s="109">
        <f t="shared" si="6"/>
        <v>1</v>
      </c>
      <c r="Q66" s="37"/>
      <c r="R66" s="27">
        <f t="shared" si="7"/>
        <v>15000</v>
      </c>
      <c r="S66" s="27"/>
      <c r="T66" s="21"/>
      <c r="U66" s="14"/>
      <c r="V66" s="21"/>
      <c r="W66" s="17" t="s">
        <v>70</v>
      </c>
      <c r="X66" s="30"/>
      <c r="Y66" s="14" t="s">
        <v>205</v>
      </c>
      <c r="Z66" s="31"/>
    </row>
    <row r="67" ht="20.1" customHeight="1" spans="1:26">
      <c r="A67" s="14">
        <f t="shared" si="3"/>
        <v>64</v>
      </c>
      <c r="B67" s="14" t="s">
        <v>45</v>
      </c>
      <c r="C67" s="15" t="s">
        <v>290</v>
      </c>
      <c r="D67" s="16" t="s">
        <v>291</v>
      </c>
      <c r="E67" s="17" t="s">
        <v>280</v>
      </c>
      <c r="F67" s="18" t="s">
        <v>31</v>
      </c>
      <c r="G67" s="19" t="s">
        <v>32</v>
      </c>
      <c r="H67" s="17" t="s">
        <v>48</v>
      </c>
      <c r="I67" s="27">
        <v>151605.35</v>
      </c>
      <c r="J67" s="27">
        <v>20214.0466666667</v>
      </c>
      <c r="K67" s="27"/>
      <c r="L67" s="109">
        <f t="shared" si="4"/>
        <v>0</v>
      </c>
      <c r="M67" s="27">
        <v>50000</v>
      </c>
      <c r="N67" s="102">
        <f t="shared" si="2"/>
        <v>50000</v>
      </c>
      <c r="O67" s="109">
        <f t="shared" si="5"/>
        <v>2.47352748435329</v>
      </c>
      <c r="P67" s="109">
        <f t="shared" si="6"/>
        <v>2.47352748435329</v>
      </c>
      <c r="Q67" s="37"/>
      <c r="R67" s="27">
        <f t="shared" si="7"/>
        <v>50000</v>
      </c>
      <c r="S67" s="27"/>
      <c r="T67" s="21"/>
      <c r="U67" s="14"/>
      <c r="V67" s="21"/>
      <c r="W67" s="17" t="s">
        <v>70</v>
      </c>
      <c r="X67" s="30"/>
      <c r="Y67" s="14" t="s">
        <v>36</v>
      </c>
      <c r="Z67" s="31"/>
    </row>
    <row r="68" ht="22.2" customHeight="1" spans="1:26">
      <c r="A68" s="14">
        <f t="shared" si="3"/>
        <v>65</v>
      </c>
      <c r="B68" s="14" t="s">
        <v>27</v>
      </c>
      <c r="C68" s="15" t="s">
        <v>467</v>
      </c>
      <c r="D68" s="35" t="s">
        <v>468</v>
      </c>
      <c r="E68" s="17" t="s">
        <v>280</v>
      </c>
      <c r="F68" s="18" t="s">
        <v>31</v>
      </c>
      <c r="G68" s="19" t="s">
        <v>32</v>
      </c>
      <c r="H68" s="17" t="s">
        <v>48</v>
      </c>
      <c r="I68" s="27">
        <v>519454.46</v>
      </c>
      <c r="J68" s="27">
        <v>138305.962666667</v>
      </c>
      <c r="K68" s="27"/>
      <c r="L68" s="109">
        <f t="shared" si="4"/>
        <v>0</v>
      </c>
      <c r="M68" s="27">
        <v>150000</v>
      </c>
      <c r="N68" s="102">
        <f t="shared" si="2"/>
        <v>150000</v>
      </c>
      <c r="O68" s="109">
        <f t="shared" si="5"/>
        <v>1.0845519391056</v>
      </c>
      <c r="P68" s="109">
        <f t="shared" si="6"/>
        <v>1.0845519391056</v>
      </c>
      <c r="Q68" s="37"/>
      <c r="R68" s="27">
        <f t="shared" si="7"/>
        <v>150000</v>
      </c>
      <c r="S68" s="27"/>
      <c r="T68" s="21"/>
      <c r="U68" s="14"/>
      <c r="V68" s="21"/>
      <c r="W68" s="17" t="s">
        <v>35</v>
      </c>
      <c r="X68" s="36"/>
      <c r="Y68" s="14" t="s">
        <v>65</v>
      </c>
      <c r="Z68" s="31" t="s">
        <v>469</v>
      </c>
    </row>
    <row r="69" ht="20.1" customHeight="1" spans="1:26">
      <c r="A69" s="14">
        <f t="shared" si="3"/>
        <v>66</v>
      </c>
      <c r="B69" s="14" t="s">
        <v>45</v>
      </c>
      <c r="C69" s="15" t="s">
        <v>278</v>
      </c>
      <c r="D69" s="16" t="s">
        <v>279</v>
      </c>
      <c r="E69" s="17" t="s">
        <v>280</v>
      </c>
      <c r="F69" s="18" t="s">
        <v>40</v>
      </c>
      <c r="G69" s="19" t="s">
        <v>32</v>
      </c>
      <c r="H69" s="17" t="s">
        <v>333</v>
      </c>
      <c r="I69" s="27">
        <v>4223767.43</v>
      </c>
      <c r="J69" s="27">
        <v>4117298.58</v>
      </c>
      <c r="K69" s="27"/>
      <c r="L69" s="109">
        <f t="shared" si="4"/>
        <v>0</v>
      </c>
      <c r="M69" s="27">
        <v>500000</v>
      </c>
      <c r="N69" s="27">
        <f t="shared" si="2"/>
        <v>500000</v>
      </c>
      <c r="O69" s="109">
        <f t="shared" si="5"/>
        <v>0.121438848867745</v>
      </c>
      <c r="P69" s="109">
        <f t="shared" si="6"/>
        <v>0.121438848867745</v>
      </c>
      <c r="Q69" s="37">
        <v>0.03</v>
      </c>
      <c r="R69" s="27">
        <f t="shared" si="7"/>
        <v>485000</v>
      </c>
      <c r="S69" s="27"/>
      <c r="T69" s="21"/>
      <c r="U69" s="14"/>
      <c r="V69" s="21"/>
      <c r="W69" s="17" t="s">
        <v>70</v>
      </c>
      <c r="X69" s="30"/>
      <c r="Y69" s="14" t="s">
        <v>65</v>
      </c>
      <c r="Z69" s="31"/>
    </row>
    <row r="70" ht="20.1" customHeight="1" spans="1:26">
      <c r="A70" s="14">
        <f t="shared" si="3"/>
        <v>67</v>
      </c>
      <c r="B70" s="14" t="s">
        <v>45</v>
      </c>
      <c r="C70" s="15" t="s">
        <v>284</v>
      </c>
      <c r="D70" s="16" t="s">
        <v>285</v>
      </c>
      <c r="E70" s="17" t="s">
        <v>280</v>
      </c>
      <c r="F70" s="18" t="s">
        <v>31</v>
      </c>
      <c r="G70" s="19" t="s">
        <v>180</v>
      </c>
      <c r="H70" s="17" t="s">
        <v>48</v>
      </c>
      <c r="I70" s="8">
        <v>416900</v>
      </c>
      <c r="J70" s="27">
        <v>416900</v>
      </c>
      <c r="K70" s="27"/>
      <c r="L70" s="109">
        <f t="shared" si="4"/>
        <v>0</v>
      </c>
      <c r="M70" s="27">
        <v>50000</v>
      </c>
      <c r="N70" s="27">
        <f t="shared" si="2"/>
        <v>50000</v>
      </c>
      <c r="O70" s="109">
        <f t="shared" si="5"/>
        <v>0.119932837610938</v>
      </c>
      <c r="P70" s="109">
        <f t="shared" si="6"/>
        <v>0.119932837610938</v>
      </c>
      <c r="Q70" s="17"/>
      <c r="R70" s="27">
        <f t="shared" si="7"/>
        <v>50000</v>
      </c>
      <c r="S70" s="27"/>
      <c r="T70" s="21"/>
      <c r="U70" s="14"/>
      <c r="V70" s="21"/>
      <c r="W70" s="17" t="s">
        <v>35</v>
      </c>
      <c r="X70" s="8"/>
      <c r="Y70" s="14" t="s">
        <v>181</v>
      </c>
      <c r="Z70" s="31" t="s">
        <v>280</v>
      </c>
    </row>
    <row r="71" ht="20.1" customHeight="1" spans="1:26">
      <c r="A71" s="14">
        <f t="shared" si="3"/>
        <v>68</v>
      </c>
      <c r="B71" s="14" t="s">
        <v>45</v>
      </c>
      <c r="C71" s="15" t="s">
        <v>288</v>
      </c>
      <c r="D71" s="16" t="s">
        <v>289</v>
      </c>
      <c r="E71" s="17" t="s">
        <v>280</v>
      </c>
      <c r="F71" s="18" t="s">
        <v>31</v>
      </c>
      <c r="G71" s="19" t="s">
        <v>54</v>
      </c>
      <c r="H71" s="17" t="s">
        <v>48</v>
      </c>
      <c r="I71" s="8">
        <v>406803.7</v>
      </c>
      <c r="J71" s="27">
        <v>406803.7</v>
      </c>
      <c r="K71" s="27"/>
      <c r="L71" s="109">
        <f t="shared" si="4"/>
        <v>0</v>
      </c>
      <c r="M71" s="27">
        <v>50000</v>
      </c>
      <c r="N71" s="102">
        <f t="shared" si="2"/>
        <v>50000</v>
      </c>
      <c r="O71" s="109">
        <f t="shared" si="5"/>
        <v>0.122909403233058</v>
      </c>
      <c r="P71" s="109">
        <f t="shared" si="6"/>
        <v>0.122909403233058</v>
      </c>
      <c r="Q71" s="17"/>
      <c r="R71" s="27">
        <f t="shared" si="7"/>
        <v>50000</v>
      </c>
      <c r="S71" s="27"/>
      <c r="T71" s="21"/>
      <c r="U71" s="14"/>
      <c r="V71" s="21"/>
      <c r="W71" s="17" t="s">
        <v>35</v>
      </c>
      <c r="X71" s="8"/>
      <c r="Y71" s="14" t="s">
        <v>36</v>
      </c>
      <c r="Z71" s="31" t="s">
        <v>280</v>
      </c>
    </row>
    <row r="72" ht="42.6" customHeight="1" spans="1:26">
      <c r="A72" s="2"/>
      <c r="B72" s="2"/>
      <c r="C72" s="3" t="s">
        <v>294</v>
      </c>
      <c r="D72" s="2"/>
      <c r="E72" s="20"/>
      <c r="F72" s="2"/>
      <c r="G72" s="2"/>
      <c r="H72" s="3"/>
      <c r="I72" s="3" t="s">
        <v>295</v>
      </c>
      <c r="J72" s="28"/>
      <c r="K72" s="28"/>
      <c r="L72" s="28"/>
      <c r="M72" s="4"/>
      <c r="N72" s="28"/>
      <c r="O72" s="28"/>
      <c r="P72" s="28"/>
      <c r="Q72" s="20"/>
      <c r="R72" s="29"/>
      <c r="S72" s="29"/>
      <c r="T72" s="20"/>
      <c r="U72" s="2"/>
      <c r="V72" s="2"/>
      <c r="W72" s="20"/>
      <c r="X72" s="3" t="s">
        <v>296</v>
      </c>
      <c r="Y72" s="2"/>
      <c r="Z72" s="33"/>
    </row>
  </sheetData>
  <autoFilter ref="A3:Z72">
    <sortState ref="A3:Z72">
      <sortCondition ref="N3:N71" descending="1"/>
    </sortState>
    <extLst/>
  </autoFilter>
  <mergeCells count="24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conditionalFormatting sqref="D7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D40">
    <cfRule type="duplicateValues" dxfId="0" priority="736"/>
  </conditionalFormatting>
  <conditionalFormatting sqref="D51">
    <cfRule type="duplicateValues" dxfId="0" priority="127"/>
    <cfRule type="duplicateValues" dxfId="0" priority="128"/>
  </conditionalFormatting>
  <conditionalFormatting sqref="D1:D3">
    <cfRule type="duplicateValues" dxfId="0" priority="812"/>
    <cfRule type="duplicateValues" dxfId="0" priority="7167"/>
    <cfRule type="duplicateValues" dxfId="0" priority="7168"/>
  </conditionalFormatting>
  <conditionalFormatting sqref="D2:D3">
    <cfRule type="duplicateValues" dxfId="0" priority="688"/>
    <cfRule type="duplicateValues" dxfId="0" priority="699"/>
    <cfRule type="duplicateValues" dxfId="0" priority="808"/>
    <cfRule type="duplicateValues" dxfId="0" priority="809"/>
    <cfRule type="duplicateValues" dxfId="0" priority="810"/>
    <cfRule type="duplicateValues" dxfId="0" priority="811"/>
  </conditionalFormatting>
  <conditionalFormatting sqref="D5:D6">
    <cfRule type="duplicateValues" dxfId="0" priority="873"/>
    <cfRule type="duplicateValues" dxfId="0" priority="874"/>
  </conditionalFormatting>
  <conditionalFormatting sqref="D11:D14">
    <cfRule type="duplicateValues" dxfId="1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31"/>
    <cfRule type="duplicateValues" dxfId="0" priority="32"/>
    <cfRule type="duplicateValues" dxfId="0" priority="33"/>
  </conditionalFormatting>
  <conditionalFormatting sqref="C72 C1:C3">
    <cfRule type="duplicateValues" dxfId="0" priority="806"/>
  </conditionalFormatting>
  <conditionalFormatting sqref="D38:D40 D1:D4 D9:D10 D34:D36 D15:D24">
    <cfRule type="duplicateValues" dxfId="0" priority="7297"/>
    <cfRule type="duplicateValues" dxfId="0" priority="7298"/>
    <cfRule type="duplicateValues" dxfId="0" priority="7299"/>
    <cfRule type="duplicateValues" dxfId="0" priority="7300"/>
    <cfRule type="duplicateValues" dxfId="0" priority="7335"/>
  </conditionalFormatting>
  <conditionalFormatting sqref="D38:D40 D1:D6 D8:D10 D34:D36 D28 D15:D26">
    <cfRule type="duplicateValues" dxfId="0" priority="7487"/>
  </conditionalFormatting>
  <conditionalFormatting sqref="D70:D1048576 D63:D67 D1:D10 D15:D55">
    <cfRule type="duplicateValues" dxfId="1" priority="72"/>
  </conditionalFormatting>
  <conditionalFormatting sqref="D72 D1:D6 D8:D10 D28:D40 D15:D26">
    <cfRule type="duplicateValues" dxfId="0" priority="7659"/>
    <cfRule type="duplicateValues" dxfId="0" priority="7660"/>
  </conditionalFormatting>
  <conditionalFormatting sqref="D72:D1048576 D1:D6 D8:D10 D28:D40 D15:D26">
    <cfRule type="duplicateValues" dxfId="0" priority="7669"/>
    <cfRule type="duplicateValues" dxfId="0" priority="7670"/>
    <cfRule type="duplicateValues" dxfId="0" priority="7719"/>
  </conditionalFormatting>
  <conditionalFormatting sqref="D39 D9:D10">
    <cfRule type="duplicateValues" dxfId="0" priority="7239"/>
    <cfRule type="duplicateValues" dxfId="0" priority="7240"/>
  </conditionalFormatting>
  <printOptions horizontalCentered="1"/>
  <pageMargins left="0.118110236220472" right="0.118110236220472" top="0.748031496062992" bottom="0.748031496062992" header="0.31496062992126" footer="0.31496062992126"/>
  <pageSetup paperSize="9" scale="38" orientation="landscape"/>
  <headerFooter/>
  <rowBreaks count="1" manualBreakCount="1">
    <brk id="71" max="22" man="1"/>
  </rowBreaks>
  <colBreaks count="1" manualBreakCount="1">
    <brk id="26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view="pageBreakPreview" zoomScale="70" zoomScaleNormal="70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A6" sqref="$A6:$XFD6"/>
    </sheetView>
  </sheetViews>
  <sheetFormatPr defaultColWidth="9" defaultRowHeight="14.25"/>
  <cols>
    <col min="1" max="1" width="4.775" customWidth="1"/>
    <col min="2" max="2" width="6.21666666666667" customWidth="1"/>
    <col min="3" max="3" width="10.775" customWidth="1"/>
    <col min="4" max="4" width="30.5583333333333" customWidth="1"/>
    <col min="5" max="5" width="6.88333333333333" customWidth="1"/>
    <col min="6" max="6" width="11.1083333333333" customWidth="1"/>
    <col min="7" max="7" width="9.33333333333333" customWidth="1"/>
    <col min="8" max="8" width="11" customWidth="1"/>
    <col min="9" max="9" width="17.3333333333333" customWidth="1"/>
    <col min="10" max="11" width="16.6666666666667" customWidth="1"/>
    <col min="12" max="12" width="11.775" hidden="1" customWidth="1"/>
    <col min="13" max="13" width="16.6666666666667" customWidth="1"/>
    <col min="14" max="14" width="16.8833333333333" customWidth="1"/>
    <col min="15" max="15" width="9.21666666666667" customWidth="1"/>
    <col min="16" max="16" width="9.775" customWidth="1"/>
    <col min="17" max="17" width="7.44166666666667" customWidth="1"/>
    <col min="18" max="18" width="17.1083333333333" customWidth="1"/>
    <col min="19" max="19" width="16.775" hidden="1" customWidth="1"/>
    <col min="20" max="20" width="11.6666666666667" customWidth="1"/>
    <col min="21" max="21" width="4.88333333333333" customWidth="1"/>
    <col min="22" max="22" width="12" customWidth="1"/>
    <col min="23" max="23" width="11.4416666666667" customWidth="1"/>
    <col min="24" max="24" width="21.4416666666667" customWidth="1"/>
    <col min="25" max="25" width="12.8833333333333" customWidth="1"/>
    <col min="26" max="26" width="41.4416666666667" customWidth="1"/>
    <col min="27" max="27" width="12.1083333333333" customWidth="1"/>
  </cols>
  <sheetData>
    <row r="1" ht="21" spans="1:26">
      <c r="A1" s="7" t="s">
        <v>470</v>
      </c>
      <c r="B1" s="7"/>
      <c r="C1" s="7"/>
      <c r="D1" s="7"/>
      <c r="E1" s="7"/>
      <c r="F1" s="7"/>
      <c r="G1" s="7"/>
      <c r="H1" s="8"/>
      <c r="I1" s="8">
        <f>SUBTOTAL(9,I4:I31)</f>
        <v>67615239.63</v>
      </c>
      <c r="J1" s="8">
        <f>SUBTOTAL(9,J4:J31)</f>
        <v>5822335.55833333</v>
      </c>
      <c r="K1" s="8">
        <f>SUBTOTAL(9,K4:K31)</f>
        <v>1380000</v>
      </c>
      <c r="L1" s="8"/>
      <c r="M1" s="8">
        <f>SUBTOTAL(9,M4:M31)</f>
        <v>1140000</v>
      </c>
      <c r="N1" s="8">
        <f>SUBTOTAL(9,N4:N31)</f>
        <v>1140000</v>
      </c>
      <c r="O1" s="8"/>
      <c r="P1" s="8"/>
      <c r="Q1" s="8"/>
      <c r="R1" s="8">
        <f>SUBTOTAL(9,R4:R31)</f>
        <v>1106400</v>
      </c>
      <c r="S1" s="8"/>
      <c r="T1" s="21"/>
      <c r="U1" s="14"/>
      <c r="V1" s="21"/>
      <c r="W1" s="17"/>
      <c r="X1" s="17"/>
      <c r="Y1" s="30"/>
      <c r="Z1" s="31"/>
    </row>
    <row r="2" ht="15" spans="1:2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366</v>
      </c>
      <c r="I2" s="9" t="s">
        <v>9</v>
      </c>
      <c r="J2" s="11" t="s">
        <v>10</v>
      </c>
      <c r="K2" s="11" t="s">
        <v>367</v>
      </c>
      <c r="L2" s="11" t="s">
        <v>368</v>
      </c>
      <c r="M2" s="9" t="s">
        <v>9</v>
      </c>
      <c r="N2" s="22" t="s">
        <v>13</v>
      </c>
      <c r="O2" s="11" t="s">
        <v>369</v>
      </c>
      <c r="P2" s="11" t="s">
        <v>370</v>
      </c>
      <c r="Q2" s="11" t="s">
        <v>14</v>
      </c>
      <c r="R2" s="11" t="s">
        <v>15</v>
      </c>
      <c r="S2" s="11" t="s">
        <v>16</v>
      </c>
      <c r="T2" s="23" t="s">
        <v>17</v>
      </c>
      <c r="U2" s="11" t="s">
        <v>18</v>
      </c>
      <c r="V2" s="23" t="s">
        <v>19</v>
      </c>
      <c r="W2" s="11" t="s">
        <v>20</v>
      </c>
      <c r="X2" s="9" t="s">
        <v>21</v>
      </c>
      <c r="Y2" s="9" t="s">
        <v>22</v>
      </c>
      <c r="Z2" s="22" t="s">
        <v>23</v>
      </c>
    </row>
    <row r="3" ht="15" spans="1:26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13"/>
      <c r="M3" s="25" t="s">
        <v>25</v>
      </c>
      <c r="N3" s="9"/>
      <c r="O3" s="13"/>
      <c r="P3" s="13"/>
      <c r="Q3" s="13"/>
      <c r="R3" s="13"/>
      <c r="S3" s="13"/>
      <c r="T3" s="26"/>
      <c r="U3" s="13"/>
      <c r="V3" s="26"/>
      <c r="W3" s="13"/>
      <c r="X3" s="24" t="s">
        <v>26</v>
      </c>
      <c r="Y3" s="9"/>
      <c r="Z3" s="22"/>
    </row>
    <row r="4" s="42" customFormat="1" ht="40.2" customHeight="1" spans="1:27">
      <c r="A4" s="14">
        <f t="shared" ref="A4:A31" si="0">ROW()-3</f>
        <v>1</v>
      </c>
      <c r="B4" s="14" t="s">
        <v>27</v>
      </c>
      <c r="C4" s="15" t="s">
        <v>81</v>
      </c>
      <c r="D4" s="34" t="s">
        <v>82</v>
      </c>
      <c r="E4" s="17" t="s">
        <v>30</v>
      </c>
      <c r="F4" s="18" t="s">
        <v>40</v>
      </c>
      <c r="G4" s="19" t="s">
        <v>32</v>
      </c>
      <c r="H4" s="17" t="s">
        <v>429</v>
      </c>
      <c r="I4" s="27">
        <v>6729901.77</v>
      </c>
      <c r="J4" s="27">
        <v>1419635.84</v>
      </c>
      <c r="K4" s="27">
        <v>120000</v>
      </c>
      <c r="L4" s="40">
        <f t="shared" ref="L4:L31" si="1">K4/J4</f>
        <v>0.0845287197032163</v>
      </c>
      <c r="M4" s="27">
        <v>200000</v>
      </c>
      <c r="N4" s="27">
        <f t="shared" ref="N4:N31" si="2">M4</f>
        <v>200000</v>
      </c>
      <c r="O4" s="40">
        <f t="shared" ref="O4:O31" si="3">M4/J4</f>
        <v>0.14088119950536</v>
      </c>
      <c r="P4" s="40">
        <f t="shared" ref="P4:P31" si="4">L4+O4</f>
        <v>0.225409919208577</v>
      </c>
      <c r="Q4" s="37">
        <v>0.03</v>
      </c>
      <c r="R4" s="27">
        <f t="shared" ref="R4:R31" si="5">N4*(1-Q4)</f>
        <v>194000</v>
      </c>
      <c r="S4" s="17" t="s">
        <v>388</v>
      </c>
      <c r="T4" s="21">
        <v>45430</v>
      </c>
      <c r="U4" s="14">
        <v>2</v>
      </c>
      <c r="V4" s="21">
        <f t="shared" ref="V4:V31" si="6">T4-U4</f>
        <v>45428</v>
      </c>
      <c r="W4" s="17" t="s">
        <v>70</v>
      </c>
      <c r="X4" s="36" t="s">
        <v>389</v>
      </c>
      <c r="Y4" s="14" t="s">
        <v>43</v>
      </c>
      <c r="Z4" s="31" t="s">
        <v>390</v>
      </c>
      <c r="AA4"/>
    </row>
    <row r="5" ht="40.2" customHeight="1" spans="1:26">
      <c r="A5" s="14">
        <f t="shared" si="0"/>
        <v>2</v>
      </c>
      <c r="B5" s="14" t="s">
        <v>27</v>
      </c>
      <c r="C5" s="15" t="s">
        <v>84</v>
      </c>
      <c r="D5" s="34" t="s">
        <v>85</v>
      </c>
      <c r="E5" s="17" t="s">
        <v>30</v>
      </c>
      <c r="F5" s="18" t="s">
        <v>40</v>
      </c>
      <c r="G5" s="19" t="s">
        <v>32</v>
      </c>
      <c r="H5" s="17" t="s">
        <v>48</v>
      </c>
      <c r="I5" s="27">
        <v>8707779.66</v>
      </c>
      <c r="J5" s="27">
        <v>660791.701666667</v>
      </c>
      <c r="K5" s="27">
        <v>120000</v>
      </c>
      <c r="L5" s="40">
        <f t="shared" si="1"/>
        <v>0.181600343493014</v>
      </c>
      <c r="M5" s="27">
        <v>200000</v>
      </c>
      <c r="N5" s="27">
        <f t="shared" si="2"/>
        <v>200000</v>
      </c>
      <c r="O5" s="40">
        <f t="shared" si="3"/>
        <v>0.302667239155024</v>
      </c>
      <c r="P5" s="40">
        <f t="shared" si="4"/>
        <v>0.484267582648038</v>
      </c>
      <c r="Q5" s="37">
        <v>0.03</v>
      </c>
      <c r="R5" s="27">
        <f t="shared" si="5"/>
        <v>194000</v>
      </c>
      <c r="S5" s="17" t="s">
        <v>388</v>
      </c>
      <c r="T5" s="21">
        <v>45430</v>
      </c>
      <c r="U5" s="14">
        <v>2</v>
      </c>
      <c r="V5" s="21">
        <f t="shared" si="6"/>
        <v>45428</v>
      </c>
      <c r="W5" s="17" t="s">
        <v>35</v>
      </c>
      <c r="X5" s="36" t="s">
        <v>391</v>
      </c>
      <c r="Y5" s="14" t="s">
        <v>86</v>
      </c>
      <c r="Z5" s="31" t="s">
        <v>392</v>
      </c>
    </row>
    <row r="6" ht="40.2" customHeight="1" spans="1:26">
      <c r="A6" s="14"/>
      <c r="B6" s="14"/>
      <c r="C6" s="15"/>
      <c r="D6" s="34"/>
      <c r="E6" s="17"/>
      <c r="F6" s="18"/>
      <c r="G6" s="19"/>
      <c r="H6" s="17"/>
      <c r="I6" s="27"/>
      <c r="J6" s="27"/>
      <c r="K6" s="27"/>
      <c r="L6" s="40"/>
      <c r="M6" s="27"/>
      <c r="N6" s="27"/>
      <c r="O6" s="40"/>
      <c r="P6" s="40"/>
      <c r="Q6" s="37"/>
      <c r="R6" s="27"/>
      <c r="S6" s="17"/>
      <c r="T6" s="21"/>
      <c r="U6" s="14"/>
      <c r="V6" s="21"/>
      <c r="W6" s="17"/>
      <c r="X6" s="36"/>
      <c r="Y6" s="14"/>
      <c r="Z6" s="31"/>
    </row>
    <row r="7" ht="40.2" customHeight="1" spans="1:26">
      <c r="A7" s="14">
        <f t="shared" si="0"/>
        <v>4</v>
      </c>
      <c r="B7" s="14" t="s">
        <v>90</v>
      </c>
      <c r="C7" s="15" t="s">
        <v>150</v>
      </c>
      <c r="D7" s="16" t="s">
        <v>151</v>
      </c>
      <c r="E7" s="17" t="s">
        <v>30</v>
      </c>
      <c r="F7" s="18" t="s">
        <v>152</v>
      </c>
      <c r="G7" s="19" t="s">
        <v>32</v>
      </c>
      <c r="H7" s="17" t="s">
        <v>48</v>
      </c>
      <c r="I7" s="27">
        <v>6722093.44</v>
      </c>
      <c r="J7" s="27">
        <v>404929.326666667</v>
      </c>
      <c r="K7" s="27">
        <v>120000</v>
      </c>
      <c r="L7" s="40">
        <f t="shared" si="1"/>
        <v>0.296348009633747</v>
      </c>
      <c r="M7" s="27">
        <v>80000</v>
      </c>
      <c r="N7" s="27">
        <f t="shared" si="2"/>
        <v>80000</v>
      </c>
      <c r="O7" s="40">
        <f t="shared" si="3"/>
        <v>0.197565339755831</v>
      </c>
      <c r="P7" s="40">
        <f t="shared" si="4"/>
        <v>0.493913349389578</v>
      </c>
      <c r="Q7" s="37">
        <v>0.03</v>
      </c>
      <c r="R7" s="27">
        <f t="shared" si="5"/>
        <v>77600</v>
      </c>
      <c r="S7" s="17" t="s">
        <v>393</v>
      </c>
      <c r="T7" s="21">
        <v>45432</v>
      </c>
      <c r="U7" s="14">
        <v>3</v>
      </c>
      <c r="V7" s="21">
        <f t="shared" si="6"/>
        <v>45429</v>
      </c>
      <c r="W7" s="17" t="s">
        <v>70</v>
      </c>
      <c r="X7" s="36" t="s">
        <v>394</v>
      </c>
      <c r="Y7" s="14" t="s">
        <v>153</v>
      </c>
      <c r="Z7" s="31"/>
    </row>
    <row r="8" ht="40.2" customHeight="1" spans="1:26">
      <c r="A8" s="14"/>
      <c r="B8" s="14"/>
      <c r="C8" s="15"/>
      <c r="D8" s="16"/>
      <c r="E8" s="17"/>
      <c r="F8" s="18"/>
      <c r="G8" s="19"/>
      <c r="H8" s="17"/>
      <c r="I8" s="27"/>
      <c r="J8" s="27"/>
      <c r="K8" s="27"/>
      <c r="L8" s="40"/>
      <c r="M8" s="27"/>
      <c r="N8" s="27"/>
      <c r="O8" s="40"/>
      <c r="P8" s="40"/>
      <c r="Q8" s="37"/>
      <c r="R8" s="27"/>
      <c r="S8" s="17"/>
      <c r="T8" s="21"/>
      <c r="U8" s="14"/>
      <c r="V8" s="21"/>
      <c r="W8" s="17"/>
      <c r="X8" s="36"/>
      <c r="Y8" s="14"/>
      <c r="Z8" s="31"/>
    </row>
    <row r="9" ht="40.2" customHeight="1" spans="1:26">
      <c r="A9" s="14">
        <f t="shared" si="0"/>
        <v>6</v>
      </c>
      <c r="B9" s="14" t="s">
        <v>27</v>
      </c>
      <c r="C9" s="15" t="s">
        <v>305</v>
      </c>
      <c r="D9" s="16" t="s">
        <v>306</v>
      </c>
      <c r="E9" s="17" t="s">
        <v>30</v>
      </c>
      <c r="F9" s="18" t="s">
        <v>74</v>
      </c>
      <c r="G9" s="19" t="s">
        <v>32</v>
      </c>
      <c r="H9" s="17" t="s">
        <v>48</v>
      </c>
      <c r="I9" s="27">
        <v>12334885.85</v>
      </c>
      <c r="J9" s="27">
        <v>468319.173333333</v>
      </c>
      <c r="K9" s="27">
        <v>120000</v>
      </c>
      <c r="L9" s="40">
        <f t="shared" si="1"/>
        <v>0.256235505255704</v>
      </c>
      <c r="M9" s="27">
        <v>100000</v>
      </c>
      <c r="N9" s="27">
        <f t="shared" si="2"/>
        <v>100000</v>
      </c>
      <c r="O9" s="40">
        <f t="shared" si="3"/>
        <v>0.213529587713086</v>
      </c>
      <c r="P9" s="40">
        <f t="shared" si="4"/>
        <v>0.46976509296879</v>
      </c>
      <c r="Q9" s="37">
        <v>0.03</v>
      </c>
      <c r="R9" s="27">
        <f t="shared" si="5"/>
        <v>97000</v>
      </c>
      <c r="S9" s="17" t="s">
        <v>395</v>
      </c>
      <c r="T9" s="21">
        <v>45432</v>
      </c>
      <c r="U9" s="14">
        <v>3</v>
      </c>
      <c r="V9" s="21">
        <f t="shared" si="6"/>
        <v>45429</v>
      </c>
      <c r="W9" s="17" t="s">
        <v>70</v>
      </c>
      <c r="X9" s="36" t="s">
        <v>396</v>
      </c>
      <c r="Y9" s="14" t="s">
        <v>307</v>
      </c>
      <c r="Z9" s="31" t="s">
        <v>397</v>
      </c>
    </row>
    <row r="10" ht="40.2" customHeight="1" spans="1:26">
      <c r="A10" s="14"/>
      <c r="B10" s="14"/>
      <c r="C10" s="15"/>
      <c r="D10" s="16"/>
      <c r="E10" s="17"/>
      <c r="F10" s="18"/>
      <c r="G10" s="19"/>
      <c r="H10" s="17"/>
      <c r="I10" s="27"/>
      <c r="J10" s="27"/>
      <c r="K10" s="27"/>
      <c r="L10" s="40"/>
      <c r="M10" s="27"/>
      <c r="N10" s="27"/>
      <c r="O10" s="40"/>
      <c r="P10" s="40"/>
      <c r="Q10" s="37"/>
      <c r="R10" s="27"/>
      <c r="S10" s="17"/>
      <c r="T10" s="21"/>
      <c r="U10" s="14"/>
      <c r="V10" s="21"/>
      <c r="W10" s="17"/>
      <c r="X10" s="36"/>
      <c r="Y10" s="14"/>
      <c r="Z10" s="31"/>
    </row>
    <row r="11" ht="40.2" customHeight="1" spans="1:26">
      <c r="A11" s="14">
        <f t="shared" si="0"/>
        <v>8</v>
      </c>
      <c r="B11" s="14" t="s">
        <v>27</v>
      </c>
      <c r="C11" s="15" t="s">
        <v>471</v>
      </c>
      <c r="D11" s="16" t="s">
        <v>472</v>
      </c>
      <c r="E11" s="17" t="s">
        <v>30</v>
      </c>
      <c r="F11" s="18" t="s">
        <v>31</v>
      </c>
      <c r="G11" s="19" t="s">
        <v>32</v>
      </c>
      <c r="H11" s="17" t="s">
        <v>48</v>
      </c>
      <c r="I11" s="27">
        <v>4427323.54</v>
      </c>
      <c r="J11" s="27">
        <v>165873.453333333</v>
      </c>
      <c r="K11" s="27">
        <v>50000</v>
      </c>
      <c r="L11" s="40">
        <f t="shared" si="1"/>
        <v>0.301434611718861</v>
      </c>
      <c r="M11" s="27">
        <v>30000</v>
      </c>
      <c r="N11" s="27">
        <f t="shared" si="2"/>
        <v>30000</v>
      </c>
      <c r="O11" s="40">
        <f t="shared" si="3"/>
        <v>0.180860767031317</v>
      </c>
      <c r="P11" s="40">
        <f t="shared" si="4"/>
        <v>0.482295378750178</v>
      </c>
      <c r="Q11" s="37">
        <v>0.03</v>
      </c>
      <c r="R11" s="27">
        <f t="shared" si="5"/>
        <v>29100</v>
      </c>
      <c r="S11" s="17" t="s">
        <v>395</v>
      </c>
      <c r="T11" s="21">
        <v>45432</v>
      </c>
      <c r="U11" s="14">
        <v>3</v>
      </c>
      <c r="V11" s="21">
        <f t="shared" si="6"/>
        <v>45429</v>
      </c>
      <c r="W11" s="17" t="s">
        <v>70</v>
      </c>
      <c r="X11" s="36"/>
      <c r="Y11" s="14" t="s">
        <v>36</v>
      </c>
      <c r="Z11" s="31"/>
    </row>
    <row r="12" ht="40.2" customHeight="1" spans="1:26">
      <c r="A12" s="14">
        <f t="shared" si="0"/>
        <v>9</v>
      </c>
      <c r="B12" s="14" t="s">
        <v>27</v>
      </c>
      <c r="C12" s="15" t="s">
        <v>312</v>
      </c>
      <c r="D12" s="16" t="s">
        <v>313</v>
      </c>
      <c r="E12" s="14" t="s">
        <v>30</v>
      </c>
      <c r="F12" s="18" t="s">
        <v>74</v>
      </c>
      <c r="G12" s="14" t="s">
        <v>32</v>
      </c>
      <c r="H12" s="17" t="s">
        <v>48</v>
      </c>
      <c r="I12" s="27">
        <v>2459727.06</v>
      </c>
      <c r="J12" s="27">
        <v>349983.597333333</v>
      </c>
      <c r="K12" s="27">
        <v>100000</v>
      </c>
      <c r="L12" s="40">
        <f t="shared" si="1"/>
        <v>0.285727676273804</v>
      </c>
      <c r="M12" s="27">
        <v>50000</v>
      </c>
      <c r="N12" s="27">
        <f t="shared" si="2"/>
        <v>50000</v>
      </c>
      <c r="O12" s="40">
        <f t="shared" si="3"/>
        <v>0.142863838136902</v>
      </c>
      <c r="P12" s="40">
        <f t="shared" si="4"/>
        <v>0.428591514410706</v>
      </c>
      <c r="Q12" s="37">
        <v>0.03</v>
      </c>
      <c r="R12" s="27">
        <f t="shared" si="5"/>
        <v>48500</v>
      </c>
      <c r="S12" s="27"/>
      <c r="T12" s="21">
        <v>45432</v>
      </c>
      <c r="U12" s="14">
        <v>3</v>
      </c>
      <c r="V12" s="21">
        <f t="shared" si="6"/>
        <v>45429</v>
      </c>
      <c r="W12" s="17" t="s">
        <v>35</v>
      </c>
      <c r="X12" s="36" t="s">
        <v>398</v>
      </c>
      <c r="Y12" s="14" t="s">
        <v>65</v>
      </c>
      <c r="Z12" s="31" t="s">
        <v>399</v>
      </c>
    </row>
    <row r="13" ht="40.2" customHeight="1" spans="1:26">
      <c r="A13" s="14">
        <f t="shared" si="0"/>
        <v>10</v>
      </c>
      <c r="B13" s="14" t="s">
        <v>27</v>
      </c>
      <c r="C13" s="15" t="s">
        <v>211</v>
      </c>
      <c r="D13" s="16" t="s">
        <v>212</v>
      </c>
      <c r="E13" s="14" t="s">
        <v>30</v>
      </c>
      <c r="F13" s="18" t="s">
        <v>40</v>
      </c>
      <c r="G13" s="14" t="s">
        <v>32</v>
      </c>
      <c r="H13" s="17" t="s">
        <v>48</v>
      </c>
      <c r="I13" s="8">
        <v>2147212.59</v>
      </c>
      <c r="J13" s="27">
        <v>104315.712</v>
      </c>
      <c r="K13" s="27">
        <v>60000</v>
      </c>
      <c r="L13" s="40">
        <f t="shared" si="1"/>
        <v>0.575177016478592</v>
      </c>
      <c r="M13" s="95">
        <v>10000</v>
      </c>
      <c r="N13" s="27">
        <f t="shared" si="2"/>
        <v>10000</v>
      </c>
      <c r="O13" s="40">
        <f t="shared" si="3"/>
        <v>0.0958628360797653</v>
      </c>
      <c r="P13" s="40">
        <f t="shared" si="4"/>
        <v>0.671039852558357</v>
      </c>
      <c r="Q13" s="37">
        <v>0.03</v>
      </c>
      <c r="R13" s="27">
        <f t="shared" si="5"/>
        <v>9700</v>
      </c>
      <c r="S13" s="17" t="s">
        <v>400</v>
      </c>
      <c r="T13" s="21">
        <v>45432</v>
      </c>
      <c r="U13" s="14">
        <v>2</v>
      </c>
      <c r="V13" s="21">
        <f t="shared" si="6"/>
        <v>45430</v>
      </c>
      <c r="W13" s="17" t="s">
        <v>35</v>
      </c>
      <c r="X13" s="36" t="s">
        <v>401</v>
      </c>
      <c r="Y13" s="19" t="s">
        <v>402</v>
      </c>
      <c r="Z13" s="31" t="s">
        <v>403</v>
      </c>
    </row>
    <row r="14" s="42" customFormat="1" ht="40.2" customHeight="1" spans="1:27">
      <c r="A14" s="14">
        <f t="shared" si="0"/>
        <v>11</v>
      </c>
      <c r="B14" s="14" t="s">
        <v>27</v>
      </c>
      <c r="C14" s="15" t="s">
        <v>79</v>
      </c>
      <c r="D14" s="16" t="s">
        <v>80</v>
      </c>
      <c r="E14" s="17" t="s">
        <v>30</v>
      </c>
      <c r="F14" s="18" t="s">
        <v>40</v>
      </c>
      <c r="G14" s="19" t="s">
        <v>32</v>
      </c>
      <c r="H14" s="17" t="s">
        <v>48</v>
      </c>
      <c r="I14" s="8">
        <v>1950333.4</v>
      </c>
      <c r="J14" s="27">
        <v>127522.073333333</v>
      </c>
      <c r="K14" s="27">
        <v>50000</v>
      </c>
      <c r="L14" s="40">
        <f t="shared" si="1"/>
        <v>0.39208898266031</v>
      </c>
      <c r="M14" s="27">
        <v>10000</v>
      </c>
      <c r="N14" s="27">
        <f t="shared" si="2"/>
        <v>10000</v>
      </c>
      <c r="O14" s="40">
        <f t="shared" si="3"/>
        <v>0.078417796532062</v>
      </c>
      <c r="P14" s="40">
        <f t="shared" si="4"/>
        <v>0.470506779192372</v>
      </c>
      <c r="Q14" s="75">
        <v>0.03</v>
      </c>
      <c r="R14" s="27">
        <f t="shared" si="5"/>
        <v>9700</v>
      </c>
      <c r="S14" s="17" t="s">
        <v>406</v>
      </c>
      <c r="T14" s="21">
        <v>45436</v>
      </c>
      <c r="U14" s="14">
        <v>2</v>
      </c>
      <c r="V14" s="21">
        <f t="shared" si="6"/>
        <v>45434</v>
      </c>
      <c r="W14" s="17" t="s">
        <v>35</v>
      </c>
      <c r="X14" s="36" t="s">
        <v>407</v>
      </c>
      <c r="Y14" s="14" t="s">
        <v>43</v>
      </c>
      <c r="Z14" s="31" t="s">
        <v>408</v>
      </c>
      <c r="AA14"/>
    </row>
    <row r="15" ht="40.2" customHeight="1" spans="1:26">
      <c r="A15" s="14">
        <f t="shared" si="0"/>
        <v>12</v>
      </c>
      <c r="B15" s="14" t="s">
        <v>27</v>
      </c>
      <c r="C15" s="51" t="s">
        <v>411</v>
      </c>
      <c r="D15" s="16" t="s">
        <v>412</v>
      </c>
      <c r="E15" s="17" t="s">
        <v>30</v>
      </c>
      <c r="F15" s="18" t="s">
        <v>31</v>
      </c>
      <c r="G15" s="19" t="s">
        <v>32</v>
      </c>
      <c r="H15" s="17" t="s">
        <v>48</v>
      </c>
      <c r="I15" s="8">
        <v>138595.36</v>
      </c>
      <c r="J15" s="27">
        <v>31096.6773333333</v>
      </c>
      <c r="K15" s="27">
        <v>20000</v>
      </c>
      <c r="L15" s="40">
        <f t="shared" si="1"/>
        <v>0.643155530271444</v>
      </c>
      <c r="M15" s="27">
        <v>10000</v>
      </c>
      <c r="N15" s="27">
        <f t="shared" si="2"/>
        <v>10000</v>
      </c>
      <c r="O15" s="40">
        <f t="shared" si="3"/>
        <v>0.321577765135722</v>
      </c>
      <c r="P15" s="40">
        <f t="shared" si="4"/>
        <v>0.964733295407166</v>
      </c>
      <c r="Q15" s="75">
        <v>0.03</v>
      </c>
      <c r="R15" s="27">
        <f t="shared" si="5"/>
        <v>9700</v>
      </c>
      <c r="S15" s="27"/>
      <c r="T15" s="21">
        <v>45437</v>
      </c>
      <c r="U15" s="14">
        <v>1</v>
      </c>
      <c r="V15" s="21">
        <f t="shared" si="6"/>
        <v>45436</v>
      </c>
      <c r="W15" s="17" t="s">
        <v>35</v>
      </c>
      <c r="X15" s="36"/>
      <c r="Y15" s="14" t="s">
        <v>36</v>
      </c>
      <c r="Z15" s="31" t="s">
        <v>410</v>
      </c>
    </row>
    <row r="16" ht="40.2" customHeight="1" spans="1:26">
      <c r="A16" s="14">
        <f t="shared" si="0"/>
        <v>13</v>
      </c>
      <c r="B16" s="14" t="s">
        <v>27</v>
      </c>
      <c r="C16" s="15" t="s">
        <v>52</v>
      </c>
      <c r="D16" s="16" t="s">
        <v>53</v>
      </c>
      <c r="E16" s="17" t="s">
        <v>30</v>
      </c>
      <c r="F16" s="18" t="s">
        <v>31</v>
      </c>
      <c r="G16" s="19" t="s">
        <v>32</v>
      </c>
      <c r="H16" s="17" t="s">
        <v>48</v>
      </c>
      <c r="I16" s="8">
        <v>2002126.41</v>
      </c>
      <c r="J16" s="27">
        <v>126804.529333333</v>
      </c>
      <c r="K16" s="27">
        <v>30000</v>
      </c>
      <c r="L16" s="40">
        <f t="shared" si="1"/>
        <v>0.236584609065016</v>
      </c>
      <c r="M16" s="27">
        <v>20000</v>
      </c>
      <c r="N16" s="27">
        <f t="shared" si="2"/>
        <v>20000</v>
      </c>
      <c r="O16" s="40">
        <f t="shared" si="3"/>
        <v>0.157723072710011</v>
      </c>
      <c r="P16" s="40">
        <f t="shared" si="4"/>
        <v>0.394307681775027</v>
      </c>
      <c r="Q16" s="37">
        <v>0.03</v>
      </c>
      <c r="R16" s="27">
        <f t="shared" si="5"/>
        <v>19400</v>
      </c>
      <c r="S16" s="27"/>
      <c r="T16" s="21">
        <v>45437</v>
      </c>
      <c r="U16" s="14">
        <v>3</v>
      </c>
      <c r="V16" s="21">
        <f t="shared" si="6"/>
        <v>45434</v>
      </c>
      <c r="W16" s="17" t="s">
        <v>35</v>
      </c>
      <c r="X16" s="36" t="s">
        <v>413</v>
      </c>
      <c r="Y16" s="14" t="s">
        <v>36</v>
      </c>
      <c r="Z16" s="31" t="s">
        <v>57</v>
      </c>
    </row>
    <row r="17" ht="40.2" customHeight="1" spans="1:26">
      <c r="A17" s="14">
        <f t="shared" si="0"/>
        <v>14</v>
      </c>
      <c r="B17" s="14" t="s">
        <v>27</v>
      </c>
      <c r="C17" s="15" t="s">
        <v>119</v>
      </c>
      <c r="D17" s="16" t="s">
        <v>120</v>
      </c>
      <c r="E17" s="17" t="s">
        <v>30</v>
      </c>
      <c r="F17" s="18" t="s">
        <v>40</v>
      </c>
      <c r="G17" s="19" t="s">
        <v>32</v>
      </c>
      <c r="H17" s="17" t="s">
        <v>48</v>
      </c>
      <c r="I17" s="27">
        <v>2786350.28</v>
      </c>
      <c r="J17" s="27">
        <v>88434.696</v>
      </c>
      <c r="K17" s="27">
        <v>50000</v>
      </c>
      <c r="L17" s="40">
        <f t="shared" si="1"/>
        <v>0.565388950961057</v>
      </c>
      <c r="M17" s="27">
        <v>10000</v>
      </c>
      <c r="N17" s="27">
        <f t="shared" si="2"/>
        <v>10000</v>
      </c>
      <c r="O17" s="40">
        <f t="shared" si="3"/>
        <v>0.113077790192211</v>
      </c>
      <c r="P17" s="40">
        <f t="shared" si="4"/>
        <v>0.678466741153269</v>
      </c>
      <c r="Q17" s="37">
        <v>0.03</v>
      </c>
      <c r="R17" s="27">
        <f t="shared" si="5"/>
        <v>9700</v>
      </c>
      <c r="S17" s="27"/>
      <c r="T17" s="21">
        <v>45437</v>
      </c>
      <c r="U17" s="14">
        <v>3</v>
      </c>
      <c r="V17" s="21">
        <f t="shared" si="6"/>
        <v>45434</v>
      </c>
      <c r="W17" s="17" t="s">
        <v>35</v>
      </c>
      <c r="X17" s="36" t="s">
        <v>414</v>
      </c>
      <c r="Y17" s="14" t="s">
        <v>36</v>
      </c>
      <c r="Z17" s="31" t="s">
        <v>83</v>
      </c>
    </row>
    <row r="18" ht="40.2" customHeight="1" spans="1:26">
      <c r="A18" s="14">
        <f t="shared" si="0"/>
        <v>15</v>
      </c>
      <c r="B18" s="14" t="s">
        <v>27</v>
      </c>
      <c r="C18" s="15" t="s">
        <v>263</v>
      </c>
      <c r="D18" s="16" t="s">
        <v>264</v>
      </c>
      <c r="E18" s="17" t="s">
        <v>30</v>
      </c>
      <c r="F18" s="17" t="s">
        <v>415</v>
      </c>
      <c r="G18" s="18" t="s">
        <v>32</v>
      </c>
      <c r="H18" s="17" t="s">
        <v>48</v>
      </c>
      <c r="I18" s="8">
        <v>1551594.46</v>
      </c>
      <c r="J18" s="27">
        <v>29543.0693333333</v>
      </c>
      <c r="K18" s="27">
        <v>10000</v>
      </c>
      <c r="L18" s="40">
        <f t="shared" si="1"/>
        <v>0.338488864754383</v>
      </c>
      <c r="M18" s="27">
        <v>10000</v>
      </c>
      <c r="N18" s="27">
        <f t="shared" si="2"/>
        <v>10000</v>
      </c>
      <c r="O18" s="40">
        <f t="shared" si="3"/>
        <v>0.338488864754383</v>
      </c>
      <c r="P18" s="40">
        <f t="shared" si="4"/>
        <v>0.676977729508765</v>
      </c>
      <c r="Q18" s="76">
        <v>0.03</v>
      </c>
      <c r="R18" s="27">
        <f t="shared" si="5"/>
        <v>9700</v>
      </c>
      <c r="S18" s="27"/>
      <c r="T18" s="21">
        <v>45437</v>
      </c>
      <c r="U18" s="14"/>
      <c r="V18" s="21">
        <f t="shared" si="6"/>
        <v>45437</v>
      </c>
      <c r="W18" s="17" t="s">
        <v>35</v>
      </c>
      <c r="X18" s="8"/>
      <c r="Y18" s="14" t="s">
        <v>65</v>
      </c>
      <c r="Z18" s="31"/>
    </row>
    <row r="19" ht="40.2" customHeight="1" spans="1:26">
      <c r="A19" s="14">
        <f t="shared" si="0"/>
        <v>16</v>
      </c>
      <c r="B19" s="14" t="s">
        <v>27</v>
      </c>
      <c r="C19" s="15" t="s">
        <v>261</v>
      </c>
      <c r="D19" s="16" t="s">
        <v>262</v>
      </c>
      <c r="E19" s="17" t="s">
        <v>30</v>
      </c>
      <c r="F19" s="17" t="s">
        <v>40</v>
      </c>
      <c r="G19" s="18" t="s">
        <v>32</v>
      </c>
      <c r="H19" s="17" t="s">
        <v>48</v>
      </c>
      <c r="I19" s="8">
        <v>490600.74</v>
      </c>
      <c r="J19" s="27">
        <v>85343.7933333333</v>
      </c>
      <c r="K19" s="27">
        <v>20000</v>
      </c>
      <c r="L19" s="40">
        <f t="shared" si="1"/>
        <v>0.234346274273099</v>
      </c>
      <c r="M19" s="27">
        <v>10000</v>
      </c>
      <c r="N19" s="27">
        <f t="shared" si="2"/>
        <v>10000</v>
      </c>
      <c r="O19" s="40">
        <f t="shared" si="3"/>
        <v>0.117173137136549</v>
      </c>
      <c r="P19" s="40">
        <f t="shared" si="4"/>
        <v>0.351519411409648</v>
      </c>
      <c r="Q19" s="76">
        <v>0.03</v>
      </c>
      <c r="R19" s="27">
        <f t="shared" si="5"/>
        <v>9700</v>
      </c>
      <c r="S19" s="27"/>
      <c r="T19" s="21">
        <v>45432</v>
      </c>
      <c r="U19" s="14">
        <v>5</v>
      </c>
      <c r="V19" s="21">
        <f t="shared" si="6"/>
        <v>45427</v>
      </c>
      <c r="W19" s="17" t="s">
        <v>35</v>
      </c>
      <c r="X19" s="36" t="s">
        <v>423</v>
      </c>
      <c r="Y19" s="14" t="s">
        <v>65</v>
      </c>
      <c r="Z19" s="31"/>
    </row>
    <row r="20" ht="40.2" customHeight="1" spans="1:26">
      <c r="A20" s="14">
        <f t="shared" si="0"/>
        <v>17</v>
      </c>
      <c r="B20" s="14" t="s">
        <v>27</v>
      </c>
      <c r="C20" s="15" t="s">
        <v>156</v>
      </c>
      <c r="D20" s="16" t="s">
        <v>157</v>
      </c>
      <c r="E20" s="17" t="s">
        <v>30</v>
      </c>
      <c r="F20" s="18" t="s">
        <v>40</v>
      </c>
      <c r="G20" s="19" t="s">
        <v>32</v>
      </c>
      <c r="H20" s="17" t="s">
        <v>48</v>
      </c>
      <c r="I20" s="27">
        <v>1925793.4</v>
      </c>
      <c r="J20" s="27">
        <v>46814.416</v>
      </c>
      <c r="K20" s="27">
        <v>20000</v>
      </c>
      <c r="L20" s="40">
        <f t="shared" si="1"/>
        <v>0.427218829345217</v>
      </c>
      <c r="M20" s="27">
        <v>10000</v>
      </c>
      <c r="N20" s="27">
        <f t="shared" si="2"/>
        <v>10000</v>
      </c>
      <c r="O20" s="40">
        <f t="shared" si="3"/>
        <v>0.213609414672609</v>
      </c>
      <c r="P20" s="40">
        <f t="shared" si="4"/>
        <v>0.640828244017826</v>
      </c>
      <c r="Q20" s="37">
        <v>0.03</v>
      </c>
      <c r="R20" s="27">
        <f t="shared" si="5"/>
        <v>9700</v>
      </c>
      <c r="S20" s="27"/>
      <c r="T20" s="21">
        <v>45432</v>
      </c>
      <c r="U20" s="14">
        <v>3</v>
      </c>
      <c r="V20" s="21">
        <f t="shared" si="6"/>
        <v>45429</v>
      </c>
      <c r="W20" s="17" t="s">
        <v>70</v>
      </c>
      <c r="X20" s="36" t="s">
        <v>424</v>
      </c>
      <c r="Y20" s="14" t="s">
        <v>43</v>
      </c>
      <c r="Z20" s="31" t="s">
        <v>158</v>
      </c>
    </row>
    <row r="21" ht="40.2" customHeight="1" spans="1:26">
      <c r="A21" s="14">
        <f t="shared" si="0"/>
        <v>18</v>
      </c>
      <c r="B21" s="14" t="s">
        <v>45</v>
      </c>
      <c r="C21" s="15" t="s">
        <v>108</v>
      </c>
      <c r="D21" s="35" t="s">
        <v>109</v>
      </c>
      <c r="E21" s="17" t="s">
        <v>30</v>
      </c>
      <c r="F21" s="18" t="s">
        <v>74</v>
      </c>
      <c r="G21" s="19" t="s">
        <v>32</v>
      </c>
      <c r="H21" s="17" t="s">
        <v>48</v>
      </c>
      <c r="I21" s="27">
        <v>2656251.88</v>
      </c>
      <c r="J21" s="27">
        <v>274403.450666667</v>
      </c>
      <c r="K21" s="27">
        <v>100000</v>
      </c>
      <c r="L21" s="40">
        <f t="shared" si="1"/>
        <v>0.364426904097046</v>
      </c>
      <c r="M21" s="27">
        <v>100000</v>
      </c>
      <c r="N21" s="27">
        <f t="shared" si="2"/>
        <v>100000</v>
      </c>
      <c r="O21" s="40">
        <f t="shared" si="3"/>
        <v>0.364426904097046</v>
      </c>
      <c r="P21" s="40">
        <f t="shared" si="4"/>
        <v>0.728853808194092</v>
      </c>
      <c r="Q21" s="37">
        <v>0.03</v>
      </c>
      <c r="R21" s="27">
        <f t="shared" si="5"/>
        <v>97000</v>
      </c>
      <c r="S21" s="17" t="s">
        <v>131</v>
      </c>
      <c r="T21" s="21">
        <v>45432</v>
      </c>
      <c r="U21" s="14">
        <v>2</v>
      </c>
      <c r="V21" s="21">
        <f t="shared" si="6"/>
        <v>45430</v>
      </c>
      <c r="W21" s="17" t="s">
        <v>35</v>
      </c>
      <c r="X21" s="36" t="s">
        <v>432</v>
      </c>
      <c r="Y21" s="14" t="s">
        <v>110</v>
      </c>
      <c r="Z21" s="31" t="s">
        <v>433</v>
      </c>
    </row>
    <row r="22" ht="40.2" customHeight="1" spans="1:26">
      <c r="A22" s="14">
        <f t="shared" si="0"/>
        <v>19</v>
      </c>
      <c r="B22" s="14" t="s">
        <v>45</v>
      </c>
      <c r="C22" s="15" t="s">
        <v>234</v>
      </c>
      <c r="D22" s="16" t="s">
        <v>235</v>
      </c>
      <c r="E22" s="17" t="s">
        <v>30</v>
      </c>
      <c r="F22" s="18" t="s">
        <v>31</v>
      </c>
      <c r="G22" s="19" t="s">
        <v>32</v>
      </c>
      <c r="H22" s="17" t="s">
        <v>48</v>
      </c>
      <c r="I22" s="8">
        <v>570888.88</v>
      </c>
      <c r="J22" s="27">
        <v>82378.0453333334</v>
      </c>
      <c r="K22" s="27">
        <v>50000</v>
      </c>
      <c r="L22" s="40">
        <f t="shared" si="1"/>
        <v>0.60695783442883</v>
      </c>
      <c r="M22" s="27">
        <v>20000</v>
      </c>
      <c r="N22" s="27">
        <f t="shared" si="2"/>
        <v>20000</v>
      </c>
      <c r="O22" s="40">
        <f t="shared" si="3"/>
        <v>0.242783133771532</v>
      </c>
      <c r="P22" s="40">
        <f t="shared" si="4"/>
        <v>0.849740968200362</v>
      </c>
      <c r="Q22" s="17"/>
      <c r="R22" s="27">
        <f t="shared" si="5"/>
        <v>20000</v>
      </c>
      <c r="S22" s="27"/>
      <c r="T22" s="21">
        <v>45439</v>
      </c>
      <c r="U22" s="14">
        <v>7</v>
      </c>
      <c r="V22" s="21">
        <f t="shared" si="6"/>
        <v>45432</v>
      </c>
      <c r="W22" s="17" t="s">
        <v>70</v>
      </c>
      <c r="X22" s="36" t="s">
        <v>454</v>
      </c>
      <c r="Y22" s="14" t="s">
        <v>125</v>
      </c>
      <c r="Z22" s="31"/>
    </row>
    <row r="23" ht="55.2" customHeight="1" spans="1:26">
      <c r="A23" s="14">
        <f t="shared" si="0"/>
        <v>20</v>
      </c>
      <c r="B23" s="14" t="s">
        <v>27</v>
      </c>
      <c r="C23" s="15" t="s">
        <v>416</v>
      </c>
      <c r="D23" s="16" t="s">
        <v>417</v>
      </c>
      <c r="E23" s="17" t="s">
        <v>30</v>
      </c>
      <c r="F23" s="18" t="s">
        <v>31</v>
      </c>
      <c r="G23" s="19" t="s">
        <v>32</v>
      </c>
      <c r="H23" s="17" t="s">
        <v>429</v>
      </c>
      <c r="I23" s="27">
        <v>1786303.39</v>
      </c>
      <c r="J23" s="27">
        <v>134893.196</v>
      </c>
      <c r="K23" s="27">
        <v>50000</v>
      </c>
      <c r="L23" s="40">
        <f t="shared" si="1"/>
        <v>0.370663617459253</v>
      </c>
      <c r="M23" s="27">
        <v>10000</v>
      </c>
      <c r="N23" s="27">
        <f t="shared" si="2"/>
        <v>10000</v>
      </c>
      <c r="O23" s="40">
        <f t="shared" si="3"/>
        <v>0.0741327234918505</v>
      </c>
      <c r="P23" s="40">
        <f t="shared" si="4"/>
        <v>0.444796340951103</v>
      </c>
      <c r="Q23" s="37">
        <v>0.03</v>
      </c>
      <c r="R23" s="27">
        <f t="shared" si="5"/>
        <v>9700</v>
      </c>
      <c r="S23" s="17" t="s">
        <v>418</v>
      </c>
      <c r="T23" s="21">
        <v>45427</v>
      </c>
      <c r="U23" s="14">
        <v>3</v>
      </c>
      <c r="V23" s="21">
        <f t="shared" si="6"/>
        <v>45424</v>
      </c>
      <c r="W23" s="17" t="s">
        <v>70</v>
      </c>
      <c r="X23" s="36" t="s">
        <v>419</v>
      </c>
      <c r="Y23" s="14" t="s">
        <v>36</v>
      </c>
      <c r="Z23" s="31" t="s">
        <v>420</v>
      </c>
    </row>
    <row r="24" ht="55.2" customHeight="1" spans="1:26">
      <c r="A24" s="14">
        <f t="shared" si="0"/>
        <v>21</v>
      </c>
      <c r="B24" s="52" t="s">
        <v>27</v>
      </c>
      <c r="C24" s="15" t="s">
        <v>38</v>
      </c>
      <c r="D24" s="16" t="s">
        <v>39</v>
      </c>
      <c r="E24" s="17" t="s">
        <v>30</v>
      </c>
      <c r="F24" s="18" t="s">
        <v>40</v>
      </c>
      <c r="G24" s="19" t="s">
        <v>32</v>
      </c>
      <c r="H24" s="17" t="s">
        <v>429</v>
      </c>
      <c r="I24" s="8">
        <v>1078234.1</v>
      </c>
      <c r="J24" s="27">
        <f>65904.1973333333+47669.489333333</f>
        <v>113573.686666666</v>
      </c>
      <c r="K24" s="27">
        <v>40000</v>
      </c>
      <c r="L24" s="40">
        <f t="shared" si="1"/>
        <v>0.352194255324283</v>
      </c>
      <c r="M24" s="27">
        <v>10000</v>
      </c>
      <c r="N24" s="27">
        <f t="shared" si="2"/>
        <v>10000</v>
      </c>
      <c r="O24" s="40">
        <f t="shared" si="3"/>
        <v>0.0880485638310708</v>
      </c>
      <c r="P24" s="40">
        <f t="shared" si="4"/>
        <v>0.440242819155354</v>
      </c>
      <c r="Q24" s="37">
        <v>0.03</v>
      </c>
      <c r="R24" s="27">
        <f t="shared" si="5"/>
        <v>9700</v>
      </c>
      <c r="S24" s="17" t="s">
        <v>406</v>
      </c>
      <c r="T24" s="21">
        <v>45427</v>
      </c>
      <c r="U24" s="14">
        <v>3</v>
      </c>
      <c r="V24" s="21">
        <f t="shared" si="6"/>
        <v>45424</v>
      </c>
      <c r="W24" s="17" t="s">
        <v>35</v>
      </c>
      <c r="X24" s="36" t="s">
        <v>421</v>
      </c>
      <c r="Y24" s="14" t="s">
        <v>43</v>
      </c>
      <c r="Z24" s="31" t="s">
        <v>422</v>
      </c>
    </row>
    <row r="25" ht="40.2" customHeight="1" spans="1:26">
      <c r="A25" s="14">
        <f t="shared" si="0"/>
        <v>22</v>
      </c>
      <c r="B25" s="14" t="s">
        <v>27</v>
      </c>
      <c r="C25" s="15" t="s">
        <v>101</v>
      </c>
      <c r="D25" s="16" t="s">
        <v>102</v>
      </c>
      <c r="E25" s="17" t="s">
        <v>30</v>
      </c>
      <c r="F25" s="18" t="s">
        <v>103</v>
      </c>
      <c r="G25" s="19" t="s">
        <v>32</v>
      </c>
      <c r="H25" s="17" t="s">
        <v>429</v>
      </c>
      <c r="I25" s="8">
        <v>135347.68</v>
      </c>
      <c r="J25" s="27">
        <v>22702.8853333333</v>
      </c>
      <c r="K25" s="27">
        <v>10000</v>
      </c>
      <c r="L25" s="40">
        <f t="shared" si="1"/>
        <v>0.440472647118451</v>
      </c>
      <c r="M25" s="27">
        <v>10000</v>
      </c>
      <c r="N25" s="27">
        <f t="shared" si="2"/>
        <v>10000</v>
      </c>
      <c r="O25" s="40">
        <f t="shared" si="3"/>
        <v>0.440472647118451</v>
      </c>
      <c r="P25" s="40">
        <f t="shared" si="4"/>
        <v>0.880945294236903</v>
      </c>
      <c r="Q25" s="37">
        <v>0.03</v>
      </c>
      <c r="R25" s="27">
        <f t="shared" si="5"/>
        <v>9700</v>
      </c>
      <c r="S25" s="27"/>
      <c r="T25" s="21">
        <v>45437</v>
      </c>
      <c r="U25" s="14">
        <v>3</v>
      </c>
      <c r="V25" s="21">
        <f t="shared" si="6"/>
        <v>45434</v>
      </c>
      <c r="W25" s="17" t="s">
        <v>35</v>
      </c>
      <c r="X25" s="36"/>
      <c r="Y25" s="14" t="s">
        <v>43</v>
      </c>
      <c r="Z25" s="31"/>
    </row>
    <row r="26" ht="40.2" customHeight="1" spans="1:26">
      <c r="A26" s="14">
        <f t="shared" si="0"/>
        <v>23</v>
      </c>
      <c r="B26" s="14" t="s">
        <v>27</v>
      </c>
      <c r="C26" s="51" t="s">
        <v>62</v>
      </c>
      <c r="D26" s="16" t="s">
        <v>63</v>
      </c>
      <c r="E26" s="17" t="s">
        <v>30</v>
      </c>
      <c r="F26" s="18" t="s">
        <v>31</v>
      </c>
      <c r="G26" s="19" t="s">
        <v>32</v>
      </c>
      <c r="H26" s="17" t="s">
        <v>429</v>
      </c>
      <c r="I26" s="8">
        <v>2367700.74</v>
      </c>
      <c r="J26" s="27">
        <v>148545.317333333</v>
      </c>
      <c r="K26" s="27">
        <v>50000</v>
      </c>
      <c r="L26" s="40">
        <f t="shared" si="1"/>
        <v>0.336597618138314</v>
      </c>
      <c r="M26" s="27">
        <v>10000</v>
      </c>
      <c r="N26" s="27">
        <f t="shared" si="2"/>
        <v>10000</v>
      </c>
      <c r="O26" s="40">
        <f t="shared" si="3"/>
        <v>0.0673195236276628</v>
      </c>
      <c r="P26" s="40">
        <f t="shared" si="4"/>
        <v>0.403917141765977</v>
      </c>
      <c r="Q26" s="75">
        <v>0.03</v>
      </c>
      <c r="R26" s="27">
        <f t="shared" si="5"/>
        <v>9700</v>
      </c>
      <c r="S26" s="17" t="s">
        <v>55</v>
      </c>
      <c r="T26" s="21">
        <v>45437</v>
      </c>
      <c r="U26" s="14">
        <v>1</v>
      </c>
      <c r="V26" s="21">
        <f t="shared" si="6"/>
        <v>45436</v>
      </c>
      <c r="W26" s="17" t="s">
        <v>35</v>
      </c>
      <c r="X26" s="36" t="s">
        <v>409</v>
      </c>
      <c r="Y26" s="14" t="s">
        <v>65</v>
      </c>
      <c r="Z26" s="31" t="s">
        <v>410</v>
      </c>
    </row>
    <row r="27" s="42" customFormat="1" ht="40.2" customHeight="1" spans="1:27">
      <c r="A27" s="14">
        <f t="shared" si="0"/>
        <v>24</v>
      </c>
      <c r="B27" s="14" t="s">
        <v>27</v>
      </c>
      <c r="C27" s="51" t="s">
        <v>28</v>
      </c>
      <c r="D27" s="16" t="s">
        <v>29</v>
      </c>
      <c r="E27" s="17" t="s">
        <v>30</v>
      </c>
      <c r="F27" s="18" t="s">
        <v>31</v>
      </c>
      <c r="G27" s="19" t="s">
        <v>32</v>
      </c>
      <c r="H27" s="17" t="s">
        <v>429</v>
      </c>
      <c r="I27" s="8">
        <v>2697239.61</v>
      </c>
      <c r="J27" s="27">
        <v>154597.949333333</v>
      </c>
      <c r="K27" s="27">
        <v>70000</v>
      </c>
      <c r="L27" s="40">
        <f t="shared" si="1"/>
        <v>0.452787377205572</v>
      </c>
      <c r="M27" s="95">
        <v>10000</v>
      </c>
      <c r="N27" s="27">
        <f t="shared" si="2"/>
        <v>10000</v>
      </c>
      <c r="O27" s="40">
        <f t="shared" si="3"/>
        <v>0.0646839110293675</v>
      </c>
      <c r="P27" s="40">
        <f t="shared" si="4"/>
        <v>0.51747128823494</v>
      </c>
      <c r="Q27" s="75">
        <v>0.03</v>
      </c>
      <c r="R27" s="27">
        <f t="shared" si="5"/>
        <v>9700</v>
      </c>
      <c r="S27" s="17" t="s">
        <v>34</v>
      </c>
      <c r="T27" s="21">
        <v>45432</v>
      </c>
      <c r="U27" s="14">
        <v>1</v>
      </c>
      <c r="V27" s="21">
        <f t="shared" si="6"/>
        <v>45431</v>
      </c>
      <c r="W27" s="17" t="s">
        <v>35</v>
      </c>
      <c r="X27" s="36" t="s">
        <v>404</v>
      </c>
      <c r="Y27" s="14" t="s">
        <v>36</v>
      </c>
      <c r="Z27" s="31" t="s">
        <v>405</v>
      </c>
      <c r="AA27"/>
    </row>
    <row r="28" ht="40.2" customHeight="1" spans="1:26">
      <c r="A28" s="14">
        <f t="shared" si="0"/>
        <v>25</v>
      </c>
      <c r="B28" s="14" t="s">
        <v>27</v>
      </c>
      <c r="C28" s="15" t="s">
        <v>425</v>
      </c>
      <c r="D28" s="16" t="s">
        <v>426</v>
      </c>
      <c r="E28" s="17" t="s">
        <v>30</v>
      </c>
      <c r="F28" s="18" t="s">
        <v>31</v>
      </c>
      <c r="G28" s="19" t="s">
        <v>32</v>
      </c>
      <c r="H28" s="17" t="s">
        <v>429</v>
      </c>
      <c r="I28" s="27">
        <v>148912.54</v>
      </c>
      <c r="J28" s="27">
        <v>156665.856</v>
      </c>
      <c r="K28" s="27">
        <v>0</v>
      </c>
      <c r="L28" s="40">
        <f t="shared" si="1"/>
        <v>0</v>
      </c>
      <c r="M28" s="27">
        <v>50000</v>
      </c>
      <c r="N28" s="27">
        <f t="shared" si="2"/>
        <v>50000</v>
      </c>
      <c r="O28" s="40">
        <f t="shared" si="3"/>
        <v>0.319150587604743</v>
      </c>
      <c r="P28" s="40">
        <f t="shared" si="4"/>
        <v>0.319150587604743</v>
      </c>
      <c r="Q28" s="37">
        <v>0.03</v>
      </c>
      <c r="R28" s="27">
        <f t="shared" si="5"/>
        <v>48500</v>
      </c>
      <c r="S28" s="17" t="s">
        <v>427</v>
      </c>
      <c r="T28" s="21">
        <v>45428</v>
      </c>
      <c r="U28" s="14">
        <v>3</v>
      </c>
      <c r="V28" s="21">
        <f t="shared" si="6"/>
        <v>45425</v>
      </c>
      <c r="W28" s="17" t="s">
        <v>70</v>
      </c>
      <c r="X28" s="36"/>
      <c r="Y28" s="14" t="s">
        <v>36</v>
      </c>
      <c r="Z28" s="31" t="s">
        <v>428</v>
      </c>
    </row>
    <row r="29" ht="40.2" customHeight="1" spans="1:26">
      <c r="A29" s="14">
        <f t="shared" si="0"/>
        <v>26</v>
      </c>
      <c r="B29" s="14" t="s">
        <v>45</v>
      </c>
      <c r="C29" s="15" t="s">
        <v>121</v>
      </c>
      <c r="D29" s="16" t="s">
        <v>122</v>
      </c>
      <c r="E29" s="17" t="s">
        <v>31</v>
      </c>
      <c r="F29" s="18" t="s">
        <v>31</v>
      </c>
      <c r="G29" s="19" t="s">
        <v>32</v>
      </c>
      <c r="H29" s="17" t="s">
        <v>429</v>
      </c>
      <c r="I29" s="27">
        <v>1001718.64</v>
      </c>
      <c r="J29" s="27">
        <v>328416.886666667</v>
      </c>
      <c r="K29" s="27">
        <v>100000</v>
      </c>
      <c r="L29" s="40">
        <f t="shared" si="1"/>
        <v>0.304491041903996</v>
      </c>
      <c r="M29" s="27">
        <v>100000</v>
      </c>
      <c r="N29" s="27">
        <f t="shared" si="2"/>
        <v>100000</v>
      </c>
      <c r="O29" s="40">
        <f t="shared" si="3"/>
        <v>0.304491041903996</v>
      </c>
      <c r="P29" s="40">
        <f t="shared" si="4"/>
        <v>0.608982083807992</v>
      </c>
      <c r="Q29" s="37">
        <v>0.03</v>
      </c>
      <c r="R29" s="27">
        <f t="shared" si="5"/>
        <v>97000</v>
      </c>
      <c r="S29" s="17"/>
      <c r="T29" s="21">
        <v>45433</v>
      </c>
      <c r="U29" s="14">
        <v>3</v>
      </c>
      <c r="V29" s="21">
        <f t="shared" si="6"/>
        <v>45430</v>
      </c>
      <c r="W29" s="17" t="s">
        <v>70</v>
      </c>
      <c r="X29" s="36"/>
      <c r="Y29" s="14" t="s">
        <v>36</v>
      </c>
      <c r="Z29" s="31"/>
    </row>
    <row r="30" ht="40.2" customHeight="1" spans="1:26">
      <c r="A30" s="14">
        <f t="shared" si="0"/>
        <v>27</v>
      </c>
      <c r="B30" s="14" t="s">
        <v>27</v>
      </c>
      <c r="C30" s="15" t="s">
        <v>461</v>
      </c>
      <c r="D30" s="35" t="s">
        <v>462</v>
      </c>
      <c r="E30" s="17" t="s">
        <v>30</v>
      </c>
      <c r="F30" s="18" t="s">
        <v>31</v>
      </c>
      <c r="G30" s="19" t="s">
        <v>32</v>
      </c>
      <c r="H30" s="17" t="s">
        <v>429</v>
      </c>
      <c r="I30" s="27">
        <v>215718.75</v>
      </c>
      <c r="J30" s="27">
        <v>238765.787333333</v>
      </c>
      <c r="K30" s="27"/>
      <c r="L30" s="40">
        <f t="shared" si="1"/>
        <v>0</v>
      </c>
      <c r="M30" s="27">
        <v>50000</v>
      </c>
      <c r="N30" s="27">
        <f t="shared" si="2"/>
        <v>50000</v>
      </c>
      <c r="O30" s="40">
        <f t="shared" si="3"/>
        <v>0.20941023652688</v>
      </c>
      <c r="P30" s="40">
        <f t="shared" si="4"/>
        <v>0.20941023652688</v>
      </c>
      <c r="Q30" s="37">
        <v>0.03</v>
      </c>
      <c r="R30" s="27">
        <f t="shared" si="5"/>
        <v>48500</v>
      </c>
      <c r="S30" s="17" t="s">
        <v>34</v>
      </c>
      <c r="T30" s="21">
        <v>45437</v>
      </c>
      <c r="U30" s="14">
        <v>3</v>
      </c>
      <c r="V30" s="21">
        <f t="shared" si="6"/>
        <v>45434</v>
      </c>
      <c r="W30" s="17" t="s">
        <v>35</v>
      </c>
      <c r="X30" s="36"/>
      <c r="Y30" s="14" t="s">
        <v>36</v>
      </c>
      <c r="Z30" s="31"/>
    </row>
    <row r="31" ht="40.2" customHeight="1" spans="1:26">
      <c r="A31" s="14">
        <f t="shared" si="0"/>
        <v>28</v>
      </c>
      <c r="B31" s="14" t="s">
        <v>27</v>
      </c>
      <c r="C31" s="15" t="s">
        <v>473</v>
      </c>
      <c r="D31" s="35" t="s">
        <v>474</v>
      </c>
      <c r="E31" s="17" t="s">
        <v>40</v>
      </c>
      <c r="F31" s="18" t="s">
        <v>40</v>
      </c>
      <c r="G31" s="19" t="s">
        <v>32</v>
      </c>
      <c r="H31" s="17" t="s">
        <v>429</v>
      </c>
      <c r="I31" s="27">
        <v>582605.46</v>
      </c>
      <c r="J31" s="27">
        <v>57984.4386666667</v>
      </c>
      <c r="K31" s="27">
        <v>20000</v>
      </c>
      <c r="L31" s="40">
        <f t="shared" si="1"/>
        <v>0.344920127880747</v>
      </c>
      <c r="M31" s="27">
        <v>20000</v>
      </c>
      <c r="N31" s="27">
        <f t="shared" si="2"/>
        <v>20000</v>
      </c>
      <c r="O31" s="40">
        <f t="shared" si="3"/>
        <v>0.344920127880747</v>
      </c>
      <c r="P31" s="40">
        <f t="shared" si="4"/>
        <v>0.689840255761494</v>
      </c>
      <c r="Q31" s="37">
        <v>0.03</v>
      </c>
      <c r="R31" s="27">
        <f t="shared" si="5"/>
        <v>19400</v>
      </c>
      <c r="S31" s="17" t="s">
        <v>406</v>
      </c>
      <c r="T31" s="21">
        <v>45437</v>
      </c>
      <c r="U31" s="14">
        <v>3</v>
      </c>
      <c r="V31" s="21">
        <f t="shared" si="6"/>
        <v>45434</v>
      </c>
      <c r="W31" s="17" t="s">
        <v>35</v>
      </c>
      <c r="X31" s="36"/>
      <c r="Y31" s="14" t="s">
        <v>89</v>
      </c>
      <c r="Z31" s="31"/>
    </row>
    <row r="32" ht="42.6" customHeight="1" spans="1:26">
      <c r="A32" s="2"/>
      <c r="B32" s="2"/>
      <c r="C32" s="3" t="s">
        <v>294</v>
      </c>
      <c r="D32" s="2"/>
      <c r="E32" s="20"/>
      <c r="F32" s="2"/>
      <c r="G32" s="2"/>
      <c r="H32" s="3"/>
      <c r="I32" s="3" t="s">
        <v>295</v>
      </c>
      <c r="J32" s="28"/>
      <c r="K32" s="28"/>
      <c r="L32" s="28"/>
      <c r="M32" s="4"/>
      <c r="N32" s="28"/>
      <c r="O32" s="28"/>
      <c r="P32" s="28"/>
      <c r="Q32" s="20"/>
      <c r="R32" s="29"/>
      <c r="S32" s="29"/>
      <c r="T32" s="20"/>
      <c r="U32" s="2"/>
      <c r="V32" s="2"/>
      <c r="W32" s="20"/>
      <c r="X32" s="3" t="s">
        <v>296</v>
      </c>
      <c r="Y32" s="2"/>
      <c r="Z32" s="33"/>
    </row>
    <row r="34" spans="16:18">
      <c r="P34" s="97" t="s">
        <v>475</v>
      </c>
      <c r="R34">
        <v>900000</v>
      </c>
    </row>
    <row r="35" spans="16:18">
      <c r="P35" s="97" t="s">
        <v>476</v>
      </c>
      <c r="R35">
        <v>87.2</v>
      </c>
    </row>
  </sheetData>
  <autoFilter ref="A3:Z32">
    <sortState ref="A3:Z32">
      <sortCondition ref="N3:N31" descending="1"/>
    </sortState>
    <extLst/>
  </autoFilter>
  <mergeCells count="24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conditionalFormatting sqref="D1:D3">
    <cfRule type="duplicateValues" dxfId="0" priority="437"/>
    <cfRule type="duplicateValues" dxfId="0" priority="442"/>
    <cfRule type="duplicateValues" dxfId="0" priority="443"/>
  </conditionalFormatting>
  <conditionalFormatting sqref="D2:D3">
    <cfRule type="duplicateValues" dxfId="0" priority="396"/>
    <cfRule type="duplicateValues" dxfId="0" priority="397"/>
    <cfRule type="duplicateValues" dxfId="0" priority="433"/>
    <cfRule type="duplicateValues" dxfId="0" priority="434"/>
    <cfRule type="duplicateValues" dxfId="0" priority="435"/>
    <cfRule type="duplicateValues" dxfId="0" priority="436"/>
  </conditionalFormatting>
  <conditionalFormatting sqref="C32 C1:C3">
    <cfRule type="duplicateValues" dxfId="0" priority="432"/>
  </conditionalFormatting>
  <conditionalFormatting sqref="D23 D21 D1:D17 D25:D27">
    <cfRule type="duplicateValues" dxfId="0" priority="7981"/>
  </conditionalFormatting>
  <conditionalFormatting sqref="D26:D27 D21 D1:D15">
    <cfRule type="duplicateValues" dxfId="0" priority="7966"/>
    <cfRule type="duplicateValues" dxfId="0" priority="7967"/>
    <cfRule type="duplicateValues" dxfId="0" priority="7968"/>
    <cfRule type="duplicateValues" dxfId="0" priority="7969"/>
    <cfRule type="duplicateValues" dxfId="0" priority="7970"/>
  </conditionalFormatting>
  <conditionalFormatting sqref="D32 D1:D17 D19:D21 D23:D29">
    <cfRule type="duplicateValues" dxfId="0" priority="8133"/>
    <cfRule type="duplicateValues" dxfId="0" priority="8134"/>
  </conditionalFormatting>
  <conditionalFormatting sqref="D32:D1048576 D1:D17 D19:D21 D23:D29">
    <cfRule type="duplicateValues" dxfId="0" priority="8143"/>
    <cfRule type="duplicateValues" dxfId="0" priority="8144"/>
    <cfRule type="duplicateValues" dxfId="0" priority="8145"/>
  </conditionalFormatting>
  <conditionalFormatting sqref="D32:D1048576 D1:D21 D23:D29">
    <cfRule type="duplicateValues" dxfId="1" priority="8219"/>
  </conditionalFormatting>
  <printOptions horizontalCentered="1"/>
  <pageMargins left="0.118110236220472" right="0.118110236220472" top="0.748031496062992" bottom="0.748031496062992" header="0.31496062992126" footer="0.31496062992126"/>
  <pageSetup paperSize="9" scale="38" orientation="landscape"/>
  <headerFooter/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100"/>
  <sheetViews>
    <sheetView view="pageBreakPreview" zoomScale="70" zoomScaleNormal="70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N12" sqref="N12"/>
    </sheetView>
  </sheetViews>
  <sheetFormatPr defaultColWidth="9" defaultRowHeight="14.25"/>
  <cols>
    <col min="1" max="1" width="4.775" customWidth="1"/>
    <col min="2" max="2" width="6.21666666666667" customWidth="1"/>
    <col min="3" max="3" width="10.775" customWidth="1"/>
    <col min="4" max="4" width="38.3333333333333" customWidth="1"/>
    <col min="5" max="5" width="9.88333333333333" customWidth="1"/>
    <col min="6" max="6" width="11.1083333333333" customWidth="1"/>
    <col min="7" max="7" width="9.33333333333333" customWidth="1"/>
    <col min="8" max="8" width="11" customWidth="1"/>
    <col min="9" max="9" width="17.3333333333333" customWidth="1"/>
    <col min="10" max="11" width="16.6666666666667" customWidth="1"/>
    <col min="12" max="12" width="11.775" customWidth="1"/>
    <col min="13" max="13" width="16.6666666666667" customWidth="1"/>
    <col min="14" max="14" width="16.8833333333333" customWidth="1"/>
    <col min="15" max="15" width="12.3333333333333" customWidth="1"/>
    <col min="16" max="16" width="9.775" customWidth="1"/>
    <col min="17" max="17" width="7.44166666666667" customWidth="1"/>
    <col min="18" max="18" width="17.1083333333333" customWidth="1"/>
    <col min="19" max="19" width="16.775" hidden="1" customWidth="1"/>
    <col min="20" max="20" width="11.6666666666667" customWidth="1"/>
    <col min="21" max="21" width="4.88333333333333" customWidth="1"/>
    <col min="22" max="22" width="12" customWidth="1"/>
    <col min="23" max="23" width="11.4416666666667" customWidth="1"/>
    <col min="24" max="24" width="21.4416666666667" customWidth="1"/>
    <col min="25" max="25" width="12.8833333333333" customWidth="1"/>
    <col min="26" max="26" width="41.4416666666667" customWidth="1"/>
    <col min="27" max="27" width="12.1083333333333" customWidth="1"/>
  </cols>
  <sheetData>
    <row r="1" ht="21" spans="1:26">
      <c r="A1" s="7" t="s">
        <v>470</v>
      </c>
      <c r="B1" s="7"/>
      <c r="C1" s="7"/>
      <c r="D1" s="7"/>
      <c r="E1" s="7"/>
      <c r="F1" s="7"/>
      <c r="G1" s="7"/>
      <c r="H1" s="8"/>
      <c r="I1" s="8">
        <f>SUBTOTAL(9,I4:I97)</f>
        <v>90964770.08</v>
      </c>
      <c r="J1" s="8">
        <f>SUBTOTAL(9,J4:J97)</f>
        <v>11996155.954</v>
      </c>
      <c r="K1" s="8">
        <f>SUBTOTAL(9,K4:K97)</f>
        <v>1380000</v>
      </c>
      <c r="L1" s="8"/>
      <c r="M1" s="8">
        <f>SUBTOTAL(9,M4:M97)</f>
        <v>9844000</v>
      </c>
      <c r="N1" s="8">
        <f>SUBTOTAL(9,N4:N97)</f>
        <v>9844000</v>
      </c>
      <c r="O1" s="8"/>
      <c r="P1" s="8"/>
      <c r="Q1" s="8"/>
      <c r="R1" s="8">
        <f>SUBTOTAL(9,R4:R97)</f>
        <v>9372780</v>
      </c>
      <c r="S1" s="8"/>
      <c r="T1" s="21"/>
      <c r="U1" s="14"/>
      <c r="V1" s="21"/>
      <c r="W1" s="17"/>
      <c r="X1" s="17"/>
      <c r="Y1" s="30"/>
      <c r="Z1" s="31"/>
    </row>
    <row r="2" ht="15" spans="1:2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366</v>
      </c>
      <c r="I2" s="9" t="s">
        <v>9</v>
      </c>
      <c r="J2" s="11" t="s">
        <v>10</v>
      </c>
      <c r="K2" s="11" t="s">
        <v>367</v>
      </c>
      <c r="L2" s="11" t="s">
        <v>368</v>
      </c>
      <c r="M2" s="9" t="s">
        <v>9</v>
      </c>
      <c r="N2" s="22" t="s">
        <v>13</v>
      </c>
      <c r="O2" s="11" t="s">
        <v>477</v>
      </c>
      <c r="P2" s="11" t="s">
        <v>370</v>
      </c>
      <c r="Q2" s="11" t="s">
        <v>14</v>
      </c>
      <c r="R2" s="11" t="s">
        <v>15</v>
      </c>
      <c r="S2" s="11" t="s">
        <v>16</v>
      </c>
      <c r="T2" s="23" t="s">
        <v>17</v>
      </c>
      <c r="U2" s="11" t="s">
        <v>18</v>
      </c>
      <c r="V2" s="23" t="s">
        <v>19</v>
      </c>
      <c r="W2" s="11" t="s">
        <v>20</v>
      </c>
      <c r="X2" s="9" t="s">
        <v>21</v>
      </c>
      <c r="Y2" s="9" t="s">
        <v>22</v>
      </c>
      <c r="Z2" s="22" t="s">
        <v>23</v>
      </c>
    </row>
    <row r="3" ht="15" spans="1:26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13"/>
      <c r="M3" s="25" t="s">
        <v>25</v>
      </c>
      <c r="N3" s="9"/>
      <c r="O3" s="13"/>
      <c r="P3" s="13"/>
      <c r="Q3" s="13"/>
      <c r="R3" s="13"/>
      <c r="S3" s="13"/>
      <c r="T3" s="26"/>
      <c r="U3" s="13"/>
      <c r="V3" s="26"/>
      <c r="W3" s="13"/>
      <c r="X3" s="24" t="s">
        <v>26</v>
      </c>
      <c r="Y3" s="9"/>
      <c r="Z3" s="22"/>
    </row>
    <row r="4" ht="40.2" hidden="1" customHeight="1" spans="1:26">
      <c r="A4" s="14">
        <f t="shared" ref="A4:A81" si="0">ROW()-3</f>
        <v>1</v>
      </c>
      <c r="B4" s="14" t="s">
        <v>45</v>
      </c>
      <c r="C4" s="15" t="s">
        <v>209</v>
      </c>
      <c r="D4" s="99" t="s">
        <v>210</v>
      </c>
      <c r="E4" s="14" t="s">
        <v>30</v>
      </c>
      <c r="F4" s="18" t="s">
        <v>31</v>
      </c>
      <c r="G4" s="48" t="s">
        <v>54</v>
      </c>
      <c r="H4" s="17" t="s">
        <v>333</v>
      </c>
      <c r="I4" s="27">
        <v>1046641.15</v>
      </c>
      <c r="J4" s="27">
        <v>122116.341333333</v>
      </c>
      <c r="K4" s="27"/>
      <c r="L4" s="40">
        <f t="shared" ref="L4:L10" si="1">K4/J4</f>
        <v>0</v>
      </c>
      <c r="M4" s="27">
        <v>200000</v>
      </c>
      <c r="N4" s="27">
        <f t="shared" ref="N4:N10" si="2">M4</f>
        <v>200000</v>
      </c>
      <c r="O4" s="40">
        <f>M4/J4</f>
        <v>1.63778244431736</v>
      </c>
      <c r="P4" s="40">
        <f t="shared" ref="P4:P10" si="3">L4+O4</f>
        <v>1.63778244431736</v>
      </c>
      <c r="Q4" s="37"/>
      <c r="R4" s="27">
        <f t="shared" ref="R4:R10" si="4">N4*(1-Q4)</f>
        <v>200000</v>
      </c>
      <c r="S4" s="17"/>
      <c r="T4" s="21">
        <v>45439</v>
      </c>
      <c r="U4" s="14">
        <v>3</v>
      </c>
      <c r="V4" s="21">
        <f t="shared" ref="V4:V10" si="5">T4-U4</f>
        <v>45436</v>
      </c>
      <c r="W4" s="17" t="s">
        <v>56</v>
      </c>
      <c r="X4" s="36"/>
      <c r="Y4" s="14" t="s">
        <v>205</v>
      </c>
      <c r="Z4" s="31"/>
    </row>
    <row r="5" ht="40.2" hidden="1" customHeight="1" spans="1:26">
      <c r="A5" s="14">
        <f t="shared" si="0"/>
        <v>2</v>
      </c>
      <c r="B5" s="14" t="s">
        <v>45</v>
      </c>
      <c r="C5" s="15" t="s">
        <v>203</v>
      </c>
      <c r="D5" s="99" t="s">
        <v>204</v>
      </c>
      <c r="E5" s="14" t="s">
        <v>30</v>
      </c>
      <c r="F5" s="18" t="s">
        <v>31</v>
      </c>
      <c r="G5" s="48" t="s">
        <v>54</v>
      </c>
      <c r="H5" s="17" t="s">
        <v>333</v>
      </c>
      <c r="I5" s="27">
        <v>2810209.82</v>
      </c>
      <c r="J5" s="27">
        <v>619014.642666667</v>
      </c>
      <c r="K5" s="27"/>
      <c r="L5" s="40">
        <f t="shared" si="1"/>
        <v>0</v>
      </c>
      <c r="M5" s="27">
        <v>500000</v>
      </c>
      <c r="N5" s="27">
        <f t="shared" si="2"/>
        <v>500000</v>
      </c>
      <c r="O5" s="40"/>
      <c r="P5" s="40">
        <f t="shared" si="3"/>
        <v>0</v>
      </c>
      <c r="Q5" s="37"/>
      <c r="R5" s="27">
        <f t="shared" si="4"/>
        <v>500000</v>
      </c>
      <c r="S5" s="17"/>
      <c r="T5" s="21">
        <v>45448</v>
      </c>
      <c r="U5" s="14">
        <v>3</v>
      </c>
      <c r="V5" s="21">
        <f t="shared" si="5"/>
        <v>45445</v>
      </c>
      <c r="W5" s="17" t="s">
        <v>259</v>
      </c>
      <c r="X5" s="36"/>
      <c r="Y5" s="14" t="s">
        <v>205</v>
      </c>
      <c r="Z5" s="31"/>
    </row>
    <row r="6" ht="40.2" hidden="1" customHeight="1" spans="1:26">
      <c r="A6" s="14">
        <f t="shared" si="0"/>
        <v>3</v>
      </c>
      <c r="B6" s="14" t="s">
        <v>45</v>
      </c>
      <c r="C6" s="15" t="s">
        <v>207</v>
      </c>
      <c r="D6" s="99" t="s">
        <v>208</v>
      </c>
      <c r="E6" s="14" t="s">
        <v>30</v>
      </c>
      <c r="F6" s="18" t="s">
        <v>31</v>
      </c>
      <c r="G6" s="48" t="s">
        <v>54</v>
      </c>
      <c r="H6" s="17" t="s">
        <v>333</v>
      </c>
      <c r="I6" s="27">
        <v>1118177.05</v>
      </c>
      <c r="J6" s="27">
        <v>149090.273333333</v>
      </c>
      <c r="K6" s="27"/>
      <c r="L6" s="40">
        <f t="shared" si="1"/>
        <v>0</v>
      </c>
      <c r="M6" s="27">
        <v>800000</v>
      </c>
      <c r="N6" s="27">
        <f t="shared" si="2"/>
        <v>800000</v>
      </c>
      <c r="O6" s="40"/>
      <c r="P6" s="40">
        <f t="shared" si="3"/>
        <v>0</v>
      </c>
      <c r="Q6" s="37"/>
      <c r="R6" s="27">
        <f t="shared" si="4"/>
        <v>800000</v>
      </c>
      <c r="S6" s="17"/>
      <c r="T6" s="21">
        <v>45448</v>
      </c>
      <c r="U6" s="14">
        <v>3</v>
      </c>
      <c r="V6" s="21">
        <f t="shared" si="5"/>
        <v>45445</v>
      </c>
      <c r="W6" s="17" t="s">
        <v>259</v>
      </c>
      <c r="X6" s="36"/>
      <c r="Y6" s="14" t="s">
        <v>205</v>
      </c>
      <c r="Z6" s="31"/>
    </row>
    <row r="7" ht="40.2" hidden="1" customHeight="1" spans="1:26">
      <c r="A7" s="14">
        <f t="shared" si="0"/>
        <v>4</v>
      </c>
      <c r="B7" s="14" t="s">
        <v>27</v>
      </c>
      <c r="C7" s="15" t="s">
        <v>136</v>
      </c>
      <c r="D7" s="99" t="s">
        <v>137</v>
      </c>
      <c r="E7" s="17" t="s">
        <v>30</v>
      </c>
      <c r="F7" s="18" t="s">
        <v>31</v>
      </c>
      <c r="G7" s="48" t="s">
        <v>54</v>
      </c>
      <c r="H7" s="17" t="s">
        <v>333</v>
      </c>
      <c r="I7" s="27">
        <v>523982.5</v>
      </c>
      <c r="J7" s="27">
        <v>69864.3333333333</v>
      </c>
      <c r="K7" s="27"/>
      <c r="L7" s="40">
        <f t="shared" si="1"/>
        <v>0</v>
      </c>
      <c r="M7" s="27">
        <v>500000</v>
      </c>
      <c r="N7" s="27">
        <f t="shared" si="2"/>
        <v>500000</v>
      </c>
      <c r="O7" s="40">
        <f>M7/J7</f>
        <v>7.1567275624663</v>
      </c>
      <c r="P7" s="40">
        <f t="shared" si="3"/>
        <v>7.1567275624663</v>
      </c>
      <c r="Q7" s="37"/>
      <c r="R7" s="27">
        <f t="shared" si="4"/>
        <v>500000</v>
      </c>
      <c r="S7" s="17"/>
      <c r="T7" s="21">
        <v>45442</v>
      </c>
      <c r="U7" s="14">
        <v>3</v>
      </c>
      <c r="V7" s="21">
        <f t="shared" si="5"/>
        <v>45439</v>
      </c>
      <c r="W7" s="17" t="s">
        <v>35</v>
      </c>
      <c r="X7" s="36"/>
      <c r="Y7" s="14" t="s">
        <v>89</v>
      </c>
      <c r="Z7" s="31"/>
    </row>
    <row r="8" ht="40.2" hidden="1" customHeight="1" spans="1:26">
      <c r="A8" s="14">
        <f t="shared" si="0"/>
        <v>5</v>
      </c>
      <c r="B8" s="14" t="s">
        <v>27</v>
      </c>
      <c r="C8" s="15" t="s">
        <v>140</v>
      </c>
      <c r="D8" s="99" t="s">
        <v>141</v>
      </c>
      <c r="E8" s="17" t="s">
        <v>30</v>
      </c>
      <c r="F8" s="18" t="s">
        <v>31</v>
      </c>
      <c r="G8" s="48" t="s">
        <v>54</v>
      </c>
      <c r="H8" s="17" t="s">
        <v>333</v>
      </c>
      <c r="I8" s="27">
        <v>391746.47</v>
      </c>
      <c r="J8" s="27">
        <v>52232.8626666667</v>
      </c>
      <c r="K8" s="27"/>
      <c r="L8" s="40">
        <f t="shared" si="1"/>
        <v>0</v>
      </c>
      <c r="M8" s="27">
        <v>300000</v>
      </c>
      <c r="N8" s="27">
        <f t="shared" si="2"/>
        <v>300000</v>
      </c>
      <c r="O8" s="40">
        <f>M8/J8</f>
        <v>5.74351059245026</v>
      </c>
      <c r="P8" s="40">
        <f t="shared" si="3"/>
        <v>5.74351059245026</v>
      </c>
      <c r="Q8" s="37"/>
      <c r="R8" s="27">
        <f t="shared" si="4"/>
        <v>300000</v>
      </c>
      <c r="S8" s="17"/>
      <c r="T8" s="21">
        <v>45442</v>
      </c>
      <c r="U8" s="14">
        <v>3</v>
      </c>
      <c r="V8" s="21">
        <f t="shared" si="5"/>
        <v>45439</v>
      </c>
      <c r="W8" s="17" t="s">
        <v>35</v>
      </c>
      <c r="X8" s="36"/>
      <c r="Y8" s="14" t="s">
        <v>89</v>
      </c>
      <c r="Z8" s="31"/>
    </row>
    <row r="9" ht="40.2" hidden="1" customHeight="1" spans="1:26">
      <c r="A9" s="14">
        <f t="shared" si="0"/>
        <v>6</v>
      </c>
      <c r="B9" s="14" t="s">
        <v>45</v>
      </c>
      <c r="C9" s="15" t="s">
        <v>138</v>
      </c>
      <c r="D9" s="99" t="s">
        <v>139</v>
      </c>
      <c r="E9" s="17" t="s">
        <v>30</v>
      </c>
      <c r="F9" s="18" t="s">
        <v>40</v>
      </c>
      <c r="G9" s="48" t="s">
        <v>54</v>
      </c>
      <c r="H9" s="17" t="s">
        <v>333</v>
      </c>
      <c r="I9" s="27">
        <v>757565.08</v>
      </c>
      <c r="J9" s="27">
        <v>101008.677333333</v>
      </c>
      <c r="K9" s="27"/>
      <c r="L9" s="40">
        <f t="shared" si="1"/>
        <v>0</v>
      </c>
      <c r="M9" s="27">
        <v>200000</v>
      </c>
      <c r="N9" s="27">
        <f t="shared" si="2"/>
        <v>200000</v>
      </c>
      <c r="O9" s="40">
        <f>M9/J9</f>
        <v>1.98002790730534</v>
      </c>
      <c r="P9" s="40">
        <f t="shared" si="3"/>
        <v>1.98002790730534</v>
      </c>
      <c r="Q9" s="37"/>
      <c r="R9" s="27">
        <f t="shared" si="4"/>
        <v>200000</v>
      </c>
      <c r="S9" s="17"/>
      <c r="T9" s="21">
        <v>45442</v>
      </c>
      <c r="U9" s="14">
        <v>3</v>
      </c>
      <c r="V9" s="21">
        <f t="shared" si="5"/>
        <v>45439</v>
      </c>
      <c r="W9" s="17" t="s">
        <v>70</v>
      </c>
      <c r="X9" s="36"/>
      <c r="Y9" s="14" t="s">
        <v>89</v>
      </c>
      <c r="Z9" s="31"/>
    </row>
    <row r="10" ht="40.2" hidden="1" customHeight="1" spans="1:26">
      <c r="A10" s="14">
        <f t="shared" si="0"/>
        <v>7</v>
      </c>
      <c r="B10" s="14" t="s">
        <v>45</v>
      </c>
      <c r="C10" s="15" t="s">
        <v>478</v>
      </c>
      <c r="D10" s="99" t="s">
        <v>479</v>
      </c>
      <c r="E10" s="17" t="s">
        <v>30</v>
      </c>
      <c r="F10" s="18" t="s">
        <v>40</v>
      </c>
      <c r="G10" s="48" t="s">
        <v>54</v>
      </c>
      <c r="H10" s="17" t="s">
        <v>333</v>
      </c>
      <c r="I10" s="27">
        <v>308957.65</v>
      </c>
      <c r="J10" s="27">
        <v>41194.3533333333</v>
      </c>
      <c r="K10" s="27"/>
      <c r="L10" s="40">
        <f t="shared" si="1"/>
        <v>0</v>
      </c>
      <c r="M10" s="27">
        <v>308957.65</v>
      </c>
      <c r="N10" s="27">
        <f t="shared" si="2"/>
        <v>308957.65</v>
      </c>
      <c r="O10" s="40">
        <f>M10/J10</f>
        <v>7.5</v>
      </c>
      <c r="P10" s="40">
        <f t="shared" si="3"/>
        <v>7.5</v>
      </c>
      <c r="Q10" s="37"/>
      <c r="R10" s="27">
        <f t="shared" si="4"/>
        <v>308957.65</v>
      </c>
      <c r="S10" s="17"/>
      <c r="T10" s="21">
        <v>45442</v>
      </c>
      <c r="U10" s="14">
        <v>7</v>
      </c>
      <c r="V10" s="21">
        <f t="shared" si="5"/>
        <v>45435</v>
      </c>
      <c r="W10" s="17" t="s">
        <v>70</v>
      </c>
      <c r="X10" s="36"/>
      <c r="Y10" s="14" t="s">
        <v>89</v>
      </c>
      <c r="Z10" s="31" t="s">
        <v>480</v>
      </c>
    </row>
    <row r="11" s="42" customFormat="1" ht="40.2" customHeight="1" spans="1:27">
      <c r="A11" s="14">
        <f t="shared" si="0"/>
        <v>8</v>
      </c>
      <c r="B11" s="14" t="s">
        <v>27</v>
      </c>
      <c r="C11" s="15" t="s">
        <v>81</v>
      </c>
      <c r="D11" s="99" t="s">
        <v>82</v>
      </c>
      <c r="E11" s="17" t="s">
        <v>30</v>
      </c>
      <c r="F11" s="18" t="s">
        <v>40</v>
      </c>
      <c r="G11" s="19" t="s">
        <v>32</v>
      </c>
      <c r="H11" s="17" t="s">
        <v>429</v>
      </c>
      <c r="I11" s="27">
        <v>6729901.77</v>
      </c>
      <c r="J11" s="27">
        <v>1419635.84</v>
      </c>
      <c r="K11" s="27">
        <v>120000</v>
      </c>
      <c r="L11" s="40">
        <f t="shared" ref="L11:L34" si="6">K11/J11</f>
        <v>0.0845287197032163</v>
      </c>
      <c r="M11" s="27">
        <v>100000</v>
      </c>
      <c r="N11" s="27">
        <f t="shared" ref="N11:N68" si="7">M11</f>
        <v>100000</v>
      </c>
      <c r="O11" s="40">
        <f t="shared" ref="O11:O34" si="8">M11/J11</f>
        <v>0.0704405997526802</v>
      </c>
      <c r="P11" s="40">
        <f t="shared" ref="P11:P34" si="9">L11+O11</f>
        <v>0.154969319455896</v>
      </c>
      <c r="Q11" s="37">
        <v>0.03</v>
      </c>
      <c r="R11" s="27">
        <f t="shared" ref="R11:R34" si="10">N11*(1-Q11)</f>
        <v>97000</v>
      </c>
      <c r="S11" s="17" t="s">
        <v>388</v>
      </c>
      <c r="T11" s="21">
        <v>45430</v>
      </c>
      <c r="U11" s="14">
        <v>2</v>
      </c>
      <c r="V11" s="21">
        <f t="shared" ref="V11:V39" si="11">T11-U11</f>
        <v>45428</v>
      </c>
      <c r="W11" s="17" t="s">
        <v>70</v>
      </c>
      <c r="X11" s="36" t="s">
        <v>389</v>
      </c>
      <c r="Y11" s="14" t="s">
        <v>43</v>
      </c>
      <c r="Z11" s="31" t="s">
        <v>390</v>
      </c>
      <c r="AA11"/>
    </row>
    <row r="12" ht="40.2" customHeight="1" spans="1:26">
      <c r="A12" s="14">
        <f t="shared" si="0"/>
        <v>9</v>
      </c>
      <c r="B12" s="14" t="s">
        <v>27</v>
      </c>
      <c r="C12" s="15" t="s">
        <v>84</v>
      </c>
      <c r="D12" s="99" t="s">
        <v>85</v>
      </c>
      <c r="E12" s="17" t="s">
        <v>30</v>
      </c>
      <c r="F12" s="18" t="s">
        <v>40</v>
      </c>
      <c r="G12" s="19" t="s">
        <v>32</v>
      </c>
      <c r="H12" s="17" t="s">
        <v>429</v>
      </c>
      <c r="I12" s="27">
        <v>8707779.66</v>
      </c>
      <c r="J12" s="27">
        <v>1419543.46833333</v>
      </c>
      <c r="K12" s="27">
        <v>120000</v>
      </c>
      <c r="L12" s="40">
        <f t="shared" si="6"/>
        <v>0.0845342201045033</v>
      </c>
      <c r="M12" s="27">
        <v>1000000</v>
      </c>
      <c r="N12" s="27">
        <f t="shared" si="7"/>
        <v>1000000</v>
      </c>
      <c r="O12" s="40">
        <f t="shared" si="8"/>
        <v>0.704451834204194</v>
      </c>
      <c r="P12" s="40">
        <f t="shared" si="9"/>
        <v>0.788986054308697</v>
      </c>
      <c r="Q12" s="37">
        <v>0.03</v>
      </c>
      <c r="R12" s="27">
        <f t="shared" si="10"/>
        <v>970000</v>
      </c>
      <c r="S12" s="17" t="s">
        <v>388</v>
      </c>
      <c r="T12" s="21">
        <v>45430</v>
      </c>
      <c r="U12" s="14">
        <v>2</v>
      </c>
      <c r="V12" s="21">
        <f t="shared" si="11"/>
        <v>45428</v>
      </c>
      <c r="W12" s="17" t="s">
        <v>35</v>
      </c>
      <c r="X12" s="36" t="s">
        <v>391</v>
      </c>
      <c r="Y12" s="14" t="s">
        <v>86</v>
      </c>
      <c r="Z12" s="31" t="s">
        <v>392</v>
      </c>
    </row>
    <row r="13" ht="40.2" customHeight="1" spans="1:26">
      <c r="A13" s="14">
        <f t="shared" si="0"/>
        <v>10</v>
      </c>
      <c r="B13" s="14" t="s">
        <v>90</v>
      </c>
      <c r="C13" s="15" t="s">
        <v>150</v>
      </c>
      <c r="D13" s="100" t="s">
        <v>151</v>
      </c>
      <c r="E13" s="17" t="s">
        <v>30</v>
      </c>
      <c r="F13" s="18" t="s">
        <v>152</v>
      </c>
      <c r="G13" s="19" t="s">
        <v>32</v>
      </c>
      <c r="H13" s="17" t="s">
        <v>429</v>
      </c>
      <c r="I13" s="27">
        <v>6722093.44</v>
      </c>
      <c r="J13" s="27">
        <v>815839.308</v>
      </c>
      <c r="K13" s="27">
        <v>120000</v>
      </c>
      <c r="L13" s="40">
        <f t="shared" si="6"/>
        <v>0.147087789008568</v>
      </c>
      <c r="M13" s="27">
        <v>500000</v>
      </c>
      <c r="N13" s="27">
        <f t="shared" si="7"/>
        <v>500000</v>
      </c>
      <c r="O13" s="40">
        <f t="shared" si="8"/>
        <v>0.612865787535699</v>
      </c>
      <c r="P13" s="40">
        <f t="shared" si="9"/>
        <v>0.759953576544267</v>
      </c>
      <c r="Q13" s="37">
        <v>0.03</v>
      </c>
      <c r="R13" s="27">
        <f t="shared" si="10"/>
        <v>485000</v>
      </c>
      <c r="S13" s="17" t="s">
        <v>393</v>
      </c>
      <c r="T13" s="21">
        <v>45432</v>
      </c>
      <c r="U13" s="14">
        <v>3</v>
      </c>
      <c r="V13" s="21">
        <f t="shared" si="11"/>
        <v>45429</v>
      </c>
      <c r="W13" s="17" t="s">
        <v>70</v>
      </c>
      <c r="X13" s="36" t="s">
        <v>394</v>
      </c>
      <c r="Y13" s="14" t="s">
        <v>153</v>
      </c>
      <c r="Z13" s="31" t="s">
        <v>481</v>
      </c>
    </row>
    <row r="14" ht="40.2" customHeight="1" spans="1:26">
      <c r="A14" s="14">
        <f t="shared" si="0"/>
        <v>11</v>
      </c>
      <c r="B14" s="14" t="s">
        <v>27</v>
      </c>
      <c r="C14" s="15" t="s">
        <v>305</v>
      </c>
      <c r="D14" s="100" t="s">
        <v>306</v>
      </c>
      <c r="E14" s="17" t="s">
        <v>30</v>
      </c>
      <c r="F14" s="18" t="s">
        <v>74</v>
      </c>
      <c r="G14" s="19" t="s">
        <v>32</v>
      </c>
      <c r="H14" s="17" t="s">
        <v>429</v>
      </c>
      <c r="I14" s="27">
        <v>12334885.85</v>
      </c>
      <c r="J14" s="27">
        <v>944171.436</v>
      </c>
      <c r="K14" s="27">
        <v>120000</v>
      </c>
      <c r="L14" s="40">
        <f t="shared" si="6"/>
        <v>0.127095562759643</v>
      </c>
      <c r="M14" s="27">
        <v>630000</v>
      </c>
      <c r="N14" s="27">
        <f t="shared" si="7"/>
        <v>630000</v>
      </c>
      <c r="O14" s="40">
        <f t="shared" si="8"/>
        <v>0.667251704488125</v>
      </c>
      <c r="P14" s="40">
        <f t="shared" si="9"/>
        <v>0.794347267247767</v>
      </c>
      <c r="Q14" s="37">
        <v>0.03</v>
      </c>
      <c r="R14" s="27">
        <f t="shared" si="10"/>
        <v>611100</v>
      </c>
      <c r="S14" s="17" t="s">
        <v>395</v>
      </c>
      <c r="T14" s="21">
        <v>45432</v>
      </c>
      <c r="U14" s="14">
        <v>3</v>
      </c>
      <c r="V14" s="21">
        <f t="shared" si="11"/>
        <v>45429</v>
      </c>
      <c r="W14" s="17" t="s">
        <v>70</v>
      </c>
      <c r="X14" s="36" t="s">
        <v>396</v>
      </c>
      <c r="Y14" s="14" t="s">
        <v>307</v>
      </c>
      <c r="Z14" s="31" t="s">
        <v>482</v>
      </c>
    </row>
    <row r="15" ht="40.2" customHeight="1" spans="1:26">
      <c r="A15" s="14">
        <f t="shared" si="0"/>
        <v>12</v>
      </c>
      <c r="B15" s="14" t="s">
        <v>27</v>
      </c>
      <c r="C15" s="15" t="s">
        <v>471</v>
      </c>
      <c r="D15" s="100" t="s">
        <v>472</v>
      </c>
      <c r="E15" s="17" t="s">
        <v>30</v>
      </c>
      <c r="F15" s="18" t="s">
        <v>31</v>
      </c>
      <c r="G15" s="19" t="s">
        <v>32</v>
      </c>
      <c r="H15" s="17" t="s">
        <v>429</v>
      </c>
      <c r="I15" s="27">
        <v>4427323.54</v>
      </c>
      <c r="J15" s="27">
        <v>331746.906666667</v>
      </c>
      <c r="K15" s="27">
        <v>50000</v>
      </c>
      <c r="L15" s="40">
        <f t="shared" si="6"/>
        <v>0.150717305859431</v>
      </c>
      <c r="M15" s="27">
        <v>210000</v>
      </c>
      <c r="N15" s="27">
        <f t="shared" si="7"/>
        <v>210000</v>
      </c>
      <c r="O15" s="40">
        <f t="shared" si="8"/>
        <v>0.633012684609609</v>
      </c>
      <c r="P15" s="40">
        <f t="shared" si="9"/>
        <v>0.783729990469039</v>
      </c>
      <c r="Q15" s="37">
        <v>0.03</v>
      </c>
      <c r="R15" s="27">
        <f t="shared" si="10"/>
        <v>203700</v>
      </c>
      <c r="S15" s="17" t="s">
        <v>395</v>
      </c>
      <c r="T15" s="21">
        <v>45432</v>
      </c>
      <c r="U15" s="14">
        <v>3</v>
      </c>
      <c r="V15" s="21">
        <f t="shared" si="11"/>
        <v>45429</v>
      </c>
      <c r="W15" s="17" t="s">
        <v>70</v>
      </c>
      <c r="X15" s="36"/>
      <c r="Y15" s="14" t="s">
        <v>36</v>
      </c>
      <c r="Z15" s="31"/>
    </row>
    <row r="16" ht="40.2" customHeight="1" spans="1:26">
      <c r="A16" s="14">
        <f t="shared" si="0"/>
        <v>13</v>
      </c>
      <c r="B16" s="14" t="s">
        <v>27</v>
      </c>
      <c r="C16" s="15" t="s">
        <v>312</v>
      </c>
      <c r="D16" s="100" t="s">
        <v>313</v>
      </c>
      <c r="E16" s="14" t="s">
        <v>30</v>
      </c>
      <c r="F16" s="18" t="s">
        <v>74</v>
      </c>
      <c r="G16" s="14" t="s">
        <v>32</v>
      </c>
      <c r="H16" s="17" t="s">
        <v>429</v>
      </c>
      <c r="I16" s="27">
        <v>2459727.06</v>
      </c>
      <c r="J16" s="27">
        <v>641528.784</v>
      </c>
      <c r="K16" s="27">
        <v>100000</v>
      </c>
      <c r="L16" s="40">
        <f t="shared" si="6"/>
        <v>0.155877651157738</v>
      </c>
      <c r="M16" s="27">
        <v>400000</v>
      </c>
      <c r="N16" s="27">
        <f t="shared" si="7"/>
        <v>400000</v>
      </c>
      <c r="O16" s="40">
        <f t="shared" si="8"/>
        <v>0.623510604630953</v>
      </c>
      <c r="P16" s="40">
        <f t="shared" si="9"/>
        <v>0.779388255788692</v>
      </c>
      <c r="Q16" s="37">
        <v>0.03</v>
      </c>
      <c r="R16" s="27">
        <f t="shared" si="10"/>
        <v>388000</v>
      </c>
      <c r="S16" s="27"/>
      <c r="T16" s="21">
        <v>45432</v>
      </c>
      <c r="U16" s="14">
        <v>3</v>
      </c>
      <c r="V16" s="21">
        <f t="shared" si="11"/>
        <v>45429</v>
      </c>
      <c r="W16" s="17" t="s">
        <v>35</v>
      </c>
      <c r="X16" s="36" t="s">
        <v>398</v>
      </c>
      <c r="Y16" s="14" t="s">
        <v>65</v>
      </c>
      <c r="Z16" s="31" t="s">
        <v>399</v>
      </c>
    </row>
    <row r="17" ht="40.2" customHeight="1" spans="1:26">
      <c r="A17" s="14">
        <f t="shared" si="0"/>
        <v>14</v>
      </c>
      <c r="B17" s="14" t="s">
        <v>27</v>
      </c>
      <c r="C17" s="15" t="s">
        <v>211</v>
      </c>
      <c r="D17" s="100" t="s">
        <v>212</v>
      </c>
      <c r="E17" s="14" t="s">
        <v>30</v>
      </c>
      <c r="F17" s="18" t="s">
        <v>40</v>
      </c>
      <c r="G17" s="14" t="s">
        <v>32</v>
      </c>
      <c r="H17" s="17" t="s">
        <v>429</v>
      </c>
      <c r="I17" s="8">
        <v>2147212.59</v>
      </c>
      <c r="J17" s="27">
        <v>215246.476</v>
      </c>
      <c r="K17" s="27">
        <v>60000</v>
      </c>
      <c r="L17" s="40">
        <f t="shared" si="6"/>
        <v>0.278750208203176</v>
      </c>
      <c r="M17" s="95">
        <v>110000</v>
      </c>
      <c r="N17" s="27">
        <f t="shared" si="7"/>
        <v>110000</v>
      </c>
      <c r="O17" s="40">
        <f t="shared" si="8"/>
        <v>0.51104204837249</v>
      </c>
      <c r="P17" s="40">
        <f t="shared" si="9"/>
        <v>0.789792256575666</v>
      </c>
      <c r="Q17" s="37">
        <v>0.03</v>
      </c>
      <c r="R17" s="27">
        <f t="shared" si="10"/>
        <v>106700</v>
      </c>
      <c r="S17" s="17" t="s">
        <v>400</v>
      </c>
      <c r="T17" s="21">
        <v>45432</v>
      </c>
      <c r="U17" s="14">
        <v>2</v>
      </c>
      <c r="V17" s="21">
        <f t="shared" si="11"/>
        <v>45430</v>
      </c>
      <c r="W17" s="17" t="s">
        <v>35</v>
      </c>
      <c r="X17" s="36" t="s">
        <v>401</v>
      </c>
      <c r="Y17" s="19" t="s">
        <v>402</v>
      </c>
      <c r="Z17" s="31" t="s">
        <v>403</v>
      </c>
    </row>
    <row r="18" s="42" customFormat="1" ht="40.2" customHeight="1" spans="1:27">
      <c r="A18" s="14">
        <f t="shared" si="0"/>
        <v>15</v>
      </c>
      <c r="B18" s="14" t="s">
        <v>27</v>
      </c>
      <c r="C18" s="15" t="s">
        <v>79</v>
      </c>
      <c r="D18" s="100" t="s">
        <v>80</v>
      </c>
      <c r="E18" s="17" t="s">
        <v>30</v>
      </c>
      <c r="F18" s="18" t="s">
        <v>40</v>
      </c>
      <c r="G18" s="19" t="s">
        <v>32</v>
      </c>
      <c r="H18" s="17" t="s">
        <v>429</v>
      </c>
      <c r="I18" s="8">
        <v>1950333.4</v>
      </c>
      <c r="J18" s="27">
        <v>250125.213333333</v>
      </c>
      <c r="K18" s="27">
        <v>50000</v>
      </c>
      <c r="L18" s="40">
        <f t="shared" si="6"/>
        <v>0.19989987947903</v>
      </c>
      <c r="M18" s="27">
        <v>140000</v>
      </c>
      <c r="N18" s="27">
        <f t="shared" si="7"/>
        <v>140000</v>
      </c>
      <c r="O18" s="40">
        <f t="shared" si="8"/>
        <v>0.559719662541285</v>
      </c>
      <c r="P18" s="40">
        <f t="shared" si="9"/>
        <v>0.759619542020315</v>
      </c>
      <c r="Q18" s="75">
        <v>0.03</v>
      </c>
      <c r="R18" s="27">
        <f t="shared" si="10"/>
        <v>135800</v>
      </c>
      <c r="S18" s="17" t="s">
        <v>406</v>
      </c>
      <c r="T18" s="21">
        <v>45436</v>
      </c>
      <c r="U18" s="14">
        <v>2</v>
      </c>
      <c r="V18" s="21">
        <f t="shared" si="11"/>
        <v>45434</v>
      </c>
      <c r="W18" s="17" t="s">
        <v>35</v>
      </c>
      <c r="X18" s="36" t="s">
        <v>407</v>
      </c>
      <c r="Y18" s="14" t="s">
        <v>43</v>
      </c>
      <c r="Z18" s="31" t="s">
        <v>408</v>
      </c>
      <c r="AA18"/>
    </row>
    <row r="19" ht="40.2" customHeight="1" spans="1:26">
      <c r="A19" s="14">
        <f t="shared" si="0"/>
        <v>16</v>
      </c>
      <c r="B19" s="14" t="s">
        <v>27</v>
      </c>
      <c r="C19" s="51" t="s">
        <v>411</v>
      </c>
      <c r="D19" s="100" t="s">
        <v>412</v>
      </c>
      <c r="E19" s="17" t="s">
        <v>30</v>
      </c>
      <c r="F19" s="18" t="s">
        <v>31</v>
      </c>
      <c r="G19" s="19" t="s">
        <v>32</v>
      </c>
      <c r="H19" s="17" t="s">
        <v>429</v>
      </c>
      <c r="I19" s="8">
        <v>138595.36</v>
      </c>
      <c r="J19" s="27">
        <v>65793.744</v>
      </c>
      <c r="K19" s="27">
        <v>20000</v>
      </c>
      <c r="L19" s="40">
        <f t="shared" si="6"/>
        <v>0.303980269005515</v>
      </c>
      <c r="M19" s="27">
        <v>30000</v>
      </c>
      <c r="N19" s="27">
        <f t="shared" si="7"/>
        <v>30000</v>
      </c>
      <c r="O19" s="40">
        <f t="shared" si="8"/>
        <v>0.455970403508273</v>
      </c>
      <c r="P19" s="40">
        <f t="shared" si="9"/>
        <v>0.759950672513788</v>
      </c>
      <c r="Q19" s="75">
        <v>0.03</v>
      </c>
      <c r="R19" s="27">
        <f t="shared" si="10"/>
        <v>29100</v>
      </c>
      <c r="S19" s="27"/>
      <c r="T19" s="21">
        <v>45437</v>
      </c>
      <c r="U19" s="14">
        <v>1</v>
      </c>
      <c r="V19" s="21">
        <f t="shared" si="11"/>
        <v>45436</v>
      </c>
      <c r="W19" s="17" t="s">
        <v>35</v>
      </c>
      <c r="X19" s="36"/>
      <c r="Y19" s="14" t="s">
        <v>36</v>
      </c>
      <c r="Z19" s="31" t="s">
        <v>410</v>
      </c>
    </row>
    <row r="20" ht="40.2" customHeight="1" spans="1:26">
      <c r="A20" s="14">
        <f t="shared" si="0"/>
        <v>17</v>
      </c>
      <c r="B20" s="14" t="s">
        <v>27</v>
      </c>
      <c r="C20" s="15" t="s">
        <v>52</v>
      </c>
      <c r="D20" s="100" t="s">
        <v>53</v>
      </c>
      <c r="E20" s="17" t="s">
        <v>30</v>
      </c>
      <c r="F20" s="18" t="s">
        <v>31</v>
      </c>
      <c r="G20" s="19" t="s">
        <v>32</v>
      </c>
      <c r="H20" s="17" t="s">
        <v>429</v>
      </c>
      <c r="I20" s="8">
        <v>2002126.41</v>
      </c>
      <c r="J20" s="27">
        <v>227142.392</v>
      </c>
      <c r="K20" s="27">
        <v>30000</v>
      </c>
      <c r="L20" s="40">
        <f t="shared" si="6"/>
        <v>0.132075742162652</v>
      </c>
      <c r="M20" s="27">
        <v>140000</v>
      </c>
      <c r="N20" s="27">
        <f t="shared" si="7"/>
        <v>140000</v>
      </c>
      <c r="O20" s="40">
        <f t="shared" si="8"/>
        <v>0.61635346342571</v>
      </c>
      <c r="P20" s="40">
        <f t="shared" si="9"/>
        <v>0.748429205588362</v>
      </c>
      <c r="Q20" s="37">
        <v>0.03</v>
      </c>
      <c r="R20" s="27">
        <f t="shared" si="10"/>
        <v>135800</v>
      </c>
      <c r="S20" s="27"/>
      <c r="T20" s="21">
        <v>45437</v>
      </c>
      <c r="U20" s="14">
        <v>3</v>
      </c>
      <c r="V20" s="21">
        <f t="shared" si="11"/>
        <v>45434</v>
      </c>
      <c r="W20" s="17" t="s">
        <v>35</v>
      </c>
      <c r="X20" s="36" t="s">
        <v>413</v>
      </c>
      <c r="Y20" s="14" t="s">
        <v>36</v>
      </c>
      <c r="Z20" s="31" t="s">
        <v>57</v>
      </c>
    </row>
    <row r="21" ht="40.2" customHeight="1" spans="1:26">
      <c r="A21" s="14">
        <f t="shared" si="0"/>
        <v>18</v>
      </c>
      <c r="B21" s="14" t="s">
        <v>27</v>
      </c>
      <c r="C21" s="15" t="s">
        <v>119</v>
      </c>
      <c r="D21" s="100" t="s">
        <v>120</v>
      </c>
      <c r="E21" s="17" t="s">
        <v>30</v>
      </c>
      <c r="F21" s="18" t="s">
        <v>40</v>
      </c>
      <c r="G21" s="19" t="s">
        <v>32</v>
      </c>
      <c r="H21" s="17" t="s">
        <v>429</v>
      </c>
      <c r="I21" s="27">
        <v>2786350.28</v>
      </c>
      <c r="J21" s="27">
        <v>181513.76</v>
      </c>
      <c r="K21" s="27">
        <v>50000</v>
      </c>
      <c r="L21" s="40">
        <f t="shared" si="6"/>
        <v>0.275461210213485</v>
      </c>
      <c r="M21" s="27">
        <v>90000</v>
      </c>
      <c r="N21" s="27">
        <f t="shared" si="7"/>
        <v>90000</v>
      </c>
      <c r="O21" s="40">
        <f t="shared" si="8"/>
        <v>0.495830178384272</v>
      </c>
      <c r="P21" s="40">
        <f t="shared" si="9"/>
        <v>0.771291388597757</v>
      </c>
      <c r="Q21" s="37">
        <v>0.03</v>
      </c>
      <c r="R21" s="27">
        <f t="shared" si="10"/>
        <v>87300</v>
      </c>
      <c r="S21" s="27"/>
      <c r="T21" s="21">
        <v>45437</v>
      </c>
      <c r="U21" s="14">
        <v>3</v>
      </c>
      <c r="V21" s="21">
        <f t="shared" si="11"/>
        <v>45434</v>
      </c>
      <c r="W21" s="17" t="s">
        <v>35</v>
      </c>
      <c r="X21" s="36" t="s">
        <v>414</v>
      </c>
      <c r="Y21" s="14" t="s">
        <v>36</v>
      </c>
      <c r="Z21" s="31" t="s">
        <v>83</v>
      </c>
    </row>
    <row r="22" ht="40.2" customHeight="1" spans="1:26">
      <c r="A22" s="14">
        <f t="shared" si="0"/>
        <v>19</v>
      </c>
      <c r="B22" s="14" t="s">
        <v>27</v>
      </c>
      <c r="C22" s="15" t="s">
        <v>263</v>
      </c>
      <c r="D22" s="100" t="s">
        <v>264</v>
      </c>
      <c r="E22" s="17" t="s">
        <v>30</v>
      </c>
      <c r="F22" s="17" t="s">
        <v>415</v>
      </c>
      <c r="G22" s="18" t="s">
        <v>32</v>
      </c>
      <c r="H22" s="17" t="s">
        <v>429</v>
      </c>
      <c r="I22" s="8">
        <v>1551594.46</v>
      </c>
      <c r="J22" s="27">
        <v>65663.2573333333</v>
      </c>
      <c r="K22" s="27">
        <v>10000</v>
      </c>
      <c r="L22" s="40">
        <f t="shared" si="6"/>
        <v>0.152292170783364</v>
      </c>
      <c r="M22" s="27">
        <v>40000</v>
      </c>
      <c r="N22" s="27">
        <f t="shared" si="7"/>
        <v>40000</v>
      </c>
      <c r="O22" s="40">
        <f t="shared" si="8"/>
        <v>0.609168683133458</v>
      </c>
      <c r="P22" s="40">
        <f t="shared" si="9"/>
        <v>0.761460853916822</v>
      </c>
      <c r="Q22" s="76">
        <v>0.03</v>
      </c>
      <c r="R22" s="27">
        <f t="shared" si="10"/>
        <v>38800</v>
      </c>
      <c r="S22" s="27"/>
      <c r="T22" s="21">
        <v>45437</v>
      </c>
      <c r="U22" s="14"/>
      <c r="V22" s="21">
        <f t="shared" si="11"/>
        <v>45437</v>
      </c>
      <c r="W22" s="17" t="s">
        <v>35</v>
      </c>
      <c r="X22" s="8"/>
      <c r="Y22" s="14" t="s">
        <v>65</v>
      </c>
      <c r="Z22" s="31"/>
    </row>
    <row r="23" ht="40.2" customHeight="1" spans="1:26">
      <c r="A23" s="14">
        <f t="shared" si="0"/>
        <v>20</v>
      </c>
      <c r="B23" s="14" t="s">
        <v>27</v>
      </c>
      <c r="C23" s="15" t="s">
        <v>261</v>
      </c>
      <c r="D23" s="100" t="s">
        <v>262</v>
      </c>
      <c r="E23" s="17" t="s">
        <v>30</v>
      </c>
      <c r="F23" s="17" t="s">
        <v>40</v>
      </c>
      <c r="G23" s="18" t="s">
        <v>32</v>
      </c>
      <c r="H23" s="17" t="s">
        <v>429</v>
      </c>
      <c r="I23" s="8">
        <v>490600.74</v>
      </c>
      <c r="J23" s="27">
        <v>168371.697333333</v>
      </c>
      <c r="K23" s="27">
        <v>20000</v>
      </c>
      <c r="L23" s="40">
        <f t="shared" si="6"/>
        <v>0.118784809541981</v>
      </c>
      <c r="M23" s="27">
        <v>110000</v>
      </c>
      <c r="N23" s="27">
        <f t="shared" si="7"/>
        <v>110000</v>
      </c>
      <c r="O23" s="40">
        <f t="shared" si="8"/>
        <v>0.653316452480893</v>
      </c>
      <c r="P23" s="40">
        <f t="shared" si="9"/>
        <v>0.772101262022874</v>
      </c>
      <c r="Q23" s="76">
        <v>0.03</v>
      </c>
      <c r="R23" s="27">
        <f t="shared" si="10"/>
        <v>106700</v>
      </c>
      <c r="S23" s="27"/>
      <c r="T23" s="21">
        <v>45432</v>
      </c>
      <c r="U23" s="14">
        <v>5</v>
      </c>
      <c r="V23" s="21">
        <f t="shared" si="11"/>
        <v>45427</v>
      </c>
      <c r="W23" s="17" t="s">
        <v>35</v>
      </c>
      <c r="X23" s="36" t="s">
        <v>423</v>
      </c>
      <c r="Y23" s="14" t="s">
        <v>65</v>
      </c>
      <c r="Z23" s="31"/>
    </row>
    <row r="24" ht="40.2" customHeight="1" spans="1:26">
      <c r="A24" s="14">
        <f t="shared" si="0"/>
        <v>21</v>
      </c>
      <c r="B24" s="14" t="s">
        <v>27</v>
      </c>
      <c r="C24" s="15" t="s">
        <v>156</v>
      </c>
      <c r="D24" s="100" t="s">
        <v>157</v>
      </c>
      <c r="E24" s="17" t="s">
        <v>30</v>
      </c>
      <c r="F24" s="18" t="s">
        <v>40</v>
      </c>
      <c r="G24" s="19" t="s">
        <v>32</v>
      </c>
      <c r="H24" s="17" t="s">
        <v>429</v>
      </c>
      <c r="I24" s="27">
        <v>1925793.4</v>
      </c>
      <c r="J24" s="27">
        <v>94915.1906666667</v>
      </c>
      <c r="K24" s="27">
        <v>20000</v>
      </c>
      <c r="L24" s="40">
        <f t="shared" si="6"/>
        <v>0.210714426842782</v>
      </c>
      <c r="M24" s="27">
        <v>50000</v>
      </c>
      <c r="N24" s="27">
        <f t="shared" si="7"/>
        <v>50000</v>
      </c>
      <c r="O24" s="40">
        <f t="shared" si="8"/>
        <v>0.526786067106954</v>
      </c>
      <c r="P24" s="40">
        <f t="shared" si="9"/>
        <v>0.737500493949736</v>
      </c>
      <c r="Q24" s="37">
        <v>0.03</v>
      </c>
      <c r="R24" s="27">
        <f t="shared" si="10"/>
        <v>48500</v>
      </c>
      <c r="S24" s="27"/>
      <c r="T24" s="21">
        <v>45432</v>
      </c>
      <c r="U24" s="14">
        <v>3</v>
      </c>
      <c r="V24" s="21">
        <f t="shared" si="11"/>
        <v>45429</v>
      </c>
      <c r="W24" s="17" t="s">
        <v>70</v>
      </c>
      <c r="X24" s="36" t="s">
        <v>424</v>
      </c>
      <c r="Y24" s="14" t="s">
        <v>43</v>
      </c>
      <c r="Z24" s="31"/>
    </row>
    <row r="25" ht="40.2" customHeight="1" spans="1:26">
      <c r="A25" s="14">
        <f t="shared" si="0"/>
        <v>22</v>
      </c>
      <c r="B25" s="14" t="s">
        <v>45</v>
      </c>
      <c r="C25" s="15" t="s">
        <v>108</v>
      </c>
      <c r="D25" s="99" t="s">
        <v>109</v>
      </c>
      <c r="E25" s="17" t="s">
        <v>30</v>
      </c>
      <c r="F25" s="18" t="s">
        <v>74</v>
      </c>
      <c r="G25" s="19" t="s">
        <v>32</v>
      </c>
      <c r="H25" s="17" t="s">
        <v>429</v>
      </c>
      <c r="I25" s="27">
        <v>2656251.88</v>
      </c>
      <c r="J25" s="27">
        <v>550565.125333334</v>
      </c>
      <c r="K25" s="27">
        <v>100000</v>
      </c>
      <c r="L25" s="40">
        <f t="shared" si="6"/>
        <v>0.181631555285047</v>
      </c>
      <c r="M25" s="27">
        <v>320000</v>
      </c>
      <c r="N25" s="27">
        <f t="shared" si="7"/>
        <v>320000</v>
      </c>
      <c r="O25" s="40">
        <f t="shared" si="8"/>
        <v>0.581220976912149</v>
      </c>
      <c r="P25" s="40">
        <f t="shared" si="9"/>
        <v>0.762852532197196</v>
      </c>
      <c r="Q25" s="37">
        <v>0.03</v>
      </c>
      <c r="R25" s="27">
        <f t="shared" si="10"/>
        <v>310400</v>
      </c>
      <c r="S25" s="17" t="s">
        <v>131</v>
      </c>
      <c r="T25" s="21">
        <v>45432</v>
      </c>
      <c r="U25" s="14">
        <v>2</v>
      </c>
      <c r="V25" s="21">
        <f t="shared" si="11"/>
        <v>45430</v>
      </c>
      <c r="W25" s="17" t="s">
        <v>35</v>
      </c>
      <c r="X25" s="36" t="s">
        <v>432</v>
      </c>
      <c r="Y25" s="14" t="s">
        <v>110</v>
      </c>
      <c r="Z25" s="31" t="s">
        <v>433</v>
      </c>
    </row>
    <row r="26" ht="55.2" customHeight="1" spans="1:26">
      <c r="A26" s="14">
        <f t="shared" si="0"/>
        <v>23</v>
      </c>
      <c r="B26" s="14" t="s">
        <v>27</v>
      </c>
      <c r="C26" s="15" t="s">
        <v>416</v>
      </c>
      <c r="D26" s="100" t="s">
        <v>417</v>
      </c>
      <c r="E26" s="17" t="s">
        <v>30</v>
      </c>
      <c r="F26" s="18" t="s">
        <v>74</v>
      </c>
      <c r="G26" s="19" t="s">
        <v>32</v>
      </c>
      <c r="H26" s="17" t="s">
        <v>429</v>
      </c>
      <c r="I26" s="27">
        <v>1786303.39</v>
      </c>
      <c r="J26" s="27">
        <v>134893.196</v>
      </c>
      <c r="K26" s="27">
        <v>50000</v>
      </c>
      <c r="L26" s="40">
        <f t="shared" si="6"/>
        <v>0.370663617459253</v>
      </c>
      <c r="M26" s="27">
        <v>52000</v>
      </c>
      <c r="N26" s="27">
        <f t="shared" si="7"/>
        <v>52000</v>
      </c>
      <c r="O26" s="40">
        <f t="shared" si="8"/>
        <v>0.385490162157623</v>
      </c>
      <c r="P26" s="40">
        <f t="shared" si="9"/>
        <v>0.756153779616876</v>
      </c>
      <c r="Q26" s="37">
        <v>0.03</v>
      </c>
      <c r="R26" s="27">
        <f t="shared" si="10"/>
        <v>50440</v>
      </c>
      <c r="S26" s="17" t="s">
        <v>418</v>
      </c>
      <c r="T26" s="21">
        <v>45427</v>
      </c>
      <c r="U26" s="14">
        <v>3</v>
      </c>
      <c r="V26" s="21">
        <f t="shared" si="11"/>
        <v>45424</v>
      </c>
      <c r="W26" s="17" t="s">
        <v>70</v>
      </c>
      <c r="X26" s="36" t="s">
        <v>419</v>
      </c>
      <c r="Y26" s="14" t="s">
        <v>36</v>
      </c>
      <c r="Z26" s="31" t="s">
        <v>420</v>
      </c>
    </row>
    <row r="27" ht="55.2" customHeight="1" spans="1:26">
      <c r="A27" s="14">
        <f t="shared" si="0"/>
        <v>24</v>
      </c>
      <c r="B27" s="52" t="s">
        <v>27</v>
      </c>
      <c r="C27" s="15" t="s">
        <v>38</v>
      </c>
      <c r="D27" s="100" t="s">
        <v>39</v>
      </c>
      <c r="E27" s="17" t="s">
        <v>30</v>
      </c>
      <c r="F27" s="18" t="s">
        <v>40</v>
      </c>
      <c r="G27" s="19" t="s">
        <v>32</v>
      </c>
      <c r="H27" s="17" t="s">
        <v>429</v>
      </c>
      <c r="I27" s="8">
        <v>1078234.1</v>
      </c>
      <c r="J27" s="27">
        <f>65904.1973333333+47669.489333333</f>
        <v>113573.686666666</v>
      </c>
      <c r="K27" s="27">
        <v>40000</v>
      </c>
      <c r="L27" s="40">
        <f t="shared" si="6"/>
        <v>0.352194255324283</v>
      </c>
      <c r="M27" s="27">
        <v>50000</v>
      </c>
      <c r="N27" s="27">
        <f t="shared" si="7"/>
        <v>50000</v>
      </c>
      <c r="O27" s="40">
        <f t="shared" si="8"/>
        <v>0.440242819155354</v>
      </c>
      <c r="P27" s="40">
        <f t="shared" si="9"/>
        <v>0.792437074479637</v>
      </c>
      <c r="Q27" s="37">
        <v>0.03</v>
      </c>
      <c r="R27" s="27">
        <f t="shared" si="10"/>
        <v>48500</v>
      </c>
      <c r="S27" s="17" t="s">
        <v>406</v>
      </c>
      <c r="T27" s="21">
        <v>45427</v>
      </c>
      <c r="U27" s="14">
        <v>3</v>
      </c>
      <c r="V27" s="21">
        <f t="shared" si="11"/>
        <v>45424</v>
      </c>
      <c r="W27" s="17" t="s">
        <v>35</v>
      </c>
      <c r="X27" s="36" t="s">
        <v>421</v>
      </c>
      <c r="Y27" s="14" t="s">
        <v>43</v>
      </c>
      <c r="Z27" s="31" t="s">
        <v>422</v>
      </c>
    </row>
    <row r="28" ht="40.2" customHeight="1" spans="1:26">
      <c r="A28" s="14">
        <f t="shared" si="0"/>
        <v>25</v>
      </c>
      <c r="B28" s="14" t="s">
        <v>27</v>
      </c>
      <c r="C28" s="15" t="s">
        <v>101</v>
      </c>
      <c r="D28" s="100" t="s">
        <v>102</v>
      </c>
      <c r="E28" s="17" t="s">
        <v>30</v>
      </c>
      <c r="F28" s="18" t="s">
        <v>103</v>
      </c>
      <c r="G28" s="19" t="s">
        <v>32</v>
      </c>
      <c r="H28" s="17" t="s">
        <v>429</v>
      </c>
      <c r="I28" s="8">
        <v>135347.68</v>
      </c>
      <c r="J28" s="27">
        <v>22702.8853333333</v>
      </c>
      <c r="K28" s="27">
        <v>10000</v>
      </c>
      <c r="L28" s="40">
        <f t="shared" si="6"/>
        <v>0.440472647118451</v>
      </c>
      <c r="M28" s="27">
        <v>10000</v>
      </c>
      <c r="N28" s="27">
        <f t="shared" si="7"/>
        <v>10000</v>
      </c>
      <c r="O28" s="40">
        <f t="shared" si="8"/>
        <v>0.440472647118451</v>
      </c>
      <c r="P28" s="40">
        <f t="shared" si="9"/>
        <v>0.880945294236903</v>
      </c>
      <c r="Q28" s="37">
        <v>0.03</v>
      </c>
      <c r="R28" s="27">
        <f t="shared" si="10"/>
        <v>9700</v>
      </c>
      <c r="S28" s="27"/>
      <c r="T28" s="21">
        <v>45437</v>
      </c>
      <c r="U28" s="14">
        <v>3</v>
      </c>
      <c r="V28" s="21">
        <f t="shared" si="11"/>
        <v>45434</v>
      </c>
      <c r="W28" s="17" t="s">
        <v>35</v>
      </c>
      <c r="X28" s="36"/>
      <c r="Y28" s="14" t="s">
        <v>43</v>
      </c>
      <c r="Z28" s="31"/>
    </row>
    <row r="29" ht="40.2" customHeight="1" spans="1:26">
      <c r="A29" s="14">
        <f t="shared" si="0"/>
        <v>26</v>
      </c>
      <c r="B29" s="14" t="s">
        <v>27</v>
      </c>
      <c r="C29" s="51" t="s">
        <v>62</v>
      </c>
      <c r="D29" s="100" t="s">
        <v>63</v>
      </c>
      <c r="E29" s="17" t="s">
        <v>30</v>
      </c>
      <c r="F29" s="18" t="s">
        <v>31</v>
      </c>
      <c r="G29" s="19" t="s">
        <v>32</v>
      </c>
      <c r="H29" s="17" t="s">
        <v>429</v>
      </c>
      <c r="I29" s="8">
        <v>2367700.74</v>
      </c>
      <c r="J29" s="27">
        <v>148545.317333333</v>
      </c>
      <c r="K29" s="27">
        <v>50000</v>
      </c>
      <c r="L29" s="40">
        <f t="shared" si="6"/>
        <v>0.336597618138314</v>
      </c>
      <c r="M29" s="27">
        <v>65000</v>
      </c>
      <c r="N29" s="27">
        <f t="shared" si="7"/>
        <v>65000</v>
      </c>
      <c r="O29" s="40">
        <f t="shared" si="8"/>
        <v>0.437576903579808</v>
      </c>
      <c r="P29" s="40">
        <f t="shared" si="9"/>
        <v>0.774174521718122</v>
      </c>
      <c r="Q29" s="75">
        <v>0.03</v>
      </c>
      <c r="R29" s="27">
        <f t="shared" si="10"/>
        <v>63050</v>
      </c>
      <c r="S29" s="17" t="s">
        <v>55</v>
      </c>
      <c r="T29" s="21">
        <v>45437</v>
      </c>
      <c r="U29" s="14">
        <v>1</v>
      </c>
      <c r="V29" s="21">
        <f t="shared" si="11"/>
        <v>45436</v>
      </c>
      <c r="W29" s="17" t="s">
        <v>35</v>
      </c>
      <c r="X29" s="36" t="s">
        <v>409</v>
      </c>
      <c r="Y29" s="14" t="s">
        <v>65</v>
      </c>
      <c r="Z29" s="31" t="s">
        <v>410</v>
      </c>
    </row>
    <row r="30" s="42" customFormat="1" ht="40.2" customHeight="1" spans="1:27">
      <c r="A30" s="14">
        <f t="shared" si="0"/>
        <v>27</v>
      </c>
      <c r="B30" s="14" t="s">
        <v>27</v>
      </c>
      <c r="C30" s="51" t="s">
        <v>28</v>
      </c>
      <c r="D30" s="100" t="s">
        <v>29</v>
      </c>
      <c r="E30" s="17" t="s">
        <v>30</v>
      </c>
      <c r="F30" s="18" t="s">
        <v>31</v>
      </c>
      <c r="G30" s="19" t="s">
        <v>32</v>
      </c>
      <c r="H30" s="17" t="s">
        <v>429</v>
      </c>
      <c r="I30" s="8">
        <v>2697239.61</v>
      </c>
      <c r="J30" s="27">
        <v>154597.949333333</v>
      </c>
      <c r="K30" s="27">
        <v>70000</v>
      </c>
      <c r="L30" s="40">
        <f t="shared" si="6"/>
        <v>0.452787377205572</v>
      </c>
      <c r="M30" s="95">
        <v>50000</v>
      </c>
      <c r="N30" s="27">
        <f t="shared" si="7"/>
        <v>50000</v>
      </c>
      <c r="O30" s="40">
        <f t="shared" si="8"/>
        <v>0.323419555146837</v>
      </c>
      <c r="P30" s="40">
        <f t="shared" si="9"/>
        <v>0.77620693235241</v>
      </c>
      <c r="Q30" s="75">
        <v>0.03</v>
      </c>
      <c r="R30" s="27">
        <f t="shared" si="10"/>
        <v>48500</v>
      </c>
      <c r="S30" s="17" t="s">
        <v>34</v>
      </c>
      <c r="T30" s="21">
        <v>45432</v>
      </c>
      <c r="U30" s="14">
        <v>1</v>
      </c>
      <c r="V30" s="21">
        <f t="shared" si="11"/>
        <v>45431</v>
      </c>
      <c r="W30" s="17" t="s">
        <v>35</v>
      </c>
      <c r="X30" s="36" t="s">
        <v>404</v>
      </c>
      <c r="Y30" s="14" t="s">
        <v>36</v>
      </c>
      <c r="Z30" s="31" t="s">
        <v>405</v>
      </c>
      <c r="AA30"/>
    </row>
    <row r="31" ht="40.2" customHeight="1" spans="1:26">
      <c r="A31" s="14">
        <f t="shared" si="0"/>
        <v>28</v>
      </c>
      <c r="B31" s="14" t="s">
        <v>27</v>
      </c>
      <c r="C31" s="15" t="s">
        <v>425</v>
      </c>
      <c r="D31" s="100" t="s">
        <v>426</v>
      </c>
      <c r="E31" s="17" t="s">
        <v>30</v>
      </c>
      <c r="F31" s="18" t="s">
        <v>31</v>
      </c>
      <c r="G31" s="19" t="s">
        <v>32</v>
      </c>
      <c r="H31" s="17" t="s">
        <v>429</v>
      </c>
      <c r="I31" s="27">
        <v>148912.54</v>
      </c>
      <c r="J31" s="27">
        <v>156665.856</v>
      </c>
      <c r="K31" s="27">
        <v>0</v>
      </c>
      <c r="L31" s="40">
        <f t="shared" si="6"/>
        <v>0</v>
      </c>
      <c r="M31" s="27">
        <v>120000</v>
      </c>
      <c r="N31" s="27">
        <f t="shared" si="7"/>
        <v>120000</v>
      </c>
      <c r="O31" s="40">
        <f t="shared" si="8"/>
        <v>0.765961410251382</v>
      </c>
      <c r="P31" s="40">
        <f t="shared" si="9"/>
        <v>0.765961410251382</v>
      </c>
      <c r="Q31" s="37">
        <v>0.03</v>
      </c>
      <c r="R31" s="27">
        <f t="shared" si="10"/>
        <v>116400</v>
      </c>
      <c r="S31" s="17" t="s">
        <v>427</v>
      </c>
      <c r="T31" s="21">
        <v>45428</v>
      </c>
      <c r="U31" s="14">
        <v>3</v>
      </c>
      <c r="V31" s="21">
        <f t="shared" si="11"/>
        <v>45425</v>
      </c>
      <c r="W31" s="17" t="s">
        <v>70</v>
      </c>
      <c r="X31" s="36"/>
      <c r="Y31" s="14" t="s">
        <v>36</v>
      </c>
      <c r="Z31" s="31" t="s">
        <v>428</v>
      </c>
    </row>
    <row r="32" ht="40.2" customHeight="1" spans="1:26">
      <c r="A32" s="14">
        <f t="shared" si="0"/>
        <v>29</v>
      </c>
      <c r="B32" s="14" t="s">
        <v>45</v>
      </c>
      <c r="C32" s="15" t="s">
        <v>234</v>
      </c>
      <c r="D32" s="100" t="s">
        <v>235</v>
      </c>
      <c r="E32" s="17" t="s">
        <v>30</v>
      </c>
      <c r="F32" s="18" t="s">
        <v>31</v>
      </c>
      <c r="G32" s="19" t="s">
        <v>32</v>
      </c>
      <c r="H32" s="17" t="s">
        <v>429</v>
      </c>
      <c r="I32" s="8">
        <v>570888.88</v>
      </c>
      <c r="J32" s="27">
        <v>163895.32</v>
      </c>
      <c r="K32" s="27">
        <v>50000</v>
      </c>
      <c r="L32" s="40">
        <f t="shared" si="6"/>
        <v>0.305072774500211</v>
      </c>
      <c r="M32" s="27">
        <v>80000</v>
      </c>
      <c r="N32" s="27">
        <f t="shared" si="7"/>
        <v>80000</v>
      </c>
      <c r="O32" s="40">
        <f t="shared" si="8"/>
        <v>0.488116439200338</v>
      </c>
      <c r="P32" s="40">
        <f t="shared" si="9"/>
        <v>0.79318921370055</v>
      </c>
      <c r="Q32" s="17"/>
      <c r="R32" s="27">
        <f t="shared" si="10"/>
        <v>80000</v>
      </c>
      <c r="S32" s="27"/>
      <c r="T32" s="21">
        <v>45439</v>
      </c>
      <c r="U32" s="14">
        <v>7</v>
      </c>
      <c r="V32" s="21">
        <f t="shared" si="11"/>
        <v>45432</v>
      </c>
      <c r="W32" s="17" t="s">
        <v>70</v>
      </c>
      <c r="X32" s="36" t="s">
        <v>454</v>
      </c>
      <c r="Y32" s="14" t="s">
        <v>125</v>
      </c>
      <c r="Z32" s="31"/>
    </row>
    <row r="33" ht="40.2" customHeight="1" spans="1:26">
      <c r="A33" s="14">
        <f t="shared" si="0"/>
        <v>30</v>
      </c>
      <c r="B33" s="14" t="s">
        <v>45</v>
      </c>
      <c r="C33" s="15" t="s">
        <v>121</v>
      </c>
      <c r="D33" s="100" t="s">
        <v>122</v>
      </c>
      <c r="E33" s="17" t="s">
        <v>31</v>
      </c>
      <c r="F33" s="18" t="s">
        <v>31</v>
      </c>
      <c r="G33" s="19" t="s">
        <v>32</v>
      </c>
      <c r="H33" s="17" t="s">
        <v>429</v>
      </c>
      <c r="I33" s="27">
        <v>1001718.64</v>
      </c>
      <c r="J33" s="27">
        <v>328416.886666667</v>
      </c>
      <c r="K33" s="27">
        <v>100000</v>
      </c>
      <c r="L33" s="40">
        <f t="shared" si="6"/>
        <v>0.304491041903996</v>
      </c>
      <c r="M33" s="27">
        <v>150000</v>
      </c>
      <c r="N33" s="27">
        <f t="shared" si="7"/>
        <v>150000</v>
      </c>
      <c r="O33" s="40">
        <f t="shared" si="8"/>
        <v>0.456736562855994</v>
      </c>
      <c r="P33" s="40">
        <f t="shared" si="9"/>
        <v>0.761227604759991</v>
      </c>
      <c r="Q33" s="37">
        <v>0.03</v>
      </c>
      <c r="R33" s="27">
        <f t="shared" si="10"/>
        <v>145500</v>
      </c>
      <c r="S33" s="17" t="s">
        <v>131</v>
      </c>
      <c r="T33" s="21">
        <v>45433</v>
      </c>
      <c r="U33" s="14">
        <v>3</v>
      </c>
      <c r="V33" s="21">
        <f t="shared" si="11"/>
        <v>45430</v>
      </c>
      <c r="W33" s="17" t="s">
        <v>70</v>
      </c>
      <c r="X33" s="36"/>
      <c r="Y33" s="14" t="s">
        <v>36</v>
      </c>
      <c r="Z33" s="31" t="s">
        <v>483</v>
      </c>
    </row>
    <row r="34" ht="40.2" customHeight="1" spans="1:26">
      <c r="A34" s="14">
        <f t="shared" si="0"/>
        <v>31</v>
      </c>
      <c r="B34" s="14" t="s">
        <v>27</v>
      </c>
      <c r="C34" s="15" t="s">
        <v>461</v>
      </c>
      <c r="D34" s="99" t="s">
        <v>462</v>
      </c>
      <c r="E34" s="17" t="s">
        <v>30</v>
      </c>
      <c r="F34" s="18" t="s">
        <v>31</v>
      </c>
      <c r="G34" s="19" t="s">
        <v>32</v>
      </c>
      <c r="H34" s="17" t="s">
        <v>429</v>
      </c>
      <c r="I34" s="27">
        <v>215718.75</v>
      </c>
      <c r="J34" s="27">
        <v>238765.787333333</v>
      </c>
      <c r="K34" s="27"/>
      <c r="L34" s="40">
        <f t="shared" si="6"/>
        <v>0</v>
      </c>
      <c r="M34" s="27">
        <v>180000</v>
      </c>
      <c r="N34" s="27">
        <f t="shared" si="7"/>
        <v>180000</v>
      </c>
      <c r="O34" s="40">
        <f t="shared" si="8"/>
        <v>0.753876851496767</v>
      </c>
      <c r="P34" s="40">
        <f t="shared" si="9"/>
        <v>0.753876851496767</v>
      </c>
      <c r="Q34" s="37">
        <v>0.03</v>
      </c>
      <c r="R34" s="27">
        <f t="shared" si="10"/>
        <v>174600</v>
      </c>
      <c r="S34" s="17" t="s">
        <v>34</v>
      </c>
      <c r="T34" s="21">
        <v>45437</v>
      </c>
      <c r="U34" s="14">
        <v>3</v>
      </c>
      <c r="V34" s="21">
        <f t="shared" si="11"/>
        <v>45434</v>
      </c>
      <c r="W34" s="17" t="s">
        <v>35</v>
      </c>
      <c r="X34" s="36"/>
      <c r="Y34" s="14" t="s">
        <v>36</v>
      </c>
      <c r="Z34" s="31" t="s">
        <v>483</v>
      </c>
    </row>
    <row r="35" ht="40.2" customHeight="1" spans="1:26">
      <c r="A35" s="14">
        <f t="shared" si="0"/>
        <v>32</v>
      </c>
      <c r="B35" s="14" t="s">
        <v>90</v>
      </c>
      <c r="C35" s="15" t="s">
        <v>473</v>
      </c>
      <c r="D35" s="99" t="s">
        <v>474</v>
      </c>
      <c r="E35" s="17" t="s">
        <v>30</v>
      </c>
      <c r="F35" s="18" t="s">
        <v>40</v>
      </c>
      <c r="G35" s="19" t="s">
        <v>32</v>
      </c>
      <c r="H35" s="17" t="s">
        <v>429</v>
      </c>
      <c r="I35" s="27">
        <v>582605.46</v>
      </c>
      <c r="J35" s="27">
        <v>57984.4386666667</v>
      </c>
      <c r="K35" s="27">
        <v>20000</v>
      </c>
      <c r="L35" s="40">
        <f t="shared" ref="L35:L96" si="12">K35/J35</f>
        <v>0.344920127880747</v>
      </c>
      <c r="M35" s="27">
        <v>25000</v>
      </c>
      <c r="N35" s="27">
        <f t="shared" si="7"/>
        <v>25000</v>
      </c>
      <c r="O35" s="40">
        <f t="shared" ref="O35:O68" si="13">M35/J35</f>
        <v>0.431150159850934</v>
      </c>
      <c r="P35" s="40">
        <f t="shared" ref="P35:P68" si="14">L35+O35</f>
        <v>0.776070287731681</v>
      </c>
      <c r="Q35" s="37">
        <v>0.03</v>
      </c>
      <c r="R35" s="27">
        <f t="shared" ref="R35:R68" si="15">N35*(1-Q35)</f>
        <v>24250</v>
      </c>
      <c r="S35" s="17" t="s">
        <v>406</v>
      </c>
      <c r="T35" s="21">
        <v>45437</v>
      </c>
      <c r="U35" s="14">
        <v>3</v>
      </c>
      <c r="V35" s="21">
        <f t="shared" si="11"/>
        <v>45434</v>
      </c>
      <c r="W35" s="17" t="s">
        <v>35</v>
      </c>
      <c r="X35" s="36"/>
      <c r="Y35" s="14" t="s">
        <v>89</v>
      </c>
      <c r="Z35" s="31" t="s">
        <v>484</v>
      </c>
    </row>
    <row r="36" ht="40.2" hidden="1" customHeight="1" spans="1:26">
      <c r="A36" s="14">
        <f t="shared" si="0"/>
        <v>33</v>
      </c>
      <c r="B36" s="14" t="s">
        <v>45</v>
      </c>
      <c r="C36" s="15" t="s">
        <v>318</v>
      </c>
      <c r="D36" s="35" t="s">
        <v>319</v>
      </c>
      <c r="E36" s="17" t="s">
        <v>172</v>
      </c>
      <c r="F36" s="18" t="s">
        <v>40</v>
      </c>
      <c r="G36" s="19" t="s">
        <v>32</v>
      </c>
      <c r="H36" s="17" t="s">
        <v>333</v>
      </c>
      <c r="I36" s="27">
        <v>2575230.16</v>
      </c>
      <c r="J36" s="27">
        <v>478321.786666667</v>
      </c>
      <c r="K36" s="27"/>
      <c r="L36" s="40">
        <f t="shared" si="12"/>
        <v>0</v>
      </c>
      <c r="M36" s="27">
        <v>1000000</v>
      </c>
      <c r="N36" s="27">
        <f t="shared" si="7"/>
        <v>1000000</v>
      </c>
      <c r="O36" s="40">
        <f t="shared" si="13"/>
        <v>2.09064280130079</v>
      </c>
      <c r="P36" s="40">
        <f t="shared" si="14"/>
        <v>2.09064280130079</v>
      </c>
      <c r="Q36" s="37"/>
      <c r="R36" s="27">
        <f t="shared" si="15"/>
        <v>1000000</v>
      </c>
      <c r="S36" s="17"/>
      <c r="T36" s="21">
        <v>45442</v>
      </c>
      <c r="U36" s="14">
        <v>3</v>
      </c>
      <c r="V36" s="21">
        <f t="shared" si="11"/>
        <v>45439</v>
      </c>
      <c r="W36" s="17" t="s">
        <v>56</v>
      </c>
      <c r="X36" s="36"/>
      <c r="Y36" s="14" t="s">
        <v>89</v>
      </c>
      <c r="Z36" s="31" t="s">
        <v>485</v>
      </c>
    </row>
    <row r="37" ht="40.2" hidden="1" customHeight="1" spans="1:26">
      <c r="A37" s="14">
        <f t="shared" si="0"/>
        <v>34</v>
      </c>
      <c r="B37" s="14" t="s">
        <v>260</v>
      </c>
      <c r="C37" s="15" t="s">
        <v>46</v>
      </c>
      <c r="D37" s="35" t="s">
        <v>47</v>
      </c>
      <c r="E37" s="17" t="s">
        <v>172</v>
      </c>
      <c r="F37" s="18" t="s">
        <v>40</v>
      </c>
      <c r="G37" s="19" t="s">
        <v>32</v>
      </c>
      <c r="H37" s="17" t="s">
        <v>333</v>
      </c>
      <c r="I37" s="27">
        <v>1329193.66</v>
      </c>
      <c r="J37" s="27">
        <v>167753.125333333</v>
      </c>
      <c r="K37" s="27"/>
      <c r="L37" s="40">
        <f t="shared" si="12"/>
        <v>0</v>
      </c>
      <c r="M37" s="27">
        <v>300000</v>
      </c>
      <c r="N37" s="27">
        <f t="shared" si="7"/>
        <v>300000</v>
      </c>
      <c r="O37" s="40">
        <f t="shared" si="13"/>
        <v>1.78834224044343</v>
      </c>
      <c r="P37" s="40">
        <f t="shared" si="14"/>
        <v>1.78834224044343</v>
      </c>
      <c r="Q37" s="37">
        <v>0.03</v>
      </c>
      <c r="R37" s="27">
        <f t="shared" si="15"/>
        <v>291000</v>
      </c>
      <c r="S37" s="17"/>
      <c r="T37" s="21">
        <v>45442</v>
      </c>
      <c r="U37" s="14">
        <v>3</v>
      </c>
      <c r="V37" s="21">
        <f t="shared" si="11"/>
        <v>45439</v>
      </c>
      <c r="W37" s="17" t="s">
        <v>35</v>
      </c>
      <c r="X37" s="36"/>
      <c r="Y37" s="14" t="s">
        <v>65</v>
      </c>
      <c r="Z37" s="31" t="s">
        <v>486</v>
      </c>
    </row>
    <row r="38" ht="40.2" hidden="1" customHeight="1" spans="1:26">
      <c r="A38" s="14">
        <f t="shared" si="0"/>
        <v>35</v>
      </c>
      <c r="B38" s="14" t="s">
        <v>45</v>
      </c>
      <c r="C38" s="15" t="s">
        <v>94</v>
      </c>
      <c r="D38" s="35" t="s">
        <v>95</v>
      </c>
      <c r="E38" s="17" t="s">
        <v>172</v>
      </c>
      <c r="F38" s="18" t="s">
        <v>74</v>
      </c>
      <c r="G38" s="19" t="s">
        <v>32</v>
      </c>
      <c r="H38" s="17" t="s">
        <v>333</v>
      </c>
      <c r="I38" s="27">
        <v>4727082.66</v>
      </c>
      <c r="J38" s="27">
        <v>896881.709333333</v>
      </c>
      <c r="K38" s="27"/>
      <c r="L38" s="40">
        <f t="shared" si="12"/>
        <v>0</v>
      </c>
      <c r="M38" s="27">
        <v>1000000</v>
      </c>
      <c r="N38" s="27">
        <f t="shared" si="7"/>
        <v>1000000</v>
      </c>
      <c r="O38" s="40">
        <f t="shared" si="13"/>
        <v>1.11497423750933</v>
      </c>
      <c r="P38" s="40">
        <f t="shared" si="14"/>
        <v>1.11497423750933</v>
      </c>
      <c r="Q38" s="37"/>
      <c r="R38" s="27">
        <f t="shared" si="15"/>
        <v>1000000</v>
      </c>
      <c r="S38" s="17"/>
      <c r="T38" s="21">
        <v>45442</v>
      </c>
      <c r="U38" s="14">
        <v>3</v>
      </c>
      <c r="V38" s="21">
        <f t="shared" si="11"/>
        <v>45439</v>
      </c>
      <c r="W38" s="17" t="s">
        <v>56</v>
      </c>
      <c r="X38" s="36"/>
      <c r="Y38" s="14" t="s">
        <v>89</v>
      </c>
      <c r="Z38" s="31" t="s">
        <v>487</v>
      </c>
    </row>
    <row r="39" ht="40.2" hidden="1" customHeight="1" spans="1:26">
      <c r="A39" s="14">
        <f t="shared" si="0"/>
        <v>36</v>
      </c>
      <c r="B39" s="14" t="s">
        <v>45</v>
      </c>
      <c r="C39" s="15" t="s">
        <v>142</v>
      </c>
      <c r="D39" s="35" t="s">
        <v>143</v>
      </c>
      <c r="E39" s="17" t="s">
        <v>172</v>
      </c>
      <c r="F39" s="18" t="s">
        <v>40</v>
      </c>
      <c r="G39" s="19" t="s">
        <v>32</v>
      </c>
      <c r="H39" s="17" t="s">
        <v>333</v>
      </c>
      <c r="I39" s="27">
        <v>728642.2</v>
      </c>
      <c r="J39" s="27">
        <v>358004.842666667</v>
      </c>
      <c r="K39" s="27"/>
      <c r="L39" s="40">
        <f t="shared" si="12"/>
        <v>0</v>
      </c>
      <c r="M39" s="27">
        <v>350000</v>
      </c>
      <c r="N39" s="27">
        <f t="shared" si="7"/>
        <v>350000</v>
      </c>
      <c r="O39" s="40">
        <f t="shared" si="13"/>
        <v>0.977640406741314</v>
      </c>
      <c r="P39" s="40">
        <f t="shared" si="14"/>
        <v>0.977640406741314</v>
      </c>
      <c r="Q39" s="37"/>
      <c r="R39" s="27">
        <f t="shared" si="15"/>
        <v>350000</v>
      </c>
      <c r="S39" s="17"/>
      <c r="T39" s="21">
        <v>45442</v>
      </c>
      <c r="U39" s="14">
        <v>3</v>
      </c>
      <c r="V39" s="21">
        <f t="shared" si="11"/>
        <v>45439</v>
      </c>
      <c r="W39" s="17" t="s">
        <v>35</v>
      </c>
      <c r="X39" s="36"/>
      <c r="Y39" s="14" t="s">
        <v>89</v>
      </c>
      <c r="Z39" s="31"/>
    </row>
    <row r="40" ht="40.2" customHeight="1" spans="1:26">
      <c r="A40" s="14">
        <f t="shared" si="0"/>
        <v>37</v>
      </c>
      <c r="B40" s="14" t="s">
        <v>45</v>
      </c>
      <c r="C40" s="15" t="s">
        <v>123</v>
      </c>
      <c r="D40" s="99" t="s">
        <v>124</v>
      </c>
      <c r="E40" s="17" t="s">
        <v>172</v>
      </c>
      <c r="F40" s="18" t="s">
        <v>31</v>
      </c>
      <c r="G40" s="19" t="s">
        <v>32</v>
      </c>
      <c r="H40" s="17" t="s">
        <v>333</v>
      </c>
      <c r="I40" s="27">
        <v>237504.17</v>
      </c>
      <c r="J40" s="27">
        <v>68516.676</v>
      </c>
      <c r="K40" s="27"/>
      <c r="L40" s="40">
        <f t="shared" si="12"/>
        <v>0</v>
      </c>
      <c r="M40" s="27">
        <v>230000</v>
      </c>
      <c r="N40" s="27">
        <f t="shared" si="7"/>
        <v>230000</v>
      </c>
      <c r="O40" s="40">
        <f t="shared" si="13"/>
        <v>3.35684702509503</v>
      </c>
      <c r="P40" s="40">
        <f t="shared" si="14"/>
        <v>3.35684702509503</v>
      </c>
      <c r="Q40" s="37"/>
      <c r="R40" s="27">
        <f t="shared" si="15"/>
        <v>230000</v>
      </c>
      <c r="S40" s="17"/>
      <c r="T40" s="21">
        <v>45442</v>
      </c>
      <c r="U40" s="14">
        <v>3</v>
      </c>
      <c r="V40" s="21">
        <f t="shared" ref="V40:V96" si="16">T40-U40</f>
        <v>45439</v>
      </c>
      <c r="W40" s="17" t="s">
        <v>35</v>
      </c>
      <c r="X40" s="36"/>
      <c r="Y40" s="14" t="s">
        <v>125</v>
      </c>
      <c r="Z40" s="31"/>
    </row>
    <row r="41" ht="40.2" customHeight="1" spans="1:26">
      <c r="A41" s="14">
        <f t="shared" si="0"/>
        <v>38</v>
      </c>
      <c r="B41" s="14" t="s">
        <v>45</v>
      </c>
      <c r="C41" s="15" t="s">
        <v>252</v>
      </c>
      <c r="D41" s="99" t="s">
        <v>253</v>
      </c>
      <c r="E41" s="17" t="s">
        <v>172</v>
      </c>
      <c r="F41" s="18" t="s">
        <v>31</v>
      </c>
      <c r="G41" s="19" t="s">
        <v>32</v>
      </c>
      <c r="H41" s="17" t="s">
        <v>333</v>
      </c>
      <c r="I41" s="27">
        <v>1868241.73</v>
      </c>
      <c r="J41" s="27">
        <v>379892.558666667</v>
      </c>
      <c r="K41" s="27"/>
      <c r="L41" s="40">
        <f t="shared" si="12"/>
        <v>0</v>
      </c>
      <c r="M41" s="27">
        <v>400000</v>
      </c>
      <c r="N41" s="27">
        <f t="shared" si="7"/>
        <v>400000</v>
      </c>
      <c r="O41" s="40">
        <f t="shared" si="13"/>
        <v>1.05292928454273</v>
      </c>
      <c r="P41" s="40">
        <f t="shared" si="14"/>
        <v>1.05292928454273</v>
      </c>
      <c r="Q41" s="37"/>
      <c r="R41" s="27">
        <f t="shared" si="15"/>
        <v>400000</v>
      </c>
      <c r="S41" s="17"/>
      <c r="T41" s="21">
        <v>45442</v>
      </c>
      <c r="U41" s="14">
        <v>3</v>
      </c>
      <c r="V41" s="21">
        <f t="shared" si="16"/>
        <v>45439</v>
      </c>
      <c r="W41" s="17" t="s">
        <v>70</v>
      </c>
      <c r="X41" s="36"/>
      <c r="Y41" s="14" t="s">
        <v>125</v>
      </c>
      <c r="Z41" s="31"/>
    </row>
    <row r="42" ht="40.2" hidden="1" customHeight="1" spans="1:26">
      <c r="A42" s="14">
        <f t="shared" si="0"/>
        <v>39</v>
      </c>
      <c r="B42" s="14" t="s">
        <v>45</v>
      </c>
      <c r="C42" s="15" t="s">
        <v>164</v>
      </c>
      <c r="D42" s="35" t="s">
        <v>165</v>
      </c>
      <c r="E42" s="17" t="s">
        <v>172</v>
      </c>
      <c r="F42" s="18" t="s">
        <v>40</v>
      </c>
      <c r="G42" s="19" t="s">
        <v>32</v>
      </c>
      <c r="H42" s="17" t="s">
        <v>333</v>
      </c>
      <c r="I42" s="27">
        <v>2892878.93</v>
      </c>
      <c r="J42" s="27">
        <v>356366.378666667</v>
      </c>
      <c r="K42" s="27"/>
      <c r="L42" s="40">
        <f t="shared" si="12"/>
        <v>0</v>
      </c>
      <c r="M42" s="27">
        <v>350000</v>
      </c>
      <c r="N42" s="27">
        <f t="shared" si="7"/>
        <v>350000</v>
      </c>
      <c r="O42" s="40">
        <f t="shared" si="13"/>
        <v>0.982135299377887</v>
      </c>
      <c r="P42" s="40">
        <f t="shared" si="14"/>
        <v>0.982135299377887</v>
      </c>
      <c r="Q42" s="37">
        <v>0.02</v>
      </c>
      <c r="R42" s="27">
        <f t="shared" si="15"/>
        <v>343000</v>
      </c>
      <c r="S42" s="17"/>
      <c r="T42" s="21">
        <v>45442</v>
      </c>
      <c r="U42" s="14">
        <v>3</v>
      </c>
      <c r="V42" s="21">
        <f t="shared" si="16"/>
        <v>45439</v>
      </c>
      <c r="W42" s="17" t="s">
        <v>70</v>
      </c>
      <c r="X42" s="36"/>
      <c r="Y42" s="14" t="s">
        <v>125</v>
      </c>
      <c r="Z42" s="31"/>
    </row>
    <row r="43" ht="40.2" hidden="1" customHeight="1" spans="1:26">
      <c r="A43" s="14">
        <f t="shared" si="0"/>
        <v>40</v>
      </c>
      <c r="B43" s="14" t="s">
        <v>45</v>
      </c>
      <c r="C43" s="15" t="s">
        <v>247</v>
      </c>
      <c r="D43" s="35" t="s">
        <v>248</v>
      </c>
      <c r="E43" s="17" t="s">
        <v>172</v>
      </c>
      <c r="F43" s="18" t="s">
        <v>31</v>
      </c>
      <c r="G43" s="19" t="s">
        <v>32</v>
      </c>
      <c r="H43" s="17" t="s">
        <v>333</v>
      </c>
      <c r="I43" s="27">
        <v>7230577.73</v>
      </c>
      <c r="J43" s="27">
        <v>261800.785333333</v>
      </c>
      <c r="K43" s="27"/>
      <c r="L43" s="40">
        <f t="shared" si="12"/>
        <v>0</v>
      </c>
      <c r="M43" s="27">
        <v>250000</v>
      </c>
      <c r="N43" s="27">
        <f t="shared" si="7"/>
        <v>250000</v>
      </c>
      <c r="O43" s="40">
        <f t="shared" si="13"/>
        <v>0.954924560985147</v>
      </c>
      <c r="P43" s="40">
        <f t="shared" si="14"/>
        <v>0.954924560985147</v>
      </c>
      <c r="Q43" s="37">
        <v>0.03</v>
      </c>
      <c r="R43" s="27">
        <f t="shared" si="15"/>
        <v>242500</v>
      </c>
      <c r="S43" s="17"/>
      <c r="T43" s="21">
        <v>45442</v>
      </c>
      <c r="U43" s="14">
        <v>3</v>
      </c>
      <c r="V43" s="21">
        <f t="shared" si="16"/>
        <v>45439</v>
      </c>
      <c r="W43" s="17" t="s">
        <v>70</v>
      </c>
      <c r="X43" s="36"/>
      <c r="Y43" s="14" t="s">
        <v>125</v>
      </c>
      <c r="Z43" s="31"/>
    </row>
    <row r="44" ht="40.2" hidden="1" customHeight="1" spans="1:26">
      <c r="A44" s="14">
        <f t="shared" si="0"/>
        <v>41</v>
      </c>
      <c r="B44" s="14" t="s">
        <v>45</v>
      </c>
      <c r="C44" s="15" t="s">
        <v>218</v>
      </c>
      <c r="D44" s="35" t="s">
        <v>219</v>
      </c>
      <c r="E44" s="17" t="s">
        <v>172</v>
      </c>
      <c r="F44" s="18" t="s">
        <v>31</v>
      </c>
      <c r="G44" s="19" t="s">
        <v>32</v>
      </c>
      <c r="H44" s="17" t="s">
        <v>333</v>
      </c>
      <c r="I44" s="27">
        <v>142708.84</v>
      </c>
      <c r="J44" s="27">
        <v>9513.92266666667</v>
      </c>
      <c r="K44" s="27"/>
      <c r="L44" s="40">
        <f t="shared" si="12"/>
        <v>0</v>
      </c>
      <c r="M44" s="27">
        <v>140000</v>
      </c>
      <c r="N44" s="27">
        <f t="shared" si="7"/>
        <v>140000</v>
      </c>
      <c r="O44" s="40">
        <f t="shared" si="13"/>
        <v>14.7152762225522</v>
      </c>
      <c r="P44" s="40">
        <f t="shared" si="14"/>
        <v>14.7152762225522</v>
      </c>
      <c r="Q44" s="37">
        <v>0</v>
      </c>
      <c r="R44" s="27">
        <f t="shared" si="15"/>
        <v>140000</v>
      </c>
      <c r="S44" s="17"/>
      <c r="T44" s="21">
        <v>45442</v>
      </c>
      <c r="U44" s="14">
        <v>3</v>
      </c>
      <c r="V44" s="21">
        <f t="shared" si="16"/>
        <v>45439</v>
      </c>
      <c r="W44" s="17" t="s">
        <v>70</v>
      </c>
      <c r="X44" s="36"/>
      <c r="Y44" s="14" t="s">
        <v>125</v>
      </c>
      <c r="Z44" s="31"/>
    </row>
    <row r="45" ht="40.2" customHeight="1" spans="1:26">
      <c r="A45" s="14">
        <f t="shared" si="0"/>
        <v>42</v>
      </c>
      <c r="B45" s="14" t="s">
        <v>260</v>
      </c>
      <c r="C45" s="15" t="s">
        <v>72</v>
      </c>
      <c r="D45" s="99" t="s">
        <v>73</v>
      </c>
      <c r="E45" s="17" t="s">
        <v>30</v>
      </c>
      <c r="F45" s="18" t="s">
        <v>40</v>
      </c>
      <c r="G45" s="19" t="s">
        <v>32</v>
      </c>
      <c r="H45" s="17" t="s">
        <v>333</v>
      </c>
      <c r="I45" s="27">
        <v>1016896.01</v>
      </c>
      <c r="J45" s="27">
        <v>179793.818666667</v>
      </c>
      <c r="K45" s="27"/>
      <c r="L45" s="40">
        <f t="shared" si="12"/>
        <v>0</v>
      </c>
      <c r="M45" s="27">
        <v>350000</v>
      </c>
      <c r="N45" s="27">
        <f t="shared" si="7"/>
        <v>350000</v>
      </c>
      <c r="O45" s="40">
        <f t="shared" si="13"/>
        <v>1.94667426608749</v>
      </c>
      <c r="P45" s="40">
        <f t="shared" si="14"/>
        <v>1.94667426608749</v>
      </c>
      <c r="Q45" s="37">
        <v>0.03</v>
      </c>
      <c r="R45" s="27">
        <f t="shared" si="15"/>
        <v>339500</v>
      </c>
      <c r="S45" s="17"/>
      <c r="T45" s="21">
        <v>45442</v>
      </c>
      <c r="U45" s="14">
        <v>3</v>
      </c>
      <c r="V45" s="21">
        <f t="shared" si="16"/>
        <v>45439</v>
      </c>
      <c r="W45" s="17" t="s">
        <v>35</v>
      </c>
      <c r="X45" s="36"/>
      <c r="Y45" s="14" t="s">
        <v>65</v>
      </c>
      <c r="Z45" s="31" t="s">
        <v>488</v>
      </c>
    </row>
    <row r="46" ht="40.2" customHeight="1" spans="1:26">
      <c r="A46" s="14">
        <f t="shared" si="0"/>
        <v>43</v>
      </c>
      <c r="B46" s="14" t="s">
        <v>45</v>
      </c>
      <c r="C46" s="15" t="s">
        <v>146</v>
      </c>
      <c r="D46" s="99" t="s">
        <v>147</v>
      </c>
      <c r="E46" s="17" t="s">
        <v>30</v>
      </c>
      <c r="F46" s="18" t="s">
        <v>40</v>
      </c>
      <c r="G46" s="19" t="s">
        <v>32</v>
      </c>
      <c r="H46" s="17" t="s">
        <v>333</v>
      </c>
      <c r="I46" s="27">
        <v>2886378.84</v>
      </c>
      <c r="J46" s="27">
        <v>184260.173333333</v>
      </c>
      <c r="K46" s="27"/>
      <c r="L46" s="40">
        <f t="shared" si="12"/>
        <v>0</v>
      </c>
      <c r="M46" s="27">
        <v>200000</v>
      </c>
      <c r="N46" s="27">
        <f t="shared" si="7"/>
        <v>200000</v>
      </c>
      <c r="O46" s="40">
        <f t="shared" si="13"/>
        <v>1.08542175111381</v>
      </c>
      <c r="P46" s="40">
        <f t="shared" si="14"/>
        <v>1.08542175111381</v>
      </c>
      <c r="Q46" s="37">
        <v>0.02</v>
      </c>
      <c r="R46" s="27">
        <f t="shared" si="15"/>
        <v>196000</v>
      </c>
      <c r="S46" s="17"/>
      <c r="T46" s="21">
        <v>45442</v>
      </c>
      <c r="U46" s="14">
        <v>3</v>
      </c>
      <c r="V46" s="21">
        <f t="shared" si="16"/>
        <v>45439</v>
      </c>
      <c r="W46" s="17" t="s">
        <v>435</v>
      </c>
      <c r="X46" s="36"/>
      <c r="Y46" s="14" t="s">
        <v>36</v>
      </c>
      <c r="Z46" s="31"/>
    </row>
    <row r="47" ht="40.2" customHeight="1" spans="1:26">
      <c r="A47" s="14">
        <f t="shared" si="0"/>
        <v>44</v>
      </c>
      <c r="B47" s="14" t="s">
        <v>90</v>
      </c>
      <c r="C47" s="15" t="s">
        <v>166</v>
      </c>
      <c r="D47" s="99" t="s">
        <v>167</v>
      </c>
      <c r="E47" s="17" t="s">
        <v>30</v>
      </c>
      <c r="F47" s="18" t="s">
        <v>40</v>
      </c>
      <c r="G47" s="19" t="s">
        <v>32</v>
      </c>
      <c r="H47" s="17" t="s">
        <v>333</v>
      </c>
      <c r="I47" s="27">
        <v>806167.36</v>
      </c>
      <c r="J47" s="27">
        <v>107930.624</v>
      </c>
      <c r="K47" s="27"/>
      <c r="L47" s="40">
        <f t="shared" si="12"/>
        <v>0</v>
      </c>
      <c r="M47" s="27">
        <v>250000</v>
      </c>
      <c r="N47" s="27">
        <f t="shared" si="7"/>
        <v>250000</v>
      </c>
      <c r="O47" s="40">
        <f t="shared" si="13"/>
        <v>2.3163027390632</v>
      </c>
      <c r="P47" s="40">
        <f t="shared" si="14"/>
        <v>2.3163027390632</v>
      </c>
      <c r="Q47" s="37">
        <v>0.03</v>
      </c>
      <c r="R47" s="27">
        <f t="shared" si="15"/>
        <v>242500</v>
      </c>
      <c r="S47" s="17"/>
      <c r="T47" s="21">
        <v>45442</v>
      </c>
      <c r="U47" s="14">
        <v>3</v>
      </c>
      <c r="V47" s="21">
        <f t="shared" si="16"/>
        <v>45439</v>
      </c>
      <c r="W47" s="17" t="s">
        <v>70</v>
      </c>
      <c r="X47" s="36"/>
      <c r="Y47" s="14" t="s">
        <v>43</v>
      </c>
      <c r="Z47" s="31" t="s">
        <v>489</v>
      </c>
    </row>
    <row r="48" ht="40.2" customHeight="1" spans="1:26">
      <c r="A48" s="14">
        <f t="shared" si="0"/>
        <v>45</v>
      </c>
      <c r="B48" s="14" t="s">
        <v>45</v>
      </c>
      <c r="C48" s="15" t="s">
        <v>159</v>
      </c>
      <c r="D48" s="99" t="s">
        <v>160</v>
      </c>
      <c r="E48" s="17" t="s">
        <v>30</v>
      </c>
      <c r="F48" s="18" t="s">
        <v>40</v>
      </c>
      <c r="G48" s="19" t="s">
        <v>32</v>
      </c>
      <c r="H48" s="17" t="s">
        <v>333</v>
      </c>
      <c r="I48" s="27">
        <v>2340890.79</v>
      </c>
      <c r="J48" s="27">
        <v>120830.644</v>
      </c>
      <c r="K48" s="27"/>
      <c r="L48" s="40">
        <f t="shared" si="12"/>
        <v>0</v>
      </c>
      <c r="M48" s="27">
        <v>120000</v>
      </c>
      <c r="N48" s="27">
        <f t="shared" si="7"/>
        <v>120000</v>
      </c>
      <c r="O48" s="40">
        <f t="shared" si="13"/>
        <v>0.993125551826075</v>
      </c>
      <c r="P48" s="40">
        <f t="shared" si="14"/>
        <v>0.993125551826075</v>
      </c>
      <c r="Q48" s="37">
        <v>0.03</v>
      </c>
      <c r="R48" s="27">
        <f t="shared" si="15"/>
        <v>116400</v>
      </c>
      <c r="S48" s="17"/>
      <c r="T48" s="21">
        <v>45442</v>
      </c>
      <c r="U48" s="14">
        <v>3</v>
      </c>
      <c r="V48" s="21">
        <f t="shared" si="16"/>
        <v>45439</v>
      </c>
      <c r="W48" s="17" t="s">
        <v>70</v>
      </c>
      <c r="X48" s="36"/>
      <c r="Y48" s="14" t="s">
        <v>65</v>
      </c>
      <c r="Z48" s="31" t="s">
        <v>490</v>
      </c>
    </row>
    <row r="49" ht="40.2" hidden="1" customHeight="1" spans="1:26">
      <c r="A49" s="14">
        <f t="shared" si="0"/>
        <v>46</v>
      </c>
      <c r="B49" s="14" t="s">
        <v>45</v>
      </c>
      <c r="C49" s="15" t="s">
        <v>451</v>
      </c>
      <c r="D49" s="35" t="s">
        <v>452</v>
      </c>
      <c r="E49" s="17" t="s">
        <v>30</v>
      </c>
      <c r="F49" s="18" t="s">
        <v>40</v>
      </c>
      <c r="G49" s="19" t="s">
        <v>32</v>
      </c>
      <c r="H49" s="17" t="s">
        <v>333</v>
      </c>
      <c r="I49" s="27">
        <v>243822.61</v>
      </c>
      <c r="J49" s="27">
        <v>30093.4613333333</v>
      </c>
      <c r="K49" s="27"/>
      <c r="L49" s="40">
        <f t="shared" si="12"/>
        <v>0</v>
      </c>
      <c r="M49" s="27">
        <v>70000</v>
      </c>
      <c r="N49" s="27">
        <f t="shared" si="7"/>
        <v>70000</v>
      </c>
      <c r="O49" s="40">
        <f t="shared" si="13"/>
        <v>2.32608669453599</v>
      </c>
      <c r="P49" s="40">
        <f t="shared" si="14"/>
        <v>2.32608669453599</v>
      </c>
      <c r="Q49" s="37">
        <v>0</v>
      </c>
      <c r="R49" s="27">
        <f t="shared" si="15"/>
        <v>70000</v>
      </c>
      <c r="S49" s="17"/>
      <c r="T49" s="21">
        <v>45427</v>
      </c>
      <c r="U49" s="14">
        <v>3</v>
      </c>
      <c r="V49" s="21">
        <f t="shared" si="16"/>
        <v>45424</v>
      </c>
      <c r="W49" s="17" t="s">
        <v>70</v>
      </c>
      <c r="X49" s="36"/>
      <c r="Y49" s="14" t="s">
        <v>36</v>
      </c>
      <c r="Z49" s="31"/>
    </row>
    <row r="50" ht="40.2" customHeight="1" spans="1:26">
      <c r="A50" s="14">
        <f t="shared" si="0"/>
        <v>47</v>
      </c>
      <c r="B50" s="14" t="s">
        <v>90</v>
      </c>
      <c r="C50" s="15" t="s">
        <v>99</v>
      </c>
      <c r="D50" s="99" t="s">
        <v>100</v>
      </c>
      <c r="E50" s="17" t="s">
        <v>30</v>
      </c>
      <c r="F50" s="18" t="s">
        <v>40</v>
      </c>
      <c r="G50" s="19" t="s">
        <v>32</v>
      </c>
      <c r="H50" s="17" t="s">
        <v>333</v>
      </c>
      <c r="I50" s="27">
        <v>3201340.91</v>
      </c>
      <c r="J50" s="27">
        <v>761992.404</v>
      </c>
      <c r="K50" s="27"/>
      <c r="L50" s="40">
        <f t="shared" si="12"/>
        <v>0</v>
      </c>
      <c r="M50" s="27">
        <v>500000</v>
      </c>
      <c r="N50" s="27">
        <f t="shared" si="7"/>
        <v>500000</v>
      </c>
      <c r="O50" s="40">
        <f t="shared" si="13"/>
        <v>0.656174520080911</v>
      </c>
      <c r="P50" s="40">
        <f t="shared" si="14"/>
        <v>0.656174520080911</v>
      </c>
      <c r="Q50" s="37">
        <v>0</v>
      </c>
      <c r="R50" s="27">
        <f t="shared" si="15"/>
        <v>500000</v>
      </c>
      <c r="S50" s="17"/>
      <c r="T50" s="21">
        <v>45442</v>
      </c>
      <c r="U50" s="14">
        <v>3</v>
      </c>
      <c r="V50" s="21">
        <f t="shared" si="16"/>
        <v>45439</v>
      </c>
      <c r="W50" s="17" t="s">
        <v>35</v>
      </c>
      <c r="X50" s="36"/>
      <c r="Y50" s="14" t="s">
        <v>43</v>
      </c>
      <c r="Z50" s="31" t="s">
        <v>491</v>
      </c>
    </row>
    <row r="51" ht="40.2" hidden="1" customHeight="1" spans="1:26">
      <c r="A51" s="14">
        <f t="shared" si="0"/>
        <v>48</v>
      </c>
      <c r="B51" s="14" t="s">
        <v>90</v>
      </c>
      <c r="C51" s="15" t="s">
        <v>224</v>
      </c>
      <c r="D51" s="35" t="s">
        <v>225</v>
      </c>
      <c r="E51" s="17" t="s">
        <v>30</v>
      </c>
      <c r="F51" s="18" t="s">
        <v>40</v>
      </c>
      <c r="G51" s="19" t="s">
        <v>32</v>
      </c>
      <c r="H51" s="17" t="s">
        <v>333</v>
      </c>
      <c r="I51" s="27">
        <v>635808.38</v>
      </c>
      <c r="J51" s="27">
        <v>97680.816</v>
      </c>
      <c r="K51" s="27"/>
      <c r="L51" s="40">
        <f t="shared" si="12"/>
        <v>0</v>
      </c>
      <c r="M51" s="27">
        <v>50000</v>
      </c>
      <c r="N51" s="27">
        <f t="shared" si="7"/>
        <v>50000</v>
      </c>
      <c r="O51" s="40">
        <f t="shared" si="13"/>
        <v>0.511871235801306</v>
      </c>
      <c r="P51" s="40">
        <f t="shared" si="14"/>
        <v>0.511871235801306</v>
      </c>
      <c r="Q51" s="37">
        <v>0</v>
      </c>
      <c r="R51" s="27">
        <f t="shared" si="15"/>
        <v>50000</v>
      </c>
      <c r="S51" s="17"/>
      <c r="T51" s="21">
        <v>45442</v>
      </c>
      <c r="U51" s="14">
        <v>3</v>
      </c>
      <c r="V51" s="21">
        <f t="shared" si="16"/>
        <v>45439</v>
      </c>
      <c r="W51" s="17" t="s">
        <v>70</v>
      </c>
      <c r="X51" s="36"/>
      <c r="Y51" s="14" t="s">
        <v>125</v>
      </c>
      <c r="Z51" s="31"/>
    </row>
    <row r="52" ht="40.2" customHeight="1" spans="1:26">
      <c r="A52" s="14">
        <f t="shared" si="0"/>
        <v>49</v>
      </c>
      <c r="B52" s="14" t="s">
        <v>45</v>
      </c>
      <c r="C52" s="15" t="s">
        <v>228</v>
      </c>
      <c r="D52" s="99" t="s">
        <v>229</v>
      </c>
      <c r="E52" s="17" t="s">
        <v>30</v>
      </c>
      <c r="F52" s="18" t="s">
        <v>40</v>
      </c>
      <c r="G52" s="19" t="s">
        <v>32</v>
      </c>
      <c r="H52" s="17" t="s">
        <v>333</v>
      </c>
      <c r="I52" s="27">
        <v>671484.1</v>
      </c>
      <c r="J52" s="27">
        <v>114844.768</v>
      </c>
      <c r="K52" s="27"/>
      <c r="L52" s="40">
        <f t="shared" si="12"/>
        <v>0</v>
      </c>
      <c r="M52" s="27">
        <v>540000</v>
      </c>
      <c r="N52" s="27">
        <f t="shared" si="7"/>
        <v>540000</v>
      </c>
      <c r="O52" s="40">
        <f t="shared" si="13"/>
        <v>4.70199913678262</v>
      </c>
      <c r="P52" s="40">
        <f t="shared" si="14"/>
        <v>4.70199913678262</v>
      </c>
      <c r="Q52" s="37">
        <v>0.02</v>
      </c>
      <c r="R52" s="27">
        <f t="shared" si="15"/>
        <v>529200</v>
      </c>
      <c r="S52" s="17"/>
      <c r="T52" s="21">
        <v>45442</v>
      </c>
      <c r="U52" s="14">
        <v>3</v>
      </c>
      <c r="V52" s="21">
        <f t="shared" si="16"/>
        <v>45439</v>
      </c>
      <c r="W52" s="17" t="s">
        <v>70</v>
      </c>
      <c r="X52" s="36"/>
      <c r="Y52" s="14" t="s">
        <v>125</v>
      </c>
      <c r="Z52" s="31" t="s">
        <v>492</v>
      </c>
    </row>
    <row r="53" ht="40.2" customHeight="1" spans="1:26">
      <c r="A53" s="14">
        <f t="shared" si="0"/>
        <v>50</v>
      </c>
      <c r="B53" s="14" t="s">
        <v>45</v>
      </c>
      <c r="C53" s="15" t="s">
        <v>257</v>
      </c>
      <c r="D53" s="99" t="s">
        <v>258</v>
      </c>
      <c r="E53" s="17" t="s">
        <v>30</v>
      </c>
      <c r="F53" s="18" t="s">
        <v>40</v>
      </c>
      <c r="G53" s="19" t="s">
        <v>32</v>
      </c>
      <c r="H53" s="17" t="s">
        <v>333</v>
      </c>
      <c r="I53" s="27">
        <v>1743173.61</v>
      </c>
      <c r="J53" s="27">
        <v>247257.010666667</v>
      </c>
      <c r="K53" s="27"/>
      <c r="L53" s="40">
        <f t="shared" si="12"/>
        <v>0</v>
      </c>
      <c r="M53" s="27">
        <v>240000</v>
      </c>
      <c r="N53" s="27">
        <f t="shared" si="7"/>
        <v>240000</v>
      </c>
      <c r="O53" s="40">
        <f t="shared" si="13"/>
        <v>0.97064992961332</v>
      </c>
      <c r="P53" s="40">
        <f t="shared" si="14"/>
        <v>0.97064992961332</v>
      </c>
      <c r="Q53" s="37">
        <v>0.03</v>
      </c>
      <c r="R53" s="27">
        <f t="shared" si="15"/>
        <v>232800</v>
      </c>
      <c r="S53" s="17"/>
      <c r="T53" s="21">
        <v>45442</v>
      </c>
      <c r="U53" s="14">
        <v>3</v>
      </c>
      <c r="V53" s="21">
        <f t="shared" si="16"/>
        <v>45439</v>
      </c>
      <c r="W53" s="17" t="s">
        <v>35</v>
      </c>
      <c r="X53" s="36"/>
      <c r="Y53" s="14" t="s">
        <v>65</v>
      </c>
      <c r="Z53" s="31"/>
    </row>
    <row r="54" ht="40.2" customHeight="1" spans="1:26">
      <c r="A54" s="14">
        <f t="shared" si="0"/>
        <v>51</v>
      </c>
      <c r="B54" s="14" t="s">
        <v>45</v>
      </c>
      <c r="C54" s="15" t="s">
        <v>67</v>
      </c>
      <c r="D54" s="99" t="s">
        <v>68</v>
      </c>
      <c r="E54" s="17" t="s">
        <v>30</v>
      </c>
      <c r="F54" s="18" t="s">
        <v>40</v>
      </c>
      <c r="G54" s="19" t="s">
        <v>32</v>
      </c>
      <c r="H54" s="17" t="s">
        <v>333</v>
      </c>
      <c r="I54" s="27">
        <v>1124569.23</v>
      </c>
      <c r="J54" s="27">
        <v>98751.6053333333</v>
      </c>
      <c r="K54" s="27"/>
      <c r="L54" s="40">
        <f t="shared" si="12"/>
        <v>0</v>
      </c>
      <c r="M54" s="27">
        <v>200000</v>
      </c>
      <c r="N54" s="27">
        <f t="shared" si="7"/>
        <v>200000</v>
      </c>
      <c r="O54" s="40">
        <f t="shared" si="13"/>
        <v>2.02528353159329</v>
      </c>
      <c r="P54" s="40">
        <f t="shared" si="14"/>
        <v>2.02528353159329</v>
      </c>
      <c r="Q54" s="37">
        <v>0.03</v>
      </c>
      <c r="R54" s="27">
        <f t="shared" si="15"/>
        <v>194000</v>
      </c>
      <c r="S54" s="17"/>
      <c r="T54" s="21">
        <v>45442</v>
      </c>
      <c r="U54" s="14">
        <v>3</v>
      </c>
      <c r="V54" s="21">
        <f t="shared" si="16"/>
        <v>45439</v>
      </c>
      <c r="W54" s="17" t="s">
        <v>70</v>
      </c>
      <c r="X54" s="36"/>
      <c r="Y54" s="14" t="s">
        <v>153</v>
      </c>
      <c r="Z54" s="31"/>
    </row>
    <row r="55" ht="40.2" customHeight="1" spans="1:26">
      <c r="A55" s="14">
        <f t="shared" si="0"/>
        <v>52</v>
      </c>
      <c r="B55" s="14" t="s">
        <v>90</v>
      </c>
      <c r="C55" s="15" t="s">
        <v>148</v>
      </c>
      <c r="D55" s="99" t="s">
        <v>149</v>
      </c>
      <c r="E55" s="17" t="s">
        <v>30</v>
      </c>
      <c r="F55" s="18" t="s">
        <v>40</v>
      </c>
      <c r="G55" s="19" t="s">
        <v>32</v>
      </c>
      <c r="H55" s="17" t="s">
        <v>333</v>
      </c>
      <c r="I55" s="27">
        <v>1202416.78</v>
      </c>
      <c r="J55" s="27">
        <v>131531.48</v>
      </c>
      <c r="K55" s="27"/>
      <c r="L55" s="40">
        <f t="shared" si="12"/>
        <v>0</v>
      </c>
      <c r="M55" s="27">
        <v>130000</v>
      </c>
      <c r="N55" s="27">
        <f t="shared" si="7"/>
        <v>130000</v>
      </c>
      <c r="O55" s="40">
        <f t="shared" si="13"/>
        <v>0.988356551602704</v>
      </c>
      <c r="P55" s="40">
        <f t="shared" si="14"/>
        <v>0.988356551602704</v>
      </c>
      <c r="Q55" s="37">
        <v>0.03</v>
      </c>
      <c r="R55" s="27">
        <f t="shared" si="15"/>
        <v>126100</v>
      </c>
      <c r="S55" s="17"/>
      <c r="T55" s="21">
        <v>45442</v>
      </c>
      <c r="U55" s="14">
        <v>3</v>
      </c>
      <c r="V55" s="21">
        <f t="shared" si="16"/>
        <v>45439</v>
      </c>
      <c r="W55" s="17" t="s">
        <v>70</v>
      </c>
      <c r="X55" s="36"/>
      <c r="Y55" s="14" t="s">
        <v>43</v>
      </c>
      <c r="Z55" s="31" t="s">
        <v>493</v>
      </c>
    </row>
    <row r="56" ht="40.2" customHeight="1" spans="1:26">
      <c r="A56" s="14">
        <f t="shared" si="0"/>
        <v>53</v>
      </c>
      <c r="B56" s="14" t="s">
        <v>90</v>
      </c>
      <c r="C56" s="15" t="s">
        <v>115</v>
      </c>
      <c r="D56" s="99" t="s">
        <v>116</v>
      </c>
      <c r="E56" s="17" t="s">
        <v>30</v>
      </c>
      <c r="F56" s="18" t="s">
        <v>40</v>
      </c>
      <c r="G56" s="19" t="s">
        <v>32</v>
      </c>
      <c r="H56" s="17" t="s">
        <v>333</v>
      </c>
      <c r="I56" s="27">
        <v>427618.47</v>
      </c>
      <c r="J56" s="27">
        <v>127331.605</v>
      </c>
      <c r="K56" s="27"/>
      <c r="L56" s="40">
        <f t="shared" si="12"/>
        <v>0</v>
      </c>
      <c r="M56" s="27">
        <v>127000</v>
      </c>
      <c r="N56" s="27">
        <f t="shared" si="7"/>
        <v>127000</v>
      </c>
      <c r="O56" s="40">
        <f t="shared" si="13"/>
        <v>0.997395736902869</v>
      </c>
      <c r="P56" s="40">
        <f t="shared" si="14"/>
        <v>0.997395736902869</v>
      </c>
      <c r="Q56" s="37">
        <v>0.03</v>
      </c>
      <c r="R56" s="27">
        <f t="shared" si="15"/>
        <v>123190</v>
      </c>
      <c r="S56" s="17"/>
      <c r="T56" s="21">
        <v>45442</v>
      </c>
      <c r="U56" s="14">
        <v>3</v>
      </c>
      <c r="V56" s="21">
        <f t="shared" si="16"/>
        <v>45439</v>
      </c>
      <c r="W56" s="17" t="s">
        <v>35</v>
      </c>
      <c r="X56" s="36"/>
      <c r="Y56" s="14" t="s">
        <v>43</v>
      </c>
      <c r="Z56" s="31" t="s">
        <v>494</v>
      </c>
    </row>
    <row r="57" ht="40.2" customHeight="1" spans="1:26">
      <c r="A57" s="14">
        <f t="shared" si="0"/>
        <v>54</v>
      </c>
      <c r="B57" s="14" t="s">
        <v>260</v>
      </c>
      <c r="C57" s="15" t="s">
        <v>91</v>
      </c>
      <c r="D57" s="99" t="s">
        <v>92</v>
      </c>
      <c r="E57" s="17" t="s">
        <v>30</v>
      </c>
      <c r="F57" s="18" t="s">
        <v>40</v>
      </c>
      <c r="G57" s="19" t="s">
        <v>32</v>
      </c>
      <c r="H57" s="17" t="s">
        <v>333</v>
      </c>
      <c r="I57" s="27">
        <v>270870.28</v>
      </c>
      <c r="J57" s="27">
        <v>73813.664</v>
      </c>
      <c r="K57" s="27"/>
      <c r="L57" s="40">
        <f t="shared" si="12"/>
        <v>0</v>
      </c>
      <c r="M57" s="27">
        <v>70000</v>
      </c>
      <c r="N57" s="27">
        <f t="shared" si="7"/>
        <v>70000</v>
      </c>
      <c r="O57" s="40">
        <f t="shared" si="13"/>
        <v>0.948333901972404</v>
      </c>
      <c r="P57" s="40">
        <f t="shared" si="14"/>
        <v>0.948333901972404</v>
      </c>
      <c r="Q57" s="37">
        <v>0</v>
      </c>
      <c r="R57" s="27">
        <f t="shared" si="15"/>
        <v>70000</v>
      </c>
      <c r="S57" s="17"/>
      <c r="T57" s="21">
        <v>45442</v>
      </c>
      <c r="U57" s="14">
        <v>3</v>
      </c>
      <c r="V57" s="21">
        <f t="shared" si="16"/>
        <v>45439</v>
      </c>
      <c r="W57" s="17" t="s">
        <v>35</v>
      </c>
      <c r="X57" s="36"/>
      <c r="Y57" s="14" t="s">
        <v>36</v>
      </c>
      <c r="Z57" s="31"/>
    </row>
    <row r="58" ht="40.2" hidden="1" customHeight="1" spans="1:26">
      <c r="A58" s="14">
        <f t="shared" si="0"/>
        <v>55</v>
      </c>
      <c r="B58" s="14" t="s">
        <v>260</v>
      </c>
      <c r="C58" s="15" t="s">
        <v>495</v>
      </c>
      <c r="D58" s="35" t="s">
        <v>496</v>
      </c>
      <c r="E58" s="17" t="s">
        <v>172</v>
      </c>
      <c r="F58" s="18" t="s">
        <v>40</v>
      </c>
      <c r="G58" s="19" t="s">
        <v>32</v>
      </c>
      <c r="H58" s="17" t="s">
        <v>333</v>
      </c>
      <c r="I58" s="27">
        <v>992.720000000008</v>
      </c>
      <c r="J58" s="27">
        <v>14607.8066666667</v>
      </c>
      <c r="K58" s="27"/>
      <c r="L58" s="40">
        <f t="shared" si="12"/>
        <v>0</v>
      </c>
      <c r="M58" s="27">
        <v>14607.8066666667</v>
      </c>
      <c r="N58" s="27">
        <f t="shared" si="7"/>
        <v>14607.8066666667</v>
      </c>
      <c r="O58" s="40">
        <f t="shared" si="13"/>
        <v>1</v>
      </c>
      <c r="P58" s="40">
        <f t="shared" si="14"/>
        <v>1</v>
      </c>
      <c r="Q58" s="37">
        <v>0</v>
      </c>
      <c r="R58" s="27">
        <f t="shared" si="15"/>
        <v>14607.8066666667</v>
      </c>
      <c r="S58" s="17"/>
      <c r="T58" s="21">
        <v>45442</v>
      </c>
      <c r="U58" s="14">
        <v>3</v>
      </c>
      <c r="V58" s="21">
        <f t="shared" si="16"/>
        <v>45439</v>
      </c>
      <c r="W58" s="17" t="s">
        <v>35</v>
      </c>
      <c r="X58" s="36"/>
      <c r="Y58" s="14" t="s">
        <v>43</v>
      </c>
      <c r="Z58" s="31"/>
    </row>
    <row r="59" ht="40.2" hidden="1" customHeight="1" spans="1:26">
      <c r="A59" s="14">
        <f t="shared" si="0"/>
        <v>56</v>
      </c>
      <c r="B59" s="14" t="s">
        <v>45</v>
      </c>
      <c r="C59" s="15" t="s">
        <v>497</v>
      </c>
      <c r="D59" s="35" t="s">
        <v>498</v>
      </c>
      <c r="E59" s="17" t="s">
        <v>172</v>
      </c>
      <c r="F59" s="18" t="s">
        <v>40</v>
      </c>
      <c r="G59" s="19" t="s">
        <v>32</v>
      </c>
      <c r="H59" s="17" t="s">
        <v>333</v>
      </c>
      <c r="I59" s="27">
        <v>175947.79</v>
      </c>
      <c r="J59" s="27">
        <v>16288.272</v>
      </c>
      <c r="K59" s="27"/>
      <c r="L59" s="40">
        <f t="shared" si="12"/>
        <v>0</v>
      </c>
      <c r="M59" s="27">
        <v>15000</v>
      </c>
      <c r="N59" s="27">
        <f t="shared" si="7"/>
        <v>15000</v>
      </c>
      <c r="O59" s="40">
        <f t="shared" si="13"/>
        <v>0.920908000554018</v>
      </c>
      <c r="P59" s="40">
        <f t="shared" si="14"/>
        <v>0.920908000554018</v>
      </c>
      <c r="Q59" s="37">
        <v>0</v>
      </c>
      <c r="R59" s="27">
        <f t="shared" si="15"/>
        <v>15000</v>
      </c>
      <c r="S59" s="17"/>
      <c r="T59" s="21">
        <v>45442</v>
      </c>
      <c r="U59" s="14">
        <v>3</v>
      </c>
      <c r="V59" s="21">
        <f t="shared" si="16"/>
        <v>45439</v>
      </c>
      <c r="W59" s="17" t="s">
        <v>35</v>
      </c>
      <c r="X59" s="36"/>
      <c r="Y59" s="14" t="s">
        <v>65</v>
      </c>
      <c r="Z59" s="31"/>
    </row>
    <row r="60" ht="40.2" hidden="1" customHeight="1" spans="1:26">
      <c r="A60" s="14">
        <f t="shared" si="0"/>
        <v>57</v>
      </c>
      <c r="B60" s="14" t="s">
        <v>260</v>
      </c>
      <c r="C60" s="15" t="s">
        <v>215</v>
      </c>
      <c r="D60" s="35" t="s">
        <v>216</v>
      </c>
      <c r="E60" s="17" t="s">
        <v>172</v>
      </c>
      <c r="F60" s="18" t="s">
        <v>40</v>
      </c>
      <c r="G60" s="19" t="s">
        <v>32</v>
      </c>
      <c r="H60" s="17" t="s">
        <v>333</v>
      </c>
      <c r="I60" s="27">
        <v>287445.04</v>
      </c>
      <c r="J60" s="27">
        <v>63350.8773333333</v>
      </c>
      <c r="K60" s="27"/>
      <c r="L60" s="40">
        <f t="shared" si="12"/>
        <v>0</v>
      </c>
      <c r="M60" s="27">
        <v>50000</v>
      </c>
      <c r="N60" s="27">
        <f t="shared" si="7"/>
        <v>50000</v>
      </c>
      <c r="O60" s="40">
        <f t="shared" si="13"/>
        <v>0.789255052253104</v>
      </c>
      <c r="P60" s="40">
        <f t="shared" si="14"/>
        <v>0.789255052253104</v>
      </c>
      <c r="Q60" s="37">
        <v>0.03</v>
      </c>
      <c r="R60" s="27">
        <f t="shared" si="15"/>
        <v>48500</v>
      </c>
      <c r="S60" s="17"/>
      <c r="T60" s="21">
        <v>45442</v>
      </c>
      <c r="U60" s="14">
        <v>3</v>
      </c>
      <c r="V60" s="21">
        <f t="shared" si="16"/>
        <v>45439</v>
      </c>
      <c r="W60" s="17" t="s">
        <v>35</v>
      </c>
      <c r="X60" s="36"/>
      <c r="Y60" s="14" t="s">
        <v>43</v>
      </c>
      <c r="Z60" s="31"/>
    </row>
    <row r="61" ht="40.2" customHeight="1" spans="1:26">
      <c r="A61" s="14">
        <f t="shared" si="0"/>
        <v>58</v>
      </c>
      <c r="B61" s="14" t="s">
        <v>90</v>
      </c>
      <c r="C61" s="15" t="s">
        <v>106</v>
      </c>
      <c r="D61" s="99" t="s">
        <v>107</v>
      </c>
      <c r="E61" s="17" t="s">
        <v>30</v>
      </c>
      <c r="F61" s="18" t="s">
        <v>40</v>
      </c>
      <c r="G61" s="19" t="s">
        <v>32</v>
      </c>
      <c r="H61" s="17" t="s">
        <v>333</v>
      </c>
      <c r="I61" s="27">
        <v>283466.93</v>
      </c>
      <c r="J61" s="27">
        <v>32449.632</v>
      </c>
      <c r="K61" s="27"/>
      <c r="L61" s="40">
        <f t="shared" si="12"/>
        <v>0</v>
      </c>
      <c r="M61" s="27">
        <v>25000</v>
      </c>
      <c r="N61" s="27">
        <f t="shared" si="7"/>
        <v>25000</v>
      </c>
      <c r="O61" s="40">
        <f t="shared" si="13"/>
        <v>0.770424761673723</v>
      </c>
      <c r="P61" s="40">
        <f t="shared" si="14"/>
        <v>0.770424761673723</v>
      </c>
      <c r="Q61" s="37">
        <v>0.03</v>
      </c>
      <c r="R61" s="27">
        <f t="shared" si="15"/>
        <v>24250</v>
      </c>
      <c r="S61" s="17"/>
      <c r="T61" s="21">
        <v>45442</v>
      </c>
      <c r="U61" s="14">
        <v>3</v>
      </c>
      <c r="V61" s="21">
        <f t="shared" si="16"/>
        <v>45439</v>
      </c>
      <c r="W61" s="17" t="s">
        <v>35</v>
      </c>
      <c r="X61" s="36"/>
      <c r="Y61" s="14" t="s">
        <v>65</v>
      </c>
      <c r="Z61" s="31"/>
    </row>
    <row r="62" ht="40.2" hidden="1" customHeight="1" spans="1:26">
      <c r="A62" s="14">
        <f t="shared" si="0"/>
        <v>59</v>
      </c>
      <c r="B62" s="14" t="s">
        <v>45</v>
      </c>
      <c r="C62" s="15" t="s">
        <v>104</v>
      </c>
      <c r="D62" s="35" t="s">
        <v>105</v>
      </c>
      <c r="E62" s="17" t="s">
        <v>172</v>
      </c>
      <c r="F62" s="18" t="s">
        <v>40</v>
      </c>
      <c r="G62" s="19" t="s">
        <v>32</v>
      </c>
      <c r="H62" s="17" t="s">
        <v>333</v>
      </c>
      <c r="I62" s="27">
        <v>322121.33</v>
      </c>
      <c r="J62" s="27">
        <v>2278.37866666667</v>
      </c>
      <c r="K62" s="27"/>
      <c r="L62" s="40">
        <f t="shared" si="12"/>
        <v>0</v>
      </c>
      <c r="M62" s="27">
        <v>50000</v>
      </c>
      <c r="N62" s="27">
        <f t="shared" si="7"/>
        <v>50000</v>
      </c>
      <c r="O62" s="40">
        <f t="shared" si="13"/>
        <v>21.9454302006573</v>
      </c>
      <c r="P62" s="40">
        <f t="shared" si="14"/>
        <v>21.9454302006573</v>
      </c>
      <c r="Q62" s="37">
        <v>0.03</v>
      </c>
      <c r="R62" s="27">
        <f t="shared" si="15"/>
        <v>48500</v>
      </c>
      <c r="S62" s="17" t="s">
        <v>499</v>
      </c>
      <c r="T62" s="21">
        <v>45442</v>
      </c>
      <c r="U62" s="14">
        <v>3</v>
      </c>
      <c r="V62" s="21">
        <f t="shared" si="16"/>
        <v>45439</v>
      </c>
      <c r="W62" s="17" t="s">
        <v>35</v>
      </c>
      <c r="X62" s="36"/>
      <c r="Y62" s="14" t="s">
        <v>36</v>
      </c>
      <c r="Z62" s="31" t="s">
        <v>500</v>
      </c>
    </row>
    <row r="63" ht="40.2" customHeight="1" spans="1:26">
      <c r="A63" s="14">
        <f t="shared" si="0"/>
        <v>60</v>
      </c>
      <c r="B63" s="14" t="s">
        <v>27</v>
      </c>
      <c r="C63" s="15" t="s">
        <v>326</v>
      </c>
      <c r="D63" s="99" t="s">
        <v>327</v>
      </c>
      <c r="E63" s="17" t="s">
        <v>30</v>
      </c>
      <c r="F63" s="18" t="s">
        <v>40</v>
      </c>
      <c r="G63" s="19" t="s">
        <v>32</v>
      </c>
      <c r="H63" s="17" t="s">
        <v>333</v>
      </c>
      <c r="I63" s="27">
        <v>40239.08</v>
      </c>
      <c r="J63" s="27">
        <v>5365.21066666667</v>
      </c>
      <c r="K63" s="27"/>
      <c r="L63" s="40">
        <f t="shared" si="12"/>
        <v>0</v>
      </c>
      <c r="M63" s="27">
        <v>10000</v>
      </c>
      <c r="N63" s="27">
        <f t="shared" si="7"/>
        <v>10000</v>
      </c>
      <c r="O63" s="40">
        <f t="shared" si="13"/>
        <v>1.86385971051028</v>
      </c>
      <c r="P63" s="40">
        <f t="shared" si="14"/>
        <v>1.86385971051028</v>
      </c>
      <c r="Q63" s="37">
        <v>0</v>
      </c>
      <c r="R63" s="27">
        <f t="shared" si="15"/>
        <v>10000</v>
      </c>
      <c r="S63" s="17"/>
      <c r="T63" s="21">
        <v>45442</v>
      </c>
      <c r="U63" s="14">
        <v>3</v>
      </c>
      <c r="V63" s="21">
        <f t="shared" si="16"/>
        <v>45439</v>
      </c>
      <c r="W63" s="17" t="s">
        <v>70</v>
      </c>
      <c r="X63" s="36"/>
      <c r="Y63" s="14" t="s">
        <v>36</v>
      </c>
      <c r="Z63" s="98" t="s">
        <v>501</v>
      </c>
    </row>
    <row r="64" ht="40.2" customHeight="1" spans="1:26">
      <c r="A64" s="14">
        <f t="shared" si="0"/>
        <v>61</v>
      </c>
      <c r="B64" s="14" t="s">
        <v>27</v>
      </c>
      <c r="C64" s="15" t="s">
        <v>310</v>
      </c>
      <c r="D64" s="99" t="s">
        <v>311</v>
      </c>
      <c r="E64" s="17" t="s">
        <v>30</v>
      </c>
      <c r="F64" s="18" t="s">
        <v>93</v>
      </c>
      <c r="G64" s="19" t="s">
        <v>32</v>
      </c>
      <c r="H64" s="17" t="s">
        <v>333</v>
      </c>
      <c r="I64" s="27">
        <v>49282.46</v>
      </c>
      <c r="J64" s="27">
        <v>8452.34266666667</v>
      </c>
      <c r="K64" s="27"/>
      <c r="L64" s="40">
        <f t="shared" si="12"/>
        <v>0</v>
      </c>
      <c r="M64" s="27">
        <v>30000</v>
      </c>
      <c r="N64" s="27">
        <f t="shared" si="7"/>
        <v>30000</v>
      </c>
      <c r="O64" s="40">
        <f t="shared" si="13"/>
        <v>3.54931185153087</v>
      </c>
      <c r="P64" s="40">
        <f t="shared" si="14"/>
        <v>3.54931185153087</v>
      </c>
      <c r="Q64" s="37">
        <v>0</v>
      </c>
      <c r="R64" s="27">
        <f t="shared" si="15"/>
        <v>30000</v>
      </c>
      <c r="S64" s="17"/>
      <c r="T64" s="21">
        <v>45442</v>
      </c>
      <c r="U64" s="14">
        <v>3</v>
      </c>
      <c r="V64" s="21">
        <f t="shared" si="16"/>
        <v>45439</v>
      </c>
      <c r="W64" s="17" t="s">
        <v>35</v>
      </c>
      <c r="X64" s="36"/>
      <c r="Y64" s="14" t="s">
        <v>36</v>
      </c>
      <c r="Z64" s="31" t="s">
        <v>502</v>
      </c>
    </row>
    <row r="65" ht="40.2" customHeight="1" spans="1:26">
      <c r="A65" s="14">
        <f t="shared" si="0"/>
        <v>62</v>
      </c>
      <c r="B65" s="14" t="s">
        <v>45</v>
      </c>
      <c r="C65" s="15" t="s">
        <v>201</v>
      </c>
      <c r="D65" s="99" t="s">
        <v>202</v>
      </c>
      <c r="E65" s="17" t="s">
        <v>30</v>
      </c>
      <c r="F65" s="17" t="s">
        <v>31</v>
      </c>
      <c r="G65" s="19" t="s">
        <v>32</v>
      </c>
      <c r="H65" s="17" t="s">
        <v>333</v>
      </c>
      <c r="I65" s="27">
        <v>1447082.58</v>
      </c>
      <c r="J65" s="27">
        <v>80867.9906666667</v>
      </c>
      <c r="K65" s="27"/>
      <c r="L65" s="40">
        <f t="shared" si="12"/>
        <v>0</v>
      </c>
      <c r="M65" s="27">
        <v>200000</v>
      </c>
      <c r="N65" s="27">
        <f t="shared" si="7"/>
        <v>200000</v>
      </c>
      <c r="O65" s="40">
        <f t="shared" si="13"/>
        <v>2.47316643274085</v>
      </c>
      <c r="P65" s="40">
        <f t="shared" si="14"/>
        <v>2.47316643274085</v>
      </c>
      <c r="Q65" s="37">
        <v>0.03</v>
      </c>
      <c r="R65" s="27">
        <f t="shared" si="15"/>
        <v>194000</v>
      </c>
      <c r="S65" s="17" t="s">
        <v>55</v>
      </c>
      <c r="T65" s="21">
        <v>45436</v>
      </c>
      <c r="U65" s="14">
        <v>3</v>
      </c>
      <c r="V65" s="21">
        <f t="shared" si="16"/>
        <v>45433</v>
      </c>
      <c r="W65" s="17" t="s">
        <v>35</v>
      </c>
      <c r="X65" s="36"/>
      <c r="Y65" s="14" t="s">
        <v>36</v>
      </c>
      <c r="Z65" s="31" t="s">
        <v>503</v>
      </c>
    </row>
    <row r="66" ht="40.2" hidden="1" customHeight="1" spans="1:26">
      <c r="A66" s="14">
        <f t="shared" si="0"/>
        <v>63</v>
      </c>
      <c r="B66" s="14" t="s">
        <v>45</v>
      </c>
      <c r="C66" s="15" t="s">
        <v>191</v>
      </c>
      <c r="D66" s="35" t="s">
        <v>192</v>
      </c>
      <c r="E66" s="17" t="s">
        <v>30</v>
      </c>
      <c r="F66" s="17" t="s">
        <v>31</v>
      </c>
      <c r="G66" s="19" t="s">
        <v>32</v>
      </c>
      <c r="H66" s="17" t="s">
        <v>333</v>
      </c>
      <c r="I66" s="27">
        <v>1129522.91</v>
      </c>
      <c r="J66" s="27">
        <v>72924.8266666667</v>
      </c>
      <c r="K66" s="27"/>
      <c r="L66" s="40">
        <f t="shared" si="12"/>
        <v>0</v>
      </c>
      <c r="M66" s="27">
        <v>100000</v>
      </c>
      <c r="N66" s="27">
        <f t="shared" si="7"/>
        <v>100000</v>
      </c>
      <c r="O66" s="40">
        <f t="shared" si="13"/>
        <v>1.37127511398953</v>
      </c>
      <c r="P66" s="40">
        <f t="shared" si="14"/>
        <v>1.37127511398953</v>
      </c>
      <c r="Q66" s="37">
        <v>0</v>
      </c>
      <c r="R66" s="27">
        <f t="shared" si="15"/>
        <v>100000</v>
      </c>
      <c r="S66" s="17"/>
      <c r="T66" s="21">
        <v>45442</v>
      </c>
      <c r="U66" s="14">
        <v>3</v>
      </c>
      <c r="V66" s="21">
        <f t="shared" si="16"/>
        <v>45439</v>
      </c>
      <c r="W66" s="17" t="s">
        <v>35</v>
      </c>
      <c r="X66" s="36"/>
      <c r="Y66" s="14" t="s">
        <v>36</v>
      </c>
      <c r="Z66" s="31"/>
    </row>
    <row r="67" ht="40.2" hidden="1" customHeight="1" spans="1:26">
      <c r="A67" s="14">
        <f t="shared" si="0"/>
        <v>64</v>
      </c>
      <c r="B67" s="14" t="s">
        <v>45</v>
      </c>
      <c r="C67" s="15" t="s">
        <v>187</v>
      </c>
      <c r="D67" s="35" t="s">
        <v>188</v>
      </c>
      <c r="E67" s="17" t="s">
        <v>30</v>
      </c>
      <c r="F67" s="17" t="s">
        <v>31</v>
      </c>
      <c r="G67" s="19" t="s">
        <v>32</v>
      </c>
      <c r="H67" s="17" t="s">
        <v>333</v>
      </c>
      <c r="I67" s="27">
        <v>1637523.15</v>
      </c>
      <c r="J67" s="27">
        <v>237497.254666667</v>
      </c>
      <c r="K67" s="27"/>
      <c r="L67" s="40">
        <f t="shared" si="12"/>
        <v>0</v>
      </c>
      <c r="M67" s="27">
        <v>230000</v>
      </c>
      <c r="N67" s="27">
        <f t="shared" si="7"/>
        <v>230000</v>
      </c>
      <c r="O67" s="40">
        <f t="shared" si="13"/>
        <v>0.968432247028753</v>
      </c>
      <c r="P67" s="40">
        <f t="shared" si="14"/>
        <v>0.968432247028753</v>
      </c>
      <c r="Q67" s="37">
        <v>0</v>
      </c>
      <c r="R67" s="27">
        <f t="shared" si="15"/>
        <v>230000</v>
      </c>
      <c r="S67" s="17"/>
      <c r="T67" s="21">
        <v>45442</v>
      </c>
      <c r="U67" s="14">
        <v>3</v>
      </c>
      <c r="V67" s="21">
        <f t="shared" si="16"/>
        <v>45439</v>
      </c>
      <c r="W67" s="17" t="s">
        <v>35</v>
      </c>
      <c r="X67" s="36"/>
      <c r="Y67" s="14" t="s">
        <v>36</v>
      </c>
      <c r="Z67" s="31"/>
    </row>
    <row r="68" ht="40.2" hidden="1" customHeight="1" spans="1:26">
      <c r="A68" s="14">
        <f t="shared" si="0"/>
        <v>65</v>
      </c>
      <c r="B68" s="14" t="s">
        <v>45</v>
      </c>
      <c r="C68" s="15" t="s">
        <v>504</v>
      </c>
      <c r="D68" s="35" t="s">
        <v>505</v>
      </c>
      <c r="E68" s="17" t="s">
        <v>30</v>
      </c>
      <c r="F68" s="17" t="s">
        <v>31</v>
      </c>
      <c r="G68" s="19" t="s">
        <v>32</v>
      </c>
      <c r="H68" s="17" t="s">
        <v>333</v>
      </c>
      <c r="I68" s="27">
        <v>5100</v>
      </c>
      <c r="J68" s="27">
        <v>5100</v>
      </c>
      <c r="K68" s="27"/>
      <c r="L68" s="40">
        <f t="shared" si="12"/>
        <v>0</v>
      </c>
      <c r="M68" s="27">
        <v>5100</v>
      </c>
      <c r="N68" s="27">
        <f t="shared" si="7"/>
        <v>5100</v>
      </c>
      <c r="O68" s="40">
        <f t="shared" si="13"/>
        <v>1</v>
      </c>
      <c r="P68" s="40">
        <f t="shared" si="14"/>
        <v>1</v>
      </c>
      <c r="Q68" s="37">
        <v>0</v>
      </c>
      <c r="R68" s="27">
        <f t="shared" si="15"/>
        <v>5100</v>
      </c>
      <c r="S68" s="17"/>
      <c r="T68" s="21">
        <v>45442</v>
      </c>
      <c r="U68" s="14">
        <v>3</v>
      </c>
      <c r="V68" s="21">
        <f t="shared" si="16"/>
        <v>45439</v>
      </c>
      <c r="W68" s="17" t="s">
        <v>35</v>
      </c>
      <c r="X68" s="36"/>
      <c r="Y68" s="14" t="s">
        <v>36</v>
      </c>
      <c r="Z68" s="31"/>
    </row>
    <row r="69" ht="40.2" hidden="1" customHeight="1" spans="1:26">
      <c r="A69" s="14">
        <f t="shared" si="0"/>
        <v>66</v>
      </c>
      <c r="B69" s="14" t="s">
        <v>45</v>
      </c>
      <c r="C69" s="15" t="s">
        <v>506</v>
      </c>
      <c r="D69" s="35" t="s">
        <v>507</v>
      </c>
      <c r="E69" s="17" t="s">
        <v>172</v>
      </c>
      <c r="F69" s="18" t="s">
        <v>40</v>
      </c>
      <c r="G69" s="19" t="s">
        <v>32</v>
      </c>
      <c r="H69" s="17" t="s">
        <v>333</v>
      </c>
      <c r="I69" s="27">
        <v>106230.66</v>
      </c>
      <c r="J69" s="27">
        <v>4177.79066666667</v>
      </c>
      <c r="K69" s="27"/>
      <c r="L69" s="40">
        <f t="shared" si="12"/>
        <v>0</v>
      </c>
      <c r="M69" s="27">
        <v>20000</v>
      </c>
      <c r="N69" s="27">
        <f t="shared" ref="N69:N96" si="17">M69</f>
        <v>20000</v>
      </c>
      <c r="O69" s="40">
        <f t="shared" ref="O69:O96" si="18">M69/J69</f>
        <v>4.78721927347245</v>
      </c>
      <c r="P69" s="40">
        <f t="shared" ref="P69:P96" si="19">L69+O69</f>
        <v>4.78721927347245</v>
      </c>
      <c r="Q69" s="37">
        <v>0</v>
      </c>
      <c r="R69" s="27">
        <f t="shared" ref="R69:R96" si="20">N69*(1-Q69)</f>
        <v>20000</v>
      </c>
      <c r="S69" s="17"/>
      <c r="T69" s="21">
        <v>45442</v>
      </c>
      <c r="U69" s="14">
        <v>3</v>
      </c>
      <c r="V69" s="21">
        <f t="shared" ref="V69:V95" si="21">T69-U69</f>
        <v>45439</v>
      </c>
      <c r="W69" s="17" t="s">
        <v>35</v>
      </c>
      <c r="X69" s="36"/>
      <c r="Y69" s="14" t="s">
        <v>36</v>
      </c>
      <c r="Z69" s="31" t="s">
        <v>508</v>
      </c>
    </row>
    <row r="70" ht="40.2" hidden="1" customHeight="1" spans="1:26">
      <c r="A70" s="14">
        <f t="shared" ref="A70:A96" si="22">ROW()-3</f>
        <v>67</v>
      </c>
      <c r="B70" s="14" t="s">
        <v>90</v>
      </c>
      <c r="C70" s="15" t="s">
        <v>447</v>
      </c>
      <c r="D70" s="35" t="s">
        <v>321</v>
      </c>
      <c r="E70" s="17" t="s">
        <v>172</v>
      </c>
      <c r="F70" s="18" t="s">
        <v>40</v>
      </c>
      <c r="G70" s="19" t="s">
        <v>32</v>
      </c>
      <c r="H70" s="17" t="s">
        <v>333</v>
      </c>
      <c r="I70" s="27">
        <v>40334.49</v>
      </c>
      <c r="J70" s="27">
        <v>15459.4906666667</v>
      </c>
      <c r="K70" s="27"/>
      <c r="L70" s="40">
        <f t="shared" ref="L70:L89" si="23">K70/J70</f>
        <v>0</v>
      </c>
      <c r="M70" s="27">
        <v>40000</v>
      </c>
      <c r="N70" s="27">
        <f t="shared" si="17"/>
        <v>40000</v>
      </c>
      <c r="O70" s="40">
        <f t="shared" si="18"/>
        <v>2.58740736434784</v>
      </c>
      <c r="P70" s="40">
        <f t="shared" si="19"/>
        <v>2.58740736434784</v>
      </c>
      <c r="Q70" s="37">
        <v>0</v>
      </c>
      <c r="R70" s="27">
        <f t="shared" si="20"/>
        <v>40000</v>
      </c>
      <c r="S70" s="17"/>
      <c r="T70" s="21">
        <v>45453</v>
      </c>
      <c r="U70" s="14">
        <v>30</v>
      </c>
      <c r="V70" s="21">
        <f t="shared" si="21"/>
        <v>45423</v>
      </c>
      <c r="W70" s="17" t="s">
        <v>35</v>
      </c>
      <c r="X70" s="36"/>
      <c r="Y70" s="14" t="s">
        <v>89</v>
      </c>
      <c r="Z70" s="31"/>
    </row>
    <row r="71" ht="40.2" hidden="1" customHeight="1" spans="1:26">
      <c r="A71" s="14">
        <f t="shared" si="22"/>
        <v>68</v>
      </c>
      <c r="B71" s="14" t="s">
        <v>45</v>
      </c>
      <c r="C71" s="15" t="s">
        <v>449</v>
      </c>
      <c r="D71" s="35" t="s">
        <v>322</v>
      </c>
      <c r="E71" s="17" t="s">
        <v>172</v>
      </c>
      <c r="F71" s="18" t="s">
        <v>40</v>
      </c>
      <c r="G71" s="19" t="s">
        <v>32</v>
      </c>
      <c r="H71" s="17" t="s">
        <v>333</v>
      </c>
      <c r="I71" s="27">
        <v>339822.23</v>
      </c>
      <c r="J71" s="27">
        <v>232970.444</v>
      </c>
      <c r="K71" s="27"/>
      <c r="L71" s="40">
        <f t="shared" si="23"/>
        <v>0</v>
      </c>
      <c r="M71" s="27">
        <v>230000</v>
      </c>
      <c r="N71" s="27">
        <f t="shared" si="17"/>
        <v>230000</v>
      </c>
      <c r="O71" s="40">
        <f t="shared" si="18"/>
        <v>0.987249695931386</v>
      </c>
      <c r="P71" s="40">
        <f t="shared" si="19"/>
        <v>0.987249695931386</v>
      </c>
      <c r="Q71" s="37">
        <v>0</v>
      </c>
      <c r="R71" s="27">
        <f t="shared" si="20"/>
        <v>230000</v>
      </c>
      <c r="S71" s="17"/>
      <c r="T71" s="21">
        <v>45442</v>
      </c>
      <c r="U71" s="14">
        <v>7</v>
      </c>
      <c r="V71" s="21">
        <f t="shared" si="21"/>
        <v>45435</v>
      </c>
      <c r="W71" s="17" t="s">
        <v>35</v>
      </c>
      <c r="X71" s="36"/>
      <c r="Y71" s="14" t="s">
        <v>89</v>
      </c>
      <c r="Z71" s="31"/>
    </row>
    <row r="72" ht="40.2" hidden="1" customHeight="1" spans="1:26">
      <c r="A72" s="14">
        <f t="shared" si="22"/>
        <v>69</v>
      </c>
      <c r="B72" s="14" t="s">
        <v>45</v>
      </c>
      <c r="C72" s="15" t="s">
        <v>250</v>
      </c>
      <c r="D72" s="35" t="s">
        <v>251</v>
      </c>
      <c r="E72" s="17" t="s">
        <v>172</v>
      </c>
      <c r="F72" s="18" t="s">
        <v>31</v>
      </c>
      <c r="G72" s="19" t="s">
        <v>32</v>
      </c>
      <c r="H72" s="17" t="s">
        <v>333</v>
      </c>
      <c r="I72" s="27">
        <v>135519.07</v>
      </c>
      <c r="J72" s="27">
        <v>10024.6506666667</v>
      </c>
      <c r="K72" s="27"/>
      <c r="L72" s="40">
        <f t="shared" si="23"/>
        <v>0</v>
      </c>
      <c r="M72" s="27">
        <v>30000</v>
      </c>
      <c r="N72" s="27">
        <f t="shared" si="17"/>
        <v>30000</v>
      </c>
      <c r="O72" s="40">
        <f t="shared" si="18"/>
        <v>2.99262298483418</v>
      </c>
      <c r="P72" s="40">
        <f t="shared" si="19"/>
        <v>2.99262298483418</v>
      </c>
      <c r="Q72" s="37">
        <v>0</v>
      </c>
      <c r="R72" s="27">
        <f t="shared" si="20"/>
        <v>30000</v>
      </c>
      <c r="S72" s="17"/>
      <c r="T72" s="21">
        <v>45442</v>
      </c>
      <c r="U72" s="14">
        <v>15</v>
      </c>
      <c r="V72" s="21">
        <f t="shared" si="21"/>
        <v>45427</v>
      </c>
      <c r="W72" s="17" t="s">
        <v>35</v>
      </c>
      <c r="X72" s="36"/>
      <c r="Y72" s="14" t="s">
        <v>125</v>
      </c>
      <c r="Z72" s="31"/>
    </row>
    <row r="73" ht="40.2" hidden="1" customHeight="1" spans="1:26">
      <c r="A73" s="14">
        <f t="shared" si="22"/>
        <v>70</v>
      </c>
      <c r="B73" s="14" t="s">
        <v>90</v>
      </c>
      <c r="C73" s="15" t="s">
        <v>308</v>
      </c>
      <c r="D73" s="35" t="s">
        <v>309</v>
      </c>
      <c r="E73" s="17" t="s">
        <v>172</v>
      </c>
      <c r="F73" s="18" t="s">
        <v>31</v>
      </c>
      <c r="G73" s="19" t="s">
        <v>32</v>
      </c>
      <c r="H73" s="17" t="s">
        <v>333</v>
      </c>
      <c r="I73" s="27">
        <v>10230.41</v>
      </c>
      <c r="J73" s="27">
        <v>4109.324</v>
      </c>
      <c r="K73" s="27"/>
      <c r="L73" s="40">
        <f t="shared" si="23"/>
        <v>0</v>
      </c>
      <c r="M73" s="27">
        <v>10000</v>
      </c>
      <c r="N73" s="27">
        <f t="shared" si="17"/>
        <v>10000</v>
      </c>
      <c r="O73" s="40">
        <f t="shared" si="18"/>
        <v>2.43349027723295</v>
      </c>
      <c r="P73" s="40">
        <f t="shared" si="19"/>
        <v>2.43349027723295</v>
      </c>
      <c r="Q73" s="37">
        <v>0</v>
      </c>
      <c r="R73" s="27">
        <f t="shared" si="20"/>
        <v>10000</v>
      </c>
      <c r="S73" s="17"/>
      <c r="T73" s="21">
        <v>45442</v>
      </c>
      <c r="U73" s="14">
        <v>3</v>
      </c>
      <c r="V73" s="21">
        <f t="shared" si="21"/>
        <v>45439</v>
      </c>
      <c r="W73" s="17" t="s">
        <v>35</v>
      </c>
      <c r="X73" s="36"/>
      <c r="Y73" s="14" t="s">
        <v>36</v>
      </c>
      <c r="Z73" s="31"/>
    </row>
    <row r="74" ht="40.2" customHeight="1" spans="1:26">
      <c r="A74" s="14">
        <f t="shared" si="22"/>
        <v>71</v>
      </c>
      <c r="B74" s="14" t="s">
        <v>45</v>
      </c>
      <c r="C74" s="15" t="s">
        <v>134</v>
      </c>
      <c r="D74" s="99" t="s">
        <v>135</v>
      </c>
      <c r="E74" s="17" t="s">
        <v>30</v>
      </c>
      <c r="F74" s="18" t="s">
        <v>31</v>
      </c>
      <c r="G74" s="19" t="s">
        <v>32</v>
      </c>
      <c r="H74" s="17" t="s">
        <v>333</v>
      </c>
      <c r="I74" s="27">
        <v>1500191.12</v>
      </c>
      <c r="J74" s="27">
        <v>26931.968</v>
      </c>
      <c r="K74" s="27"/>
      <c r="L74" s="40">
        <f t="shared" si="23"/>
        <v>0</v>
      </c>
      <c r="M74" s="27">
        <v>800000</v>
      </c>
      <c r="N74" s="27">
        <f t="shared" si="17"/>
        <v>800000</v>
      </c>
      <c r="O74" s="40">
        <f t="shared" si="18"/>
        <v>29.7044761080958</v>
      </c>
      <c r="P74" s="40">
        <f t="shared" si="19"/>
        <v>29.7044761080958</v>
      </c>
      <c r="Q74" s="37">
        <v>0</v>
      </c>
      <c r="R74" s="27">
        <f t="shared" si="20"/>
        <v>800000</v>
      </c>
      <c r="S74" s="17"/>
      <c r="T74" s="21">
        <v>45458</v>
      </c>
      <c r="U74" s="14">
        <v>3</v>
      </c>
      <c r="V74" s="21">
        <f t="shared" si="21"/>
        <v>45455</v>
      </c>
      <c r="W74" s="17" t="s">
        <v>35</v>
      </c>
      <c r="X74" s="36"/>
      <c r="Y74" s="14" t="s">
        <v>36</v>
      </c>
      <c r="Z74" s="31"/>
    </row>
    <row r="75" ht="40.2" customHeight="1" spans="1:26">
      <c r="A75" s="14">
        <f t="shared" si="22"/>
        <v>72</v>
      </c>
      <c r="B75" s="14" t="s">
        <v>45</v>
      </c>
      <c r="C75" s="15" t="s">
        <v>58</v>
      </c>
      <c r="D75" s="99" t="s">
        <v>59</v>
      </c>
      <c r="E75" s="17" t="s">
        <v>30</v>
      </c>
      <c r="F75" s="18" t="s">
        <v>31</v>
      </c>
      <c r="G75" s="19" t="s">
        <v>32</v>
      </c>
      <c r="H75" s="17" t="s">
        <v>333</v>
      </c>
      <c r="I75" s="27">
        <v>1458346.22</v>
      </c>
      <c r="J75" s="27">
        <v>178340.76</v>
      </c>
      <c r="K75" s="27"/>
      <c r="L75" s="40">
        <f t="shared" si="23"/>
        <v>0</v>
      </c>
      <c r="M75" s="27">
        <v>500000</v>
      </c>
      <c r="N75" s="27">
        <f t="shared" si="17"/>
        <v>500000</v>
      </c>
      <c r="O75" s="40">
        <f t="shared" si="18"/>
        <v>2.80362156133012</v>
      </c>
      <c r="P75" s="40">
        <f t="shared" si="19"/>
        <v>2.80362156133012</v>
      </c>
      <c r="Q75" s="37">
        <v>0</v>
      </c>
      <c r="R75" s="27">
        <f t="shared" si="20"/>
        <v>500000</v>
      </c>
      <c r="S75" s="17"/>
      <c r="T75" s="21">
        <v>45442</v>
      </c>
      <c r="U75" s="14">
        <v>3</v>
      </c>
      <c r="V75" s="21">
        <f t="shared" si="21"/>
        <v>45439</v>
      </c>
      <c r="W75" s="17" t="s">
        <v>35</v>
      </c>
      <c r="X75" s="36"/>
      <c r="Y75" s="14" t="s">
        <v>36</v>
      </c>
      <c r="Z75" s="31"/>
    </row>
    <row r="76" ht="40.2" hidden="1" customHeight="1" spans="1:26">
      <c r="A76" s="14">
        <f t="shared" si="22"/>
        <v>73</v>
      </c>
      <c r="B76" s="14" t="s">
        <v>260</v>
      </c>
      <c r="C76" s="15" t="s">
        <v>199</v>
      </c>
      <c r="D76" s="35" t="s">
        <v>200</v>
      </c>
      <c r="E76" s="17" t="s">
        <v>509</v>
      </c>
      <c r="F76" s="18" t="s">
        <v>31</v>
      </c>
      <c r="G76" s="19" t="s">
        <v>32</v>
      </c>
      <c r="H76" s="17" t="s">
        <v>333</v>
      </c>
      <c r="I76" s="27">
        <v>155223.45</v>
      </c>
      <c r="J76" s="27">
        <v>21389.1733333333</v>
      </c>
      <c r="K76" s="27"/>
      <c r="L76" s="40">
        <f t="shared" si="23"/>
        <v>0</v>
      </c>
      <c r="M76" s="27">
        <v>20000</v>
      </c>
      <c r="N76" s="27">
        <f t="shared" si="17"/>
        <v>20000</v>
      </c>
      <c r="O76" s="40">
        <f t="shared" si="18"/>
        <v>0.935052500081038</v>
      </c>
      <c r="P76" s="40">
        <f t="shared" si="19"/>
        <v>0.935052500081038</v>
      </c>
      <c r="Q76" s="37">
        <v>0</v>
      </c>
      <c r="R76" s="27">
        <f t="shared" si="20"/>
        <v>20000</v>
      </c>
      <c r="S76" s="17"/>
      <c r="T76" s="21">
        <v>45442</v>
      </c>
      <c r="U76" s="14">
        <v>3</v>
      </c>
      <c r="V76" s="21">
        <f t="shared" si="21"/>
        <v>45439</v>
      </c>
      <c r="W76" s="17" t="s">
        <v>35</v>
      </c>
      <c r="X76" s="36"/>
      <c r="Y76" s="14" t="s">
        <v>36</v>
      </c>
      <c r="Z76" s="31"/>
    </row>
    <row r="77" ht="40.2" hidden="1" customHeight="1" spans="1:26">
      <c r="A77" s="14">
        <f t="shared" si="22"/>
        <v>74</v>
      </c>
      <c r="B77" s="14" t="s">
        <v>45</v>
      </c>
      <c r="C77" s="15" t="s">
        <v>241</v>
      </c>
      <c r="D77" s="35" t="s">
        <v>242</v>
      </c>
      <c r="E77" s="17" t="s">
        <v>509</v>
      </c>
      <c r="F77" s="18" t="s">
        <v>31</v>
      </c>
      <c r="G77" s="19" t="s">
        <v>32</v>
      </c>
      <c r="H77" s="17" t="s">
        <v>333</v>
      </c>
      <c r="I77" s="27">
        <v>169859</v>
      </c>
      <c r="J77" s="27">
        <v>28042.1706666667</v>
      </c>
      <c r="K77" s="27"/>
      <c r="L77" s="40">
        <f t="shared" si="23"/>
        <v>0</v>
      </c>
      <c r="M77" s="27">
        <v>20000</v>
      </c>
      <c r="N77" s="27">
        <f t="shared" si="17"/>
        <v>20000</v>
      </c>
      <c r="O77" s="40">
        <f t="shared" si="18"/>
        <v>0.713211549766856</v>
      </c>
      <c r="P77" s="40">
        <f t="shared" si="19"/>
        <v>0.713211549766856</v>
      </c>
      <c r="Q77" s="37">
        <v>1</v>
      </c>
      <c r="R77" s="27">
        <f t="shared" si="20"/>
        <v>0</v>
      </c>
      <c r="S77" s="17"/>
      <c r="T77" s="21">
        <v>45442</v>
      </c>
      <c r="U77" s="14">
        <v>7</v>
      </c>
      <c r="V77" s="21">
        <f t="shared" si="21"/>
        <v>45435</v>
      </c>
      <c r="W77" s="17" t="s">
        <v>35</v>
      </c>
      <c r="X77" s="36"/>
      <c r="Y77" s="14" t="s">
        <v>125</v>
      </c>
      <c r="Z77" s="31"/>
    </row>
    <row r="78" ht="40.2" hidden="1" customHeight="1" spans="1:26">
      <c r="A78" s="14">
        <f t="shared" si="22"/>
        <v>75</v>
      </c>
      <c r="B78" s="14" t="s">
        <v>260</v>
      </c>
      <c r="C78" s="15" t="s">
        <v>239</v>
      </c>
      <c r="D78" s="35" t="s">
        <v>240</v>
      </c>
      <c r="E78" s="17" t="s">
        <v>509</v>
      </c>
      <c r="F78" s="18" t="s">
        <v>31</v>
      </c>
      <c r="G78" s="19" t="s">
        <v>32</v>
      </c>
      <c r="H78" s="17" t="s">
        <v>333</v>
      </c>
      <c r="I78" s="27">
        <v>12530.25</v>
      </c>
      <c r="J78" s="27">
        <v>1670.7</v>
      </c>
      <c r="K78" s="27"/>
      <c r="L78" s="40">
        <f t="shared" si="23"/>
        <v>0</v>
      </c>
      <c r="M78" s="27">
        <v>12530.25</v>
      </c>
      <c r="N78" s="27">
        <f t="shared" si="17"/>
        <v>12530.25</v>
      </c>
      <c r="O78" s="40">
        <f t="shared" si="18"/>
        <v>7.5</v>
      </c>
      <c r="P78" s="40">
        <f t="shared" si="19"/>
        <v>7.5</v>
      </c>
      <c r="Q78" s="37">
        <v>1</v>
      </c>
      <c r="R78" s="27">
        <f t="shared" si="20"/>
        <v>0</v>
      </c>
      <c r="S78" s="17"/>
      <c r="T78" s="21">
        <v>45442</v>
      </c>
      <c r="U78" s="14">
        <v>7</v>
      </c>
      <c r="V78" s="21">
        <f t="shared" si="21"/>
        <v>45435</v>
      </c>
      <c r="W78" s="17" t="s">
        <v>35</v>
      </c>
      <c r="X78" s="36"/>
      <c r="Y78" s="14" t="s">
        <v>125</v>
      </c>
      <c r="Z78" s="31" t="s">
        <v>221</v>
      </c>
    </row>
    <row r="79" ht="40.2" customHeight="1" spans="1:26">
      <c r="A79" s="14">
        <f t="shared" si="22"/>
        <v>76</v>
      </c>
      <c r="B79" s="14" t="s">
        <v>45</v>
      </c>
      <c r="C79" s="15" t="s">
        <v>87</v>
      </c>
      <c r="D79" s="99" t="s">
        <v>88</v>
      </c>
      <c r="E79" s="17" t="s">
        <v>30</v>
      </c>
      <c r="F79" s="18" t="s">
        <v>40</v>
      </c>
      <c r="G79" s="19" t="s">
        <v>32</v>
      </c>
      <c r="H79" s="17" t="s">
        <v>333</v>
      </c>
      <c r="I79" s="27">
        <v>41176.66</v>
      </c>
      <c r="J79" s="27">
        <v>5490.22133333333</v>
      </c>
      <c r="K79" s="27"/>
      <c r="L79" s="40">
        <f t="shared" si="23"/>
        <v>0</v>
      </c>
      <c r="M79" s="27">
        <v>40000</v>
      </c>
      <c r="N79" s="27">
        <f t="shared" si="17"/>
        <v>40000</v>
      </c>
      <c r="O79" s="40">
        <f t="shared" si="18"/>
        <v>7.28568077158274</v>
      </c>
      <c r="P79" s="40">
        <f t="shared" si="19"/>
        <v>7.28568077158274</v>
      </c>
      <c r="Q79" s="37">
        <v>1</v>
      </c>
      <c r="R79" s="27">
        <f t="shared" si="20"/>
        <v>0</v>
      </c>
      <c r="S79" s="17"/>
      <c r="T79" s="21">
        <v>45442</v>
      </c>
      <c r="U79" s="14">
        <v>7</v>
      </c>
      <c r="V79" s="21">
        <f t="shared" si="21"/>
        <v>45435</v>
      </c>
      <c r="W79" s="17" t="s">
        <v>35</v>
      </c>
      <c r="X79" s="36"/>
      <c r="Y79" s="14" t="s">
        <v>89</v>
      </c>
      <c r="Z79" s="31"/>
    </row>
    <row r="80" ht="40.2" customHeight="1" spans="1:26">
      <c r="A80" s="14">
        <f t="shared" si="22"/>
        <v>77</v>
      </c>
      <c r="B80" s="14" t="s">
        <v>45</v>
      </c>
      <c r="C80" s="15" t="s">
        <v>467</v>
      </c>
      <c r="D80" s="99" t="s">
        <v>468</v>
      </c>
      <c r="E80" s="17" t="s">
        <v>30</v>
      </c>
      <c r="F80" s="18" t="s">
        <v>31</v>
      </c>
      <c r="G80" s="19" t="s">
        <v>32</v>
      </c>
      <c r="H80" s="17" t="s">
        <v>333</v>
      </c>
      <c r="I80" s="27">
        <v>732193.12</v>
      </c>
      <c r="J80" s="27">
        <v>149666.874666667</v>
      </c>
      <c r="K80" s="27"/>
      <c r="L80" s="40">
        <f t="shared" si="23"/>
        <v>0</v>
      </c>
      <c r="M80" s="27">
        <v>230000</v>
      </c>
      <c r="N80" s="27">
        <f t="shared" si="17"/>
        <v>230000</v>
      </c>
      <c r="O80" s="40">
        <f t="shared" si="18"/>
        <v>1.53674619392066</v>
      </c>
      <c r="P80" s="40">
        <f t="shared" si="19"/>
        <v>1.53674619392066</v>
      </c>
      <c r="Q80" s="37">
        <v>1</v>
      </c>
      <c r="R80" s="27">
        <f t="shared" si="20"/>
        <v>0</v>
      </c>
      <c r="S80" s="17"/>
      <c r="T80" s="21">
        <v>45442</v>
      </c>
      <c r="U80" s="14">
        <v>7</v>
      </c>
      <c r="V80" s="21">
        <f t="shared" si="21"/>
        <v>45435</v>
      </c>
      <c r="W80" s="17" t="s">
        <v>35</v>
      </c>
      <c r="X80" s="36"/>
      <c r="Y80" s="14" t="s">
        <v>65</v>
      </c>
      <c r="Z80" s="31" t="s">
        <v>510</v>
      </c>
    </row>
    <row r="81" ht="40.2" hidden="1" customHeight="1" spans="1:26">
      <c r="A81" s="14">
        <f t="shared" si="0"/>
        <v>78</v>
      </c>
      <c r="B81" s="14" t="s">
        <v>27</v>
      </c>
      <c r="C81" s="15" t="s">
        <v>511</v>
      </c>
      <c r="D81" s="35" t="s">
        <v>512</v>
      </c>
      <c r="E81" s="17" t="s">
        <v>172</v>
      </c>
      <c r="F81" s="18" t="s">
        <v>40</v>
      </c>
      <c r="G81" s="19" t="s">
        <v>32</v>
      </c>
      <c r="H81" s="17" t="s">
        <v>333</v>
      </c>
      <c r="I81" s="27">
        <v>236103.89</v>
      </c>
      <c r="J81" s="27">
        <v>0</v>
      </c>
      <c r="K81" s="27"/>
      <c r="L81" s="40" t="e">
        <f t="shared" si="23"/>
        <v>#DIV/0!</v>
      </c>
      <c r="M81" s="27">
        <v>10000</v>
      </c>
      <c r="N81" s="27">
        <f t="shared" si="17"/>
        <v>10000</v>
      </c>
      <c r="O81" s="40" t="e">
        <f t="shared" si="18"/>
        <v>#DIV/0!</v>
      </c>
      <c r="P81" s="40" t="e">
        <f t="shared" si="19"/>
        <v>#DIV/0!</v>
      </c>
      <c r="Q81" s="37">
        <v>0.03</v>
      </c>
      <c r="R81" s="27">
        <f t="shared" si="20"/>
        <v>9700</v>
      </c>
      <c r="S81" s="17"/>
      <c r="T81" s="21">
        <v>45442</v>
      </c>
      <c r="U81" s="14">
        <v>3</v>
      </c>
      <c r="V81" s="21">
        <f t="shared" si="21"/>
        <v>45439</v>
      </c>
      <c r="W81" s="17" t="s">
        <v>70</v>
      </c>
      <c r="X81" s="36"/>
      <c r="Y81" s="14" t="s">
        <v>43</v>
      </c>
      <c r="Z81" s="31"/>
    </row>
    <row r="82" ht="40.2" hidden="1" customHeight="1" spans="1:26">
      <c r="A82" s="14">
        <f t="shared" si="22"/>
        <v>79</v>
      </c>
      <c r="B82" s="14" t="s">
        <v>45</v>
      </c>
      <c r="C82" s="15" t="s">
        <v>226</v>
      </c>
      <c r="D82" s="35" t="s">
        <v>227</v>
      </c>
      <c r="E82" s="17" t="s">
        <v>509</v>
      </c>
      <c r="F82" s="18" t="s">
        <v>31</v>
      </c>
      <c r="G82" s="19" t="s">
        <v>32</v>
      </c>
      <c r="H82" s="17" t="s">
        <v>333</v>
      </c>
      <c r="I82" s="27">
        <v>21121.07</v>
      </c>
      <c r="J82" s="27">
        <v>2816.14266666667</v>
      </c>
      <c r="K82" s="27"/>
      <c r="L82" s="40">
        <f t="shared" si="23"/>
        <v>0</v>
      </c>
      <c r="M82" s="27">
        <v>20000</v>
      </c>
      <c r="N82" s="27">
        <f t="shared" si="17"/>
        <v>20000</v>
      </c>
      <c r="O82" s="40">
        <f t="shared" si="18"/>
        <v>7.1019129239191</v>
      </c>
      <c r="P82" s="40">
        <f t="shared" si="19"/>
        <v>7.1019129239191</v>
      </c>
      <c r="Q82" s="37">
        <v>0</v>
      </c>
      <c r="R82" s="27">
        <f t="shared" si="20"/>
        <v>20000</v>
      </c>
      <c r="S82" s="17"/>
      <c r="T82" s="21">
        <v>45442</v>
      </c>
      <c r="U82" s="14">
        <v>7</v>
      </c>
      <c r="V82" s="21">
        <f t="shared" si="21"/>
        <v>45435</v>
      </c>
      <c r="W82" s="17" t="s">
        <v>35</v>
      </c>
      <c r="X82" s="36"/>
      <c r="Y82" s="14" t="s">
        <v>125</v>
      </c>
      <c r="Z82" s="31"/>
    </row>
    <row r="83" ht="40.2" hidden="1" customHeight="1" spans="1:26">
      <c r="A83" s="14">
        <f t="shared" si="22"/>
        <v>80</v>
      </c>
      <c r="B83" s="14" t="s">
        <v>45</v>
      </c>
      <c r="C83" s="15" t="s">
        <v>513</v>
      </c>
      <c r="D83" s="35" t="s">
        <v>514</v>
      </c>
      <c r="E83" s="17" t="s">
        <v>30</v>
      </c>
      <c r="F83" s="18" t="s">
        <v>31</v>
      </c>
      <c r="G83" s="19" t="s">
        <v>32</v>
      </c>
      <c r="H83" s="17" t="s">
        <v>333</v>
      </c>
      <c r="I83" s="27">
        <f>(4300+2000)*0.092*1.13</f>
        <v>654.948</v>
      </c>
      <c r="J83" s="27">
        <f>(4300+2000)*0.092*1.13</f>
        <v>654.948</v>
      </c>
      <c r="K83" s="27"/>
      <c r="L83" s="40">
        <f t="shared" si="23"/>
        <v>0</v>
      </c>
      <c r="M83" s="27">
        <f>4300*0.092*1.13</f>
        <v>447.028</v>
      </c>
      <c r="N83" s="27">
        <f>4300*0.092*1.13</f>
        <v>447.028</v>
      </c>
      <c r="O83" s="40"/>
      <c r="P83" s="40">
        <f t="shared" si="19"/>
        <v>0</v>
      </c>
      <c r="Q83" s="37">
        <v>0</v>
      </c>
      <c r="R83" s="27">
        <f t="shared" si="20"/>
        <v>447.028</v>
      </c>
      <c r="S83" s="17"/>
      <c r="T83" s="21">
        <v>45443</v>
      </c>
      <c r="U83" s="14">
        <v>7</v>
      </c>
      <c r="V83" s="21">
        <f t="shared" si="21"/>
        <v>45436</v>
      </c>
      <c r="W83" s="17" t="s">
        <v>35</v>
      </c>
      <c r="X83" s="36"/>
      <c r="Y83" s="14" t="s">
        <v>65</v>
      </c>
      <c r="Z83" s="31" t="s">
        <v>515</v>
      </c>
    </row>
    <row r="84" ht="40.2" hidden="1" customHeight="1" spans="1:26">
      <c r="A84" s="14">
        <f t="shared" si="22"/>
        <v>81</v>
      </c>
      <c r="B84" s="14" t="s">
        <v>45</v>
      </c>
      <c r="C84" s="15" t="s">
        <v>516</v>
      </c>
      <c r="D84" s="35" t="s">
        <v>517</v>
      </c>
      <c r="E84" s="17" t="s">
        <v>30</v>
      </c>
      <c r="F84" s="18" t="s">
        <v>460</v>
      </c>
      <c r="G84" s="19" t="s">
        <v>32</v>
      </c>
      <c r="H84" s="17" t="s">
        <v>333</v>
      </c>
      <c r="I84" s="27">
        <v>63602.76</v>
      </c>
      <c r="J84" s="27">
        <v>42558.5266666667</v>
      </c>
      <c r="K84" s="27"/>
      <c r="L84" s="40">
        <f t="shared" si="23"/>
        <v>0</v>
      </c>
      <c r="M84" s="27">
        <v>63602.76</v>
      </c>
      <c r="N84" s="27">
        <f>4300*0.092*1.13</f>
        <v>447.028</v>
      </c>
      <c r="O84" s="40"/>
      <c r="P84" s="40">
        <f t="shared" si="19"/>
        <v>0</v>
      </c>
      <c r="Q84" s="37">
        <v>0</v>
      </c>
      <c r="R84" s="27">
        <f t="shared" si="20"/>
        <v>447.028</v>
      </c>
      <c r="S84" s="17"/>
      <c r="T84" s="21">
        <v>45443</v>
      </c>
      <c r="U84" s="14">
        <v>7</v>
      </c>
      <c r="V84" s="21">
        <f t="shared" si="21"/>
        <v>45436</v>
      </c>
      <c r="W84" s="17" t="s">
        <v>35</v>
      </c>
      <c r="X84" s="36"/>
      <c r="Y84" s="14" t="s">
        <v>518</v>
      </c>
      <c r="Z84" s="31" t="s">
        <v>519</v>
      </c>
    </row>
    <row r="85" ht="40.2" hidden="1" customHeight="1" spans="1:26">
      <c r="A85" s="14">
        <f t="shared" si="22"/>
        <v>82</v>
      </c>
      <c r="B85" s="14" t="s">
        <v>45</v>
      </c>
      <c r="C85" s="15" t="s">
        <v>520</v>
      </c>
      <c r="D85" s="34" t="s">
        <v>521</v>
      </c>
      <c r="E85" s="17" t="s">
        <v>30</v>
      </c>
      <c r="F85" s="18" t="s">
        <v>31</v>
      </c>
      <c r="G85" s="19" t="s">
        <v>32</v>
      </c>
      <c r="H85" s="17" t="s">
        <v>333</v>
      </c>
      <c r="I85" s="27">
        <v>60107.89</v>
      </c>
      <c r="J85" s="27">
        <v>60107.89</v>
      </c>
      <c r="K85" s="27"/>
      <c r="L85" s="40">
        <f t="shared" si="23"/>
        <v>0</v>
      </c>
      <c r="M85" s="27">
        <v>60107.89</v>
      </c>
      <c r="N85" s="27">
        <f t="shared" si="17"/>
        <v>60107.89</v>
      </c>
      <c r="O85" s="40">
        <f t="shared" si="18"/>
        <v>1</v>
      </c>
      <c r="P85" s="40">
        <f t="shared" si="19"/>
        <v>1</v>
      </c>
      <c r="Q85" s="37">
        <v>1</v>
      </c>
      <c r="R85" s="27">
        <f t="shared" si="20"/>
        <v>0</v>
      </c>
      <c r="S85" s="17"/>
      <c r="T85" s="21">
        <v>45442</v>
      </c>
      <c r="U85" s="14">
        <v>7</v>
      </c>
      <c r="V85" s="21">
        <f t="shared" si="21"/>
        <v>45435</v>
      </c>
      <c r="W85" s="17" t="s">
        <v>35</v>
      </c>
      <c r="X85" s="36"/>
      <c r="Y85" s="14" t="s">
        <v>36</v>
      </c>
      <c r="Z85" s="31" t="s">
        <v>522</v>
      </c>
    </row>
    <row r="86" ht="40.2" hidden="1" customHeight="1" spans="1:26">
      <c r="A86" s="14">
        <f t="shared" si="22"/>
        <v>83</v>
      </c>
      <c r="B86" s="14" t="s">
        <v>45</v>
      </c>
      <c r="C86" s="15" t="s">
        <v>284</v>
      </c>
      <c r="D86" s="34" t="s">
        <v>285</v>
      </c>
      <c r="E86" s="17" t="s">
        <v>280</v>
      </c>
      <c r="F86" s="18" t="s">
        <v>31</v>
      </c>
      <c r="G86" s="96" t="s">
        <v>180</v>
      </c>
      <c r="H86" s="17" t="s">
        <v>333</v>
      </c>
      <c r="I86" s="27">
        <v>416900</v>
      </c>
      <c r="J86" s="27">
        <v>416900</v>
      </c>
      <c r="K86" s="27"/>
      <c r="L86" s="40">
        <f t="shared" si="23"/>
        <v>0</v>
      </c>
      <c r="M86" s="27">
        <v>416900</v>
      </c>
      <c r="N86" s="27">
        <f t="shared" si="17"/>
        <v>416900</v>
      </c>
      <c r="O86" s="40">
        <f t="shared" si="18"/>
        <v>1</v>
      </c>
      <c r="P86" s="40">
        <f t="shared" si="19"/>
        <v>1</v>
      </c>
      <c r="Q86" s="37">
        <v>0</v>
      </c>
      <c r="R86" s="27">
        <f t="shared" si="20"/>
        <v>416900</v>
      </c>
      <c r="S86" s="17"/>
      <c r="T86" s="21">
        <v>45442</v>
      </c>
      <c r="U86" s="14">
        <v>3</v>
      </c>
      <c r="V86" s="21">
        <f t="shared" si="21"/>
        <v>45439</v>
      </c>
      <c r="W86" s="17" t="s">
        <v>35</v>
      </c>
      <c r="X86" s="36"/>
      <c r="Y86" s="14" t="s">
        <v>181</v>
      </c>
      <c r="Z86" s="31" t="s">
        <v>523</v>
      </c>
    </row>
    <row r="87" ht="40.2" hidden="1" customHeight="1" spans="1:26">
      <c r="A87" s="14">
        <f t="shared" si="22"/>
        <v>84</v>
      </c>
      <c r="B87" s="14" t="s">
        <v>45</v>
      </c>
      <c r="C87" s="15" t="s">
        <v>184</v>
      </c>
      <c r="D87" s="34" t="s">
        <v>185</v>
      </c>
      <c r="E87" s="17" t="s">
        <v>280</v>
      </c>
      <c r="F87" s="18" t="s">
        <v>40</v>
      </c>
      <c r="G87" s="96" t="s">
        <v>180</v>
      </c>
      <c r="H87" s="17" t="s">
        <v>333</v>
      </c>
      <c r="I87" s="27">
        <v>40459.99</v>
      </c>
      <c r="J87" s="27">
        <v>40459.99</v>
      </c>
      <c r="K87" s="27"/>
      <c r="L87" s="40">
        <f t="shared" si="23"/>
        <v>0</v>
      </c>
      <c r="M87" s="27">
        <v>40459.99</v>
      </c>
      <c r="N87" s="27">
        <f t="shared" si="17"/>
        <v>40459.99</v>
      </c>
      <c r="O87" s="40">
        <f t="shared" si="18"/>
        <v>1</v>
      </c>
      <c r="P87" s="40">
        <f t="shared" si="19"/>
        <v>1</v>
      </c>
      <c r="Q87" s="37">
        <v>0</v>
      </c>
      <c r="R87" s="27">
        <f t="shared" si="20"/>
        <v>40459.99</v>
      </c>
      <c r="S87" s="17"/>
      <c r="T87" s="21">
        <v>45442</v>
      </c>
      <c r="U87" s="14">
        <v>3</v>
      </c>
      <c r="V87" s="21">
        <f t="shared" si="21"/>
        <v>45439</v>
      </c>
      <c r="W87" s="17" t="s">
        <v>35</v>
      </c>
      <c r="X87" s="36"/>
      <c r="Y87" s="14" t="s">
        <v>181</v>
      </c>
      <c r="Z87" s="31"/>
    </row>
    <row r="88" ht="40.2" hidden="1" customHeight="1" spans="1:26">
      <c r="A88" s="14">
        <f t="shared" si="22"/>
        <v>85</v>
      </c>
      <c r="B88" s="14" t="s">
        <v>45</v>
      </c>
      <c r="C88" s="15" t="s">
        <v>290</v>
      </c>
      <c r="D88" s="34" t="s">
        <v>291</v>
      </c>
      <c r="E88" s="17" t="s">
        <v>280</v>
      </c>
      <c r="F88" s="18" t="s">
        <v>31</v>
      </c>
      <c r="G88" s="19" t="s">
        <v>32</v>
      </c>
      <c r="H88" s="17" t="s">
        <v>333</v>
      </c>
      <c r="I88" s="27">
        <v>151605.35</v>
      </c>
      <c r="J88" s="27">
        <v>151605.35</v>
      </c>
      <c r="K88" s="27"/>
      <c r="L88" s="40">
        <f t="shared" si="23"/>
        <v>0</v>
      </c>
      <c r="M88" s="27">
        <v>50000</v>
      </c>
      <c r="N88" s="27">
        <f t="shared" si="17"/>
        <v>50000</v>
      </c>
      <c r="O88" s="40">
        <f t="shared" si="18"/>
        <v>0.329803664580439</v>
      </c>
      <c r="P88" s="40">
        <f t="shared" si="19"/>
        <v>0.329803664580439</v>
      </c>
      <c r="Q88" s="37">
        <v>0</v>
      </c>
      <c r="R88" s="27">
        <f t="shared" si="20"/>
        <v>50000</v>
      </c>
      <c r="S88" s="17"/>
      <c r="T88" s="21">
        <v>45442</v>
      </c>
      <c r="U88" s="14">
        <v>3</v>
      </c>
      <c r="V88" s="21">
        <f t="shared" si="21"/>
        <v>45439</v>
      </c>
      <c r="W88" s="17" t="s">
        <v>35</v>
      </c>
      <c r="X88" s="36"/>
      <c r="Y88" s="14" t="s">
        <v>36</v>
      </c>
      <c r="Z88" s="31" t="s">
        <v>524</v>
      </c>
    </row>
    <row r="89" ht="40.2" hidden="1" customHeight="1" spans="1:26">
      <c r="A89" s="14">
        <f t="shared" si="22"/>
        <v>86</v>
      </c>
      <c r="B89" s="14" t="s">
        <v>45</v>
      </c>
      <c r="C89" s="15" t="s">
        <v>288</v>
      </c>
      <c r="D89" s="34" t="s">
        <v>289</v>
      </c>
      <c r="E89" s="17" t="s">
        <v>280</v>
      </c>
      <c r="F89" s="18" t="s">
        <v>31</v>
      </c>
      <c r="G89" s="19" t="s">
        <v>32</v>
      </c>
      <c r="H89" s="17" t="s">
        <v>333</v>
      </c>
      <c r="I89" s="27">
        <v>508630.26</v>
      </c>
      <c r="J89" s="27">
        <v>49814.016</v>
      </c>
      <c r="K89" s="27"/>
      <c r="L89" s="40">
        <f t="shared" si="23"/>
        <v>0</v>
      </c>
      <c r="M89" s="27">
        <v>100000</v>
      </c>
      <c r="N89" s="27">
        <f t="shared" si="17"/>
        <v>100000</v>
      </c>
      <c r="O89" s="40">
        <f t="shared" si="18"/>
        <v>2.00746713535403</v>
      </c>
      <c r="P89" s="40">
        <f t="shared" si="19"/>
        <v>2.00746713535403</v>
      </c>
      <c r="Q89" s="37">
        <v>1</v>
      </c>
      <c r="R89" s="27">
        <f t="shared" si="20"/>
        <v>0</v>
      </c>
      <c r="S89" s="17"/>
      <c r="T89" s="21">
        <v>45442</v>
      </c>
      <c r="U89" s="14">
        <v>7</v>
      </c>
      <c r="V89" s="21">
        <f t="shared" si="21"/>
        <v>45435</v>
      </c>
      <c r="W89" s="17" t="s">
        <v>35</v>
      </c>
      <c r="X89" s="36"/>
      <c r="Y89" s="14" t="s">
        <v>36</v>
      </c>
      <c r="Z89" s="31"/>
    </row>
    <row r="90" ht="40.2" hidden="1" customHeight="1" spans="1:26">
      <c r="A90" s="14">
        <f t="shared" si="22"/>
        <v>87</v>
      </c>
      <c r="B90" s="14" t="s">
        <v>45</v>
      </c>
      <c r="C90" s="15" t="s">
        <v>525</v>
      </c>
      <c r="D90" s="34" t="s">
        <v>526</v>
      </c>
      <c r="E90" s="17" t="s">
        <v>280</v>
      </c>
      <c r="F90" s="18" t="s">
        <v>40</v>
      </c>
      <c r="G90" s="19" t="s">
        <v>32</v>
      </c>
      <c r="H90" s="17" t="s">
        <v>333</v>
      </c>
      <c r="I90" s="27">
        <v>856630.84</v>
      </c>
      <c r="J90" s="27">
        <v>856630.84</v>
      </c>
      <c r="K90" s="27"/>
      <c r="L90" s="40">
        <f t="shared" ref="L90:L95" si="24">K90/J90</f>
        <v>0</v>
      </c>
      <c r="M90" s="27">
        <v>50000</v>
      </c>
      <c r="N90" s="27">
        <f t="shared" si="17"/>
        <v>50000</v>
      </c>
      <c r="O90" s="40">
        <f t="shared" si="18"/>
        <v>0.0583681997720278</v>
      </c>
      <c r="P90" s="40">
        <f t="shared" si="19"/>
        <v>0.0583681997720278</v>
      </c>
      <c r="Q90" s="37">
        <v>0</v>
      </c>
      <c r="R90" s="27">
        <f t="shared" si="20"/>
        <v>50000</v>
      </c>
      <c r="S90" s="17"/>
      <c r="T90" s="21">
        <v>45442</v>
      </c>
      <c r="U90" s="14">
        <v>3</v>
      </c>
      <c r="V90" s="21">
        <f t="shared" si="21"/>
        <v>45439</v>
      </c>
      <c r="W90" s="17" t="s">
        <v>35</v>
      </c>
      <c r="X90" s="36"/>
      <c r="Y90" s="14" t="s">
        <v>181</v>
      </c>
      <c r="Z90" s="31"/>
    </row>
    <row r="91" ht="40.2" hidden="1" customHeight="1" spans="1:26">
      <c r="A91" s="14">
        <f t="shared" si="22"/>
        <v>88</v>
      </c>
      <c r="B91" s="14" t="s">
        <v>45</v>
      </c>
      <c r="C91" s="15" t="s">
        <v>527</v>
      </c>
      <c r="D91" s="34" t="s">
        <v>528</v>
      </c>
      <c r="E91" s="17" t="s">
        <v>280</v>
      </c>
      <c r="F91" s="18" t="s">
        <v>31</v>
      </c>
      <c r="G91" s="19" t="s">
        <v>32</v>
      </c>
      <c r="H91" s="17" t="s">
        <v>333</v>
      </c>
      <c r="I91" s="27">
        <v>81145.88</v>
      </c>
      <c r="J91" s="27">
        <v>9988.22133333333</v>
      </c>
      <c r="K91" s="27"/>
      <c r="L91" s="40">
        <f t="shared" si="24"/>
        <v>0</v>
      </c>
      <c r="M91" s="27">
        <v>50000</v>
      </c>
      <c r="N91" s="27">
        <f t="shared" si="17"/>
        <v>50000</v>
      </c>
      <c r="O91" s="40">
        <f t="shared" si="18"/>
        <v>5.00589627836307</v>
      </c>
      <c r="P91" s="40">
        <f t="shared" si="19"/>
        <v>5.00589627836307</v>
      </c>
      <c r="Q91" s="37">
        <v>1</v>
      </c>
      <c r="R91" s="27">
        <f t="shared" si="20"/>
        <v>0</v>
      </c>
      <c r="S91" s="17"/>
      <c r="T91" s="21">
        <v>45442</v>
      </c>
      <c r="U91" s="14">
        <v>3</v>
      </c>
      <c r="V91" s="21">
        <f t="shared" si="21"/>
        <v>45439</v>
      </c>
      <c r="W91" s="17" t="s">
        <v>35</v>
      </c>
      <c r="X91" s="36"/>
      <c r="Y91" s="14" t="s">
        <v>36</v>
      </c>
      <c r="Z91" s="31"/>
    </row>
    <row r="92" ht="40.2" hidden="1" customHeight="1" spans="1:26">
      <c r="A92" s="14">
        <f t="shared" si="22"/>
        <v>89</v>
      </c>
      <c r="B92" s="14" t="s">
        <v>45</v>
      </c>
      <c r="C92" s="15" t="s">
        <v>282</v>
      </c>
      <c r="D92" s="34" t="s">
        <v>283</v>
      </c>
      <c r="E92" s="17" t="s">
        <v>280</v>
      </c>
      <c r="F92" s="18" t="s">
        <v>40</v>
      </c>
      <c r="G92" s="19" t="s">
        <v>32</v>
      </c>
      <c r="H92" s="17" t="s">
        <v>333</v>
      </c>
      <c r="I92" s="27">
        <v>249669.96</v>
      </c>
      <c r="J92" s="27">
        <v>249669.96</v>
      </c>
      <c r="K92" s="27"/>
      <c r="L92" s="40">
        <f t="shared" si="24"/>
        <v>0</v>
      </c>
      <c r="M92" s="27">
        <v>50000</v>
      </c>
      <c r="N92" s="27">
        <f t="shared" si="17"/>
        <v>50000</v>
      </c>
      <c r="O92" s="40">
        <f t="shared" si="18"/>
        <v>0.200264381025254</v>
      </c>
      <c r="P92" s="40">
        <f t="shared" si="19"/>
        <v>0.200264381025254</v>
      </c>
      <c r="Q92" s="37">
        <v>0</v>
      </c>
      <c r="R92" s="27">
        <f t="shared" si="20"/>
        <v>50000</v>
      </c>
      <c r="S92" s="17"/>
      <c r="T92" s="21">
        <v>45442</v>
      </c>
      <c r="U92" s="14">
        <v>3</v>
      </c>
      <c r="V92" s="21">
        <f t="shared" si="21"/>
        <v>45439</v>
      </c>
      <c r="W92" s="17" t="s">
        <v>35</v>
      </c>
      <c r="X92" s="36"/>
      <c r="Y92" s="14" t="s">
        <v>181</v>
      </c>
      <c r="Z92" s="31"/>
    </row>
    <row r="93" ht="40.2" hidden="1" customHeight="1" spans="1:26">
      <c r="A93" s="14">
        <f t="shared" si="22"/>
        <v>90</v>
      </c>
      <c r="B93" s="14" t="s">
        <v>45</v>
      </c>
      <c r="C93" s="15" t="s">
        <v>328</v>
      </c>
      <c r="D93" s="34" t="s">
        <v>329</v>
      </c>
      <c r="E93" s="17" t="s">
        <v>280</v>
      </c>
      <c r="F93" s="18" t="s">
        <v>40</v>
      </c>
      <c r="G93" s="19" t="s">
        <v>32</v>
      </c>
      <c r="H93" s="17" t="s">
        <v>333</v>
      </c>
      <c r="I93" s="27">
        <v>619964</v>
      </c>
      <c r="J93" s="27">
        <v>31525.8</v>
      </c>
      <c r="K93" s="27"/>
      <c r="L93" s="40">
        <f t="shared" si="24"/>
        <v>0</v>
      </c>
      <c r="M93" s="27">
        <v>50000</v>
      </c>
      <c r="N93" s="27">
        <f t="shared" si="17"/>
        <v>50000</v>
      </c>
      <c r="O93" s="40">
        <f t="shared" si="18"/>
        <v>1.58600257566818</v>
      </c>
      <c r="P93" s="40">
        <f t="shared" si="19"/>
        <v>1.58600257566818</v>
      </c>
      <c r="Q93" s="37">
        <v>0</v>
      </c>
      <c r="R93" s="27">
        <f t="shared" si="20"/>
        <v>50000</v>
      </c>
      <c r="S93" s="17"/>
      <c r="T93" s="21">
        <v>45442</v>
      </c>
      <c r="U93" s="14">
        <v>3</v>
      </c>
      <c r="V93" s="21">
        <f t="shared" si="21"/>
        <v>45439</v>
      </c>
      <c r="W93" s="17" t="s">
        <v>35</v>
      </c>
      <c r="X93" s="36"/>
      <c r="Y93" s="14" t="s">
        <v>529</v>
      </c>
      <c r="Z93" s="31"/>
    </row>
    <row r="94" ht="40.2" hidden="1" customHeight="1" spans="1:26">
      <c r="A94" s="14">
        <f t="shared" si="22"/>
        <v>91</v>
      </c>
      <c r="B94" s="14" t="s">
        <v>45</v>
      </c>
      <c r="C94" s="15" t="s">
        <v>286</v>
      </c>
      <c r="D94" s="34" t="s">
        <v>287</v>
      </c>
      <c r="E94" s="17" t="s">
        <v>280</v>
      </c>
      <c r="F94" s="18" t="s">
        <v>40</v>
      </c>
      <c r="G94" s="19" t="s">
        <v>32</v>
      </c>
      <c r="H94" s="17" t="s">
        <v>333</v>
      </c>
      <c r="I94" s="27">
        <v>294000</v>
      </c>
      <c r="J94" s="27">
        <v>294000</v>
      </c>
      <c r="K94" s="27"/>
      <c r="L94" s="40">
        <f t="shared" si="24"/>
        <v>0</v>
      </c>
      <c r="M94" s="27">
        <v>50000</v>
      </c>
      <c r="N94" s="27">
        <f t="shared" si="17"/>
        <v>50000</v>
      </c>
      <c r="O94" s="40">
        <f t="shared" si="18"/>
        <v>0.170068027210884</v>
      </c>
      <c r="P94" s="40">
        <f t="shared" si="19"/>
        <v>0.170068027210884</v>
      </c>
      <c r="Q94" s="37">
        <v>0</v>
      </c>
      <c r="R94" s="27">
        <f t="shared" si="20"/>
        <v>50000</v>
      </c>
      <c r="S94" s="17"/>
      <c r="T94" s="21">
        <v>45442</v>
      </c>
      <c r="U94" s="14">
        <v>3</v>
      </c>
      <c r="V94" s="21">
        <f t="shared" si="21"/>
        <v>45439</v>
      </c>
      <c r="W94" s="17" t="s">
        <v>35</v>
      </c>
      <c r="X94" s="36"/>
      <c r="Y94" s="14" t="s">
        <v>181</v>
      </c>
      <c r="Z94" s="31"/>
    </row>
    <row r="95" ht="40.2" hidden="1" customHeight="1" spans="1:26">
      <c r="A95" s="14">
        <f t="shared" si="22"/>
        <v>92</v>
      </c>
      <c r="B95" s="14" t="s">
        <v>45</v>
      </c>
      <c r="C95" s="15" t="s">
        <v>292</v>
      </c>
      <c r="D95" s="34" t="s">
        <v>293</v>
      </c>
      <c r="E95" s="17" t="s">
        <v>280</v>
      </c>
      <c r="F95" s="18" t="s">
        <v>40</v>
      </c>
      <c r="G95" s="19" t="s">
        <v>32</v>
      </c>
      <c r="H95" s="17" t="s">
        <v>333</v>
      </c>
      <c r="I95" s="27">
        <v>42807.9</v>
      </c>
      <c r="J95" s="27">
        <v>5707.72</v>
      </c>
      <c r="K95" s="27"/>
      <c r="L95" s="40">
        <f t="shared" si="24"/>
        <v>0</v>
      </c>
      <c r="M95" s="27">
        <v>42807.9</v>
      </c>
      <c r="N95" s="27">
        <f t="shared" si="17"/>
        <v>42807.9</v>
      </c>
      <c r="O95" s="40">
        <f t="shared" si="18"/>
        <v>7.5</v>
      </c>
      <c r="P95" s="40">
        <f t="shared" si="19"/>
        <v>7.5</v>
      </c>
      <c r="Q95" s="37">
        <v>0</v>
      </c>
      <c r="R95" s="27">
        <f t="shared" si="20"/>
        <v>42807.9</v>
      </c>
      <c r="S95" s="17"/>
      <c r="T95" s="21">
        <v>45442</v>
      </c>
      <c r="U95" s="14">
        <v>3</v>
      </c>
      <c r="V95" s="21">
        <f t="shared" si="21"/>
        <v>45439</v>
      </c>
      <c r="W95" s="17" t="s">
        <v>35</v>
      </c>
      <c r="X95" s="36"/>
      <c r="Y95" s="14" t="s">
        <v>125</v>
      </c>
      <c r="Z95" s="31"/>
    </row>
    <row r="96" ht="40.2" hidden="1" customHeight="1" spans="1:26">
      <c r="A96" s="14">
        <f t="shared" si="22"/>
        <v>93</v>
      </c>
      <c r="B96" s="14" t="s">
        <v>260</v>
      </c>
      <c r="C96" s="15" t="s">
        <v>278</v>
      </c>
      <c r="D96" s="34" t="s">
        <v>279</v>
      </c>
      <c r="E96" s="17" t="s">
        <v>280</v>
      </c>
      <c r="F96" s="17" t="s">
        <v>40</v>
      </c>
      <c r="G96" s="19" t="s">
        <v>32</v>
      </c>
      <c r="H96" s="17" t="s">
        <v>333</v>
      </c>
      <c r="I96" s="27">
        <v>4117298.58</v>
      </c>
      <c r="J96" s="27">
        <v>143186.512</v>
      </c>
      <c r="K96" s="27"/>
      <c r="L96" s="40">
        <f t="shared" si="12"/>
        <v>0</v>
      </c>
      <c r="M96" s="27">
        <v>500000</v>
      </c>
      <c r="N96" s="27">
        <f t="shared" si="17"/>
        <v>500000</v>
      </c>
      <c r="O96" s="40">
        <f t="shared" si="18"/>
        <v>3.49194901821479</v>
      </c>
      <c r="P96" s="40">
        <f t="shared" si="19"/>
        <v>3.49194901821479</v>
      </c>
      <c r="Q96" s="37">
        <v>0.03</v>
      </c>
      <c r="R96" s="27">
        <f t="shared" si="20"/>
        <v>485000</v>
      </c>
      <c r="S96" s="17"/>
      <c r="T96" s="21">
        <v>45442</v>
      </c>
      <c r="U96" s="14">
        <v>3</v>
      </c>
      <c r="V96" s="21">
        <f t="shared" si="16"/>
        <v>45439</v>
      </c>
      <c r="W96" s="17" t="s">
        <v>35</v>
      </c>
      <c r="X96" s="36"/>
      <c r="Y96" s="14" t="s">
        <v>65</v>
      </c>
      <c r="Z96" s="31"/>
    </row>
    <row r="97" ht="42.6" hidden="1" customHeight="1" spans="1:26">
      <c r="A97" s="2"/>
      <c r="B97" s="2"/>
      <c r="C97" s="3" t="s">
        <v>294</v>
      </c>
      <c r="D97" s="2"/>
      <c r="E97" s="20"/>
      <c r="F97" s="2"/>
      <c r="G97" s="2"/>
      <c r="H97" s="3"/>
      <c r="I97" s="3" t="s">
        <v>295</v>
      </c>
      <c r="J97" s="28"/>
      <c r="K97" s="28"/>
      <c r="L97" s="28"/>
      <c r="M97" s="4"/>
      <c r="N97" s="28"/>
      <c r="O97" s="28"/>
      <c r="P97" s="28"/>
      <c r="Q97" s="20"/>
      <c r="R97" s="29"/>
      <c r="S97" s="29"/>
      <c r="T97" s="20"/>
      <c r="U97" s="2"/>
      <c r="V97" s="2"/>
      <c r="W97" s="20"/>
      <c r="X97" s="3" t="s">
        <v>296</v>
      </c>
      <c r="Y97" s="2"/>
      <c r="Z97" s="33"/>
    </row>
    <row r="99" spans="16:16">
      <c r="P99" s="97"/>
    </row>
    <row r="100" spans="16:16">
      <c r="P100" s="97"/>
    </row>
  </sheetData>
  <autoFilter ref="A3:Z97">
    <filterColumn colId="3">
      <colorFilter dxfId="2"/>
    </filterColumn>
    <filterColumn colId="6">
      <customFilters>
        <customFilter operator="equal" val="零部件"/>
      </customFilters>
    </filterColumn>
    <sortState ref="A3:Z97">
      <sortCondition ref="N3:N96" descending="1"/>
    </sortState>
    <extLst/>
  </autoFilter>
  <mergeCells count="24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conditionalFormatting sqref="D1:D3">
    <cfRule type="duplicateValues" dxfId="0" priority="61"/>
    <cfRule type="duplicateValues" dxfId="0" priority="62"/>
    <cfRule type="duplicateValues" dxfId="0" priority="63"/>
  </conditionalFormatting>
  <conditionalFormatting sqref="D$1:D$1048576">
    <cfRule type="duplicateValues" dxfId="1" priority="1"/>
  </conditionalFormatting>
  <conditionalFormatting sqref="D2:D3">
    <cfRule type="duplicateValues" dxfId="0" priority="31"/>
    <cfRule type="duplicateValues" dxfId="0" priority="32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D4:D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8"/>
    <cfRule type="duplicateValues" dxfId="0" priority="9"/>
    <cfRule type="duplicateValues" dxfId="0" priority="10"/>
  </conditionalFormatting>
  <conditionalFormatting sqref="C97 C1:C3">
    <cfRule type="duplicateValues" dxfId="0" priority="56"/>
  </conditionalFormatting>
  <conditionalFormatting sqref="D25:D26 D1:D3 D11:D21 D28:D30">
    <cfRule type="duplicateValues" dxfId="0" priority="113"/>
  </conditionalFormatting>
  <conditionalFormatting sqref="D29:D30 D25 D1:D3 D11:D19"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D97 D1:D3 D11:D21 D23:D31 D33">
    <cfRule type="duplicateValues" dxfId="0" priority="142"/>
    <cfRule type="duplicateValues" dxfId="0" priority="143"/>
  </conditionalFormatting>
  <conditionalFormatting sqref="D97:D1048576 D1:D3 D11:D21 D23:D31 D33">
    <cfRule type="duplicateValues" dxfId="0" priority="144"/>
    <cfRule type="duplicateValues" dxfId="0" priority="145"/>
    <cfRule type="duplicateValues" dxfId="0" priority="146"/>
  </conditionalFormatting>
  <conditionalFormatting sqref="D97:D1048576 D1:D3 D11:D31 D33">
    <cfRule type="duplicateValues" dxfId="1" priority="147"/>
  </conditionalFormatting>
  <printOptions horizontalCentered="1"/>
  <pageMargins left="0.118110236220472" right="0.118110236220472" top="0.748031496062992" bottom="0.748031496062992" header="0.31496062992126" footer="0.31496062992126"/>
  <pageSetup paperSize="9" scale="38" orientation="landscape"/>
  <headerFooter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3"/>
  <sheetViews>
    <sheetView view="pageBreakPreview" zoomScale="70" zoomScaleNormal="70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4.25"/>
  <cols>
    <col min="1" max="1" width="4.775" customWidth="1"/>
    <col min="2" max="2" width="6.21666666666667" customWidth="1"/>
    <col min="3" max="3" width="10.775" customWidth="1"/>
    <col min="4" max="4" width="38.3333333333333" customWidth="1"/>
    <col min="5" max="5" width="9.88333333333333" customWidth="1"/>
    <col min="6" max="6" width="11.1083333333333" customWidth="1"/>
    <col min="7" max="7" width="9.33333333333333" customWidth="1"/>
    <col min="8" max="8" width="11" customWidth="1"/>
    <col min="9" max="9" width="17.3333333333333" customWidth="1"/>
    <col min="10" max="11" width="16.6666666666667" customWidth="1"/>
    <col min="12" max="12" width="11.775" customWidth="1"/>
    <col min="13" max="13" width="16.6666666666667" customWidth="1"/>
    <col min="14" max="14" width="16.8833333333333" customWidth="1"/>
    <col min="15" max="15" width="12.3333333333333" customWidth="1"/>
    <col min="16" max="16" width="9.775" customWidth="1"/>
    <col min="17" max="17" width="7.44166666666667" customWidth="1"/>
    <col min="18" max="18" width="17.1083333333333" customWidth="1"/>
    <col min="19" max="19" width="16.775" hidden="1" customWidth="1"/>
    <col min="20" max="20" width="11.6666666666667" customWidth="1"/>
    <col min="21" max="21" width="4.88333333333333" customWidth="1"/>
    <col min="22" max="22" width="12" customWidth="1"/>
    <col min="23" max="23" width="11.4416666666667" customWidth="1"/>
    <col min="24" max="24" width="21.4416666666667" customWidth="1"/>
    <col min="25" max="25" width="12.8833333333333" customWidth="1"/>
    <col min="26" max="26" width="41.4416666666667" customWidth="1"/>
    <col min="27" max="27" width="12.1083333333333" customWidth="1"/>
  </cols>
  <sheetData>
    <row r="1" ht="21" spans="1:26">
      <c r="A1" s="7" t="s">
        <v>530</v>
      </c>
      <c r="B1" s="7"/>
      <c r="C1" s="7"/>
      <c r="D1" s="7"/>
      <c r="E1" s="7"/>
      <c r="F1" s="7"/>
      <c r="G1" s="7"/>
      <c r="H1" s="8"/>
      <c r="I1" s="8">
        <f>SUBTOTAL(9,I4:I108)</f>
        <v>137792615.06</v>
      </c>
      <c r="J1" s="8">
        <f>SUBTOTAL(9,J4:J108)</f>
        <v>20452688.7293333</v>
      </c>
      <c r="K1" s="8">
        <f>SUBTOTAL(9,K4:K108)</f>
        <v>1380000</v>
      </c>
      <c r="L1" s="8"/>
      <c r="M1" s="8">
        <f>SUBTOTAL(9,M4:M108)</f>
        <v>20389258.2466667</v>
      </c>
      <c r="N1" s="8">
        <f>SUBTOTAL(9,N4:N108)</f>
        <v>20326102.5146667</v>
      </c>
      <c r="O1" s="8"/>
      <c r="P1" s="8"/>
      <c r="Q1" s="8"/>
      <c r="R1" s="8">
        <f>SUBTOTAL(9,R4:R108)</f>
        <v>18530344.3746667</v>
      </c>
      <c r="S1" s="8"/>
      <c r="T1" s="21"/>
      <c r="U1" s="14"/>
      <c r="V1" s="21"/>
      <c r="W1" s="17"/>
      <c r="X1" s="17"/>
      <c r="Y1" s="30"/>
      <c r="Z1" s="31"/>
    </row>
    <row r="2" ht="15" spans="1:2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366</v>
      </c>
      <c r="I2" s="9" t="s">
        <v>9</v>
      </c>
      <c r="J2" s="11" t="s">
        <v>10</v>
      </c>
      <c r="K2" s="11" t="s">
        <v>367</v>
      </c>
      <c r="L2" s="11" t="s">
        <v>368</v>
      </c>
      <c r="M2" s="9" t="s">
        <v>9</v>
      </c>
      <c r="N2" s="22" t="s">
        <v>13</v>
      </c>
      <c r="O2" s="11" t="s">
        <v>477</v>
      </c>
      <c r="P2" s="11" t="s">
        <v>370</v>
      </c>
      <c r="Q2" s="11" t="s">
        <v>14</v>
      </c>
      <c r="R2" s="11" t="s">
        <v>15</v>
      </c>
      <c r="S2" s="11" t="s">
        <v>16</v>
      </c>
      <c r="T2" s="23" t="s">
        <v>17</v>
      </c>
      <c r="U2" s="11" t="s">
        <v>18</v>
      </c>
      <c r="V2" s="23" t="s">
        <v>19</v>
      </c>
      <c r="W2" s="11" t="s">
        <v>20</v>
      </c>
      <c r="X2" s="9" t="s">
        <v>21</v>
      </c>
      <c r="Y2" s="9" t="s">
        <v>22</v>
      </c>
      <c r="Z2" s="22" t="s">
        <v>23</v>
      </c>
    </row>
    <row r="3" ht="15" spans="1:26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13"/>
      <c r="L3" s="13"/>
      <c r="M3" s="25" t="s">
        <v>25</v>
      </c>
      <c r="N3" s="9"/>
      <c r="O3" s="13"/>
      <c r="P3" s="13"/>
      <c r="Q3" s="13"/>
      <c r="R3" s="13"/>
      <c r="S3" s="13"/>
      <c r="T3" s="26"/>
      <c r="U3" s="13"/>
      <c r="V3" s="26"/>
      <c r="W3" s="13"/>
      <c r="X3" s="24" t="s">
        <v>26</v>
      </c>
      <c r="Y3" s="9"/>
      <c r="Z3" s="22"/>
    </row>
    <row r="4" ht="40.2" customHeight="1" spans="1:26">
      <c r="A4" s="14">
        <f t="shared" ref="A4:A83" si="0">ROW()-3</f>
        <v>1</v>
      </c>
      <c r="B4" s="14" t="s">
        <v>45</v>
      </c>
      <c r="C4" s="15" t="s">
        <v>209</v>
      </c>
      <c r="D4" s="93" t="s">
        <v>210</v>
      </c>
      <c r="E4" s="14" t="s">
        <v>30</v>
      </c>
      <c r="F4" s="18" t="s">
        <v>31</v>
      </c>
      <c r="G4" s="19" t="s">
        <v>54</v>
      </c>
      <c r="H4" s="17" t="s">
        <v>333</v>
      </c>
      <c r="I4" s="27">
        <v>1046641.15</v>
      </c>
      <c r="J4" s="27">
        <v>122116.341333333</v>
      </c>
      <c r="K4" s="27"/>
      <c r="L4" s="40">
        <f t="shared" ref="L4:L10" si="1">K4/J4</f>
        <v>0</v>
      </c>
      <c r="M4" s="27">
        <v>250000</v>
      </c>
      <c r="N4" s="27">
        <f t="shared" ref="N4:N10" si="2">M4</f>
        <v>250000</v>
      </c>
      <c r="O4" s="40">
        <f>M4/J4</f>
        <v>2.0472280553967</v>
      </c>
      <c r="P4" s="40">
        <f t="shared" ref="P4:P10" si="3">L4+O4</f>
        <v>2.0472280553967</v>
      </c>
      <c r="Q4" s="37"/>
      <c r="R4" s="27">
        <f t="shared" ref="R4:R10" si="4">N4*(1-Q4)</f>
        <v>250000</v>
      </c>
      <c r="S4" s="17"/>
      <c r="T4" s="21">
        <v>45439</v>
      </c>
      <c r="U4" s="14">
        <v>3</v>
      </c>
      <c r="V4" s="21">
        <f t="shared" ref="V4:V10" si="5">T4-U4</f>
        <v>45436</v>
      </c>
      <c r="W4" s="17" t="s">
        <v>56</v>
      </c>
      <c r="X4" s="27">
        <v>1001382.33</v>
      </c>
      <c r="Y4" s="14" t="s">
        <v>205</v>
      </c>
      <c r="Z4" s="31"/>
    </row>
    <row r="5" ht="40.2" customHeight="1" spans="1:26">
      <c r="A5" s="14">
        <f t="shared" si="0"/>
        <v>2</v>
      </c>
      <c r="B5" s="14" t="s">
        <v>45</v>
      </c>
      <c r="C5" s="15" t="s">
        <v>203</v>
      </c>
      <c r="D5" s="35" t="s">
        <v>204</v>
      </c>
      <c r="E5" s="14" t="s">
        <v>30</v>
      </c>
      <c r="F5" s="18" t="s">
        <v>31</v>
      </c>
      <c r="G5" s="48" t="s">
        <v>54</v>
      </c>
      <c r="H5" s="17" t="s">
        <v>333</v>
      </c>
      <c r="I5" s="27">
        <v>2810209.82</v>
      </c>
      <c r="J5" s="27">
        <v>619014.642666667</v>
      </c>
      <c r="K5" s="27"/>
      <c r="L5" s="40">
        <f t="shared" si="1"/>
        <v>0</v>
      </c>
      <c r="M5" s="27">
        <v>500000</v>
      </c>
      <c r="N5" s="27">
        <f t="shared" si="2"/>
        <v>500000</v>
      </c>
      <c r="O5" s="40"/>
      <c r="P5" s="40">
        <f t="shared" si="3"/>
        <v>0</v>
      </c>
      <c r="Q5" s="37"/>
      <c r="R5" s="27">
        <f t="shared" si="4"/>
        <v>500000</v>
      </c>
      <c r="S5" s="17"/>
      <c r="T5" s="21">
        <v>45448</v>
      </c>
      <c r="U5" s="14">
        <v>3</v>
      </c>
      <c r="V5" s="21">
        <f t="shared" si="5"/>
        <v>45445</v>
      </c>
      <c r="W5" s="17" t="s">
        <v>259</v>
      </c>
      <c r="X5" s="36"/>
      <c r="Y5" s="14" t="s">
        <v>205</v>
      </c>
      <c r="Z5" s="31"/>
    </row>
    <row r="6" ht="40.2" customHeight="1" spans="1:26">
      <c r="A6" s="14">
        <f t="shared" si="0"/>
        <v>3</v>
      </c>
      <c r="B6" s="14" t="s">
        <v>45</v>
      </c>
      <c r="C6" s="15" t="s">
        <v>207</v>
      </c>
      <c r="D6" s="35" t="s">
        <v>208</v>
      </c>
      <c r="E6" s="14" t="s">
        <v>30</v>
      </c>
      <c r="F6" s="18" t="s">
        <v>31</v>
      </c>
      <c r="G6" s="48" t="s">
        <v>54</v>
      </c>
      <c r="H6" s="17" t="s">
        <v>333</v>
      </c>
      <c r="I6" s="27">
        <v>1118177.05</v>
      </c>
      <c r="J6" s="27">
        <v>149090.273333333</v>
      </c>
      <c r="K6" s="27"/>
      <c r="L6" s="40">
        <f t="shared" si="1"/>
        <v>0</v>
      </c>
      <c r="M6" s="27">
        <v>800000</v>
      </c>
      <c r="N6" s="27">
        <f t="shared" si="2"/>
        <v>800000</v>
      </c>
      <c r="O6" s="40"/>
      <c r="P6" s="40">
        <f t="shared" si="3"/>
        <v>0</v>
      </c>
      <c r="Q6" s="37"/>
      <c r="R6" s="27">
        <f t="shared" si="4"/>
        <v>800000</v>
      </c>
      <c r="S6" s="17"/>
      <c r="T6" s="21">
        <v>45448</v>
      </c>
      <c r="U6" s="14">
        <v>3</v>
      </c>
      <c r="V6" s="21">
        <f t="shared" si="5"/>
        <v>45445</v>
      </c>
      <c r="W6" s="17" t="s">
        <v>259</v>
      </c>
      <c r="X6" s="36"/>
      <c r="Y6" s="14" t="s">
        <v>205</v>
      </c>
      <c r="Z6" s="31"/>
    </row>
    <row r="7" ht="40.2" customHeight="1" spans="1:26">
      <c r="A7" s="14">
        <f t="shared" si="0"/>
        <v>4</v>
      </c>
      <c r="B7" s="14" t="s">
        <v>27</v>
      </c>
      <c r="C7" s="15" t="s">
        <v>136</v>
      </c>
      <c r="D7" s="93" t="s">
        <v>137</v>
      </c>
      <c r="E7" s="17" t="s">
        <v>30</v>
      </c>
      <c r="F7" s="18" t="s">
        <v>31</v>
      </c>
      <c r="G7" s="19" t="s">
        <v>54</v>
      </c>
      <c r="H7" s="17" t="s">
        <v>333</v>
      </c>
      <c r="I7" s="27">
        <v>523982.5</v>
      </c>
      <c r="J7" s="27">
        <v>69864.3333333333</v>
      </c>
      <c r="K7" s="27"/>
      <c r="L7" s="40">
        <f t="shared" si="1"/>
        <v>0</v>
      </c>
      <c r="M7" s="27">
        <v>500000</v>
      </c>
      <c r="N7" s="27">
        <f t="shared" si="2"/>
        <v>500000</v>
      </c>
      <c r="O7" s="40">
        <f>M7/J7</f>
        <v>7.1567275624663</v>
      </c>
      <c r="P7" s="40">
        <f t="shared" si="3"/>
        <v>7.1567275624663</v>
      </c>
      <c r="Q7" s="37"/>
      <c r="R7" s="27">
        <f t="shared" si="4"/>
        <v>500000</v>
      </c>
      <c r="S7" s="17"/>
      <c r="T7" s="21">
        <v>45442</v>
      </c>
      <c r="U7" s="14">
        <v>3</v>
      </c>
      <c r="V7" s="21">
        <f t="shared" si="5"/>
        <v>45439</v>
      </c>
      <c r="W7" s="17" t="s">
        <v>35</v>
      </c>
      <c r="X7" s="27">
        <v>32557.56</v>
      </c>
      <c r="Y7" s="14" t="s">
        <v>89</v>
      </c>
      <c r="Z7" s="31"/>
    </row>
    <row r="8" ht="40.2" customHeight="1" spans="1:26">
      <c r="A8" s="14">
        <f t="shared" si="0"/>
        <v>5</v>
      </c>
      <c r="B8" s="14" t="s">
        <v>27</v>
      </c>
      <c r="C8" s="15" t="s">
        <v>140</v>
      </c>
      <c r="D8" s="93" t="s">
        <v>141</v>
      </c>
      <c r="E8" s="17" t="s">
        <v>30</v>
      </c>
      <c r="F8" s="18" t="s">
        <v>31</v>
      </c>
      <c r="G8" s="19" t="s">
        <v>54</v>
      </c>
      <c r="H8" s="17" t="s">
        <v>333</v>
      </c>
      <c r="I8" s="27">
        <v>391746.47</v>
      </c>
      <c r="J8" s="27">
        <v>52232.8626666667</v>
      </c>
      <c r="K8" s="27"/>
      <c r="L8" s="40">
        <f t="shared" si="1"/>
        <v>0</v>
      </c>
      <c r="M8" s="27">
        <v>300000</v>
      </c>
      <c r="N8" s="27">
        <f t="shared" si="2"/>
        <v>300000</v>
      </c>
      <c r="O8" s="40">
        <f>M8/J8</f>
        <v>5.74351059245026</v>
      </c>
      <c r="P8" s="40">
        <f t="shared" si="3"/>
        <v>5.74351059245026</v>
      </c>
      <c r="Q8" s="37"/>
      <c r="R8" s="27">
        <f t="shared" si="4"/>
        <v>300000</v>
      </c>
      <c r="S8" s="17"/>
      <c r="T8" s="21">
        <v>45442</v>
      </c>
      <c r="U8" s="14">
        <v>3</v>
      </c>
      <c r="V8" s="21">
        <f t="shared" si="5"/>
        <v>45439</v>
      </c>
      <c r="W8" s="17" t="s">
        <v>35</v>
      </c>
      <c r="X8" s="27">
        <v>1078555.24</v>
      </c>
      <c r="Y8" s="14" t="s">
        <v>89</v>
      </c>
      <c r="Z8" s="31"/>
    </row>
    <row r="9" ht="40.2" customHeight="1" spans="1:26">
      <c r="A9" s="14">
        <f t="shared" si="0"/>
        <v>6</v>
      </c>
      <c r="B9" s="14" t="s">
        <v>45</v>
      </c>
      <c r="C9" s="15" t="s">
        <v>138</v>
      </c>
      <c r="D9" s="35" t="s">
        <v>139</v>
      </c>
      <c r="E9" s="17" t="s">
        <v>30</v>
      </c>
      <c r="F9" s="18" t="s">
        <v>40</v>
      </c>
      <c r="G9" s="48" t="s">
        <v>54</v>
      </c>
      <c r="H9" s="17" t="s">
        <v>333</v>
      </c>
      <c r="I9" s="27">
        <v>757565.08</v>
      </c>
      <c r="J9" s="27">
        <v>101008.677333333</v>
      </c>
      <c r="K9" s="27"/>
      <c r="L9" s="40">
        <f t="shared" si="1"/>
        <v>0</v>
      </c>
      <c r="M9" s="27">
        <v>200000</v>
      </c>
      <c r="N9" s="27">
        <f t="shared" si="2"/>
        <v>200000</v>
      </c>
      <c r="O9" s="40">
        <f>M9/J9</f>
        <v>1.98002790730534</v>
      </c>
      <c r="P9" s="40">
        <f t="shared" si="3"/>
        <v>1.98002790730534</v>
      </c>
      <c r="Q9" s="37"/>
      <c r="R9" s="27">
        <f t="shared" si="4"/>
        <v>200000</v>
      </c>
      <c r="S9" s="17"/>
      <c r="T9" s="21">
        <v>45442</v>
      </c>
      <c r="U9" s="14">
        <v>3</v>
      </c>
      <c r="V9" s="21">
        <f t="shared" si="5"/>
        <v>45439</v>
      </c>
      <c r="W9" s="17" t="s">
        <v>70</v>
      </c>
      <c r="X9" s="36"/>
      <c r="Y9" s="14" t="s">
        <v>89</v>
      </c>
      <c r="Z9" s="31"/>
    </row>
    <row r="10" ht="40.2" customHeight="1" spans="1:26">
      <c r="A10" s="14">
        <f t="shared" si="0"/>
        <v>7</v>
      </c>
      <c r="B10" s="14" t="s">
        <v>45</v>
      </c>
      <c r="C10" s="15" t="s">
        <v>478</v>
      </c>
      <c r="D10" s="93" t="s">
        <v>479</v>
      </c>
      <c r="E10" s="17" t="s">
        <v>30</v>
      </c>
      <c r="F10" s="18" t="s">
        <v>40</v>
      </c>
      <c r="G10" s="19" t="s">
        <v>54</v>
      </c>
      <c r="H10" s="17" t="s">
        <v>333</v>
      </c>
      <c r="I10" s="27">
        <v>308957.65</v>
      </c>
      <c r="J10" s="27">
        <v>41194.3533333333</v>
      </c>
      <c r="K10" s="27"/>
      <c r="L10" s="40">
        <f t="shared" si="1"/>
        <v>0</v>
      </c>
      <c r="M10" s="27">
        <v>308957.65</v>
      </c>
      <c r="N10" s="27">
        <f t="shared" si="2"/>
        <v>308957.65</v>
      </c>
      <c r="O10" s="40">
        <f>M10/J10</f>
        <v>7.5</v>
      </c>
      <c r="P10" s="40">
        <f t="shared" si="3"/>
        <v>7.5</v>
      </c>
      <c r="Q10" s="37"/>
      <c r="R10" s="27">
        <f t="shared" si="4"/>
        <v>308957.65</v>
      </c>
      <c r="S10" s="17"/>
      <c r="T10" s="21">
        <v>45442</v>
      </c>
      <c r="U10" s="14">
        <v>7</v>
      </c>
      <c r="V10" s="21">
        <f t="shared" si="5"/>
        <v>45435</v>
      </c>
      <c r="W10" s="17" t="s">
        <v>70</v>
      </c>
      <c r="X10" s="27">
        <v>308957.65</v>
      </c>
      <c r="Y10" s="14" t="s">
        <v>89</v>
      </c>
      <c r="Z10" s="31" t="s">
        <v>480</v>
      </c>
    </row>
    <row r="11" s="42" customFormat="1" ht="40.2" customHeight="1" spans="1:27">
      <c r="A11" s="14">
        <f t="shared" si="0"/>
        <v>8</v>
      </c>
      <c r="B11" s="14" t="s">
        <v>27</v>
      </c>
      <c r="C11" s="15" t="s">
        <v>81</v>
      </c>
      <c r="D11" s="35" t="s">
        <v>82</v>
      </c>
      <c r="E11" s="17" t="s">
        <v>30</v>
      </c>
      <c r="F11" s="18" t="s">
        <v>40</v>
      </c>
      <c r="G11" s="19" t="s">
        <v>32</v>
      </c>
      <c r="H11" s="17" t="s">
        <v>429</v>
      </c>
      <c r="I11" s="27">
        <v>6729901.77</v>
      </c>
      <c r="J11" s="27">
        <v>1419635.84</v>
      </c>
      <c r="K11" s="27">
        <v>120000</v>
      </c>
      <c r="L11" s="40">
        <f t="shared" ref="L11:L71" si="6">K11/J11</f>
        <v>0.0845287197032163</v>
      </c>
      <c r="M11" s="27">
        <v>1000000</v>
      </c>
      <c r="N11" s="27">
        <f t="shared" ref="N11:N76" si="7">M11</f>
        <v>1000000</v>
      </c>
      <c r="O11" s="40">
        <f t="shared" ref="O11:O76" si="8">M11/J11</f>
        <v>0.704405997526802</v>
      </c>
      <c r="P11" s="40">
        <f t="shared" ref="P11:P76" si="9">L11+O11</f>
        <v>0.788934717230019</v>
      </c>
      <c r="Q11" s="37">
        <v>0.03</v>
      </c>
      <c r="R11" s="27">
        <f t="shared" ref="R11:R34" si="10">N11*(1-Q11)</f>
        <v>970000</v>
      </c>
      <c r="S11" s="17" t="s">
        <v>388</v>
      </c>
      <c r="T11" s="21">
        <v>45430</v>
      </c>
      <c r="U11" s="14">
        <v>2</v>
      </c>
      <c r="V11" s="21">
        <f t="shared" ref="V11:V76" si="11">T11-U11</f>
        <v>45428</v>
      </c>
      <c r="W11" s="17" t="s">
        <v>70</v>
      </c>
      <c r="X11" s="36" t="s">
        <v>389</v>
      </c>
      <c r="Y11" s="14" t="s">
        <v>43</v>
      </c>
      <c r="Z11" s="31" t="s">
        <v>390</v>
      </c>
      <c r="AA11"/>
    </row>
    <row r="12" ht="40.2" customHeight="1" spans="1:26">
      <c r="A12" s="14">
        <f t="shared" si="0"/>
        <v>9</v>
      </c>
      <c r="B12" s="14" t="s">
        <v>27</v>
      </c>
      <c r="C12" s="15" t="s">
        <v>84</v>
      </c>
      <c r="D12" s="35" t="s">
        <v>85</v>
      </c>
      <c r="E12" s="17" t="s">
        <v>30</v>
      </c>
      <c r="F12" s="18" t="s">
        <v>40</v>
      </c>
      <c r="G12" s="19" t="s">
        <v>32</v>
      </c>
      <c r="H12" s="17" t="s">
        <v>429</v>
      </c>
      <c r="I12" s="27">
        <v>8707779.66</v>
      </c>
      <c r="J12" s="27">
        <v>1419543.46833333</v>
      </c>
      <c r="K12" s="27">
        <v>120000</v>
      </c>
      <c r="L12" s="40">
        <f t="shared" si="6"/>
        <v>0.0845342201045033</v>
      </c>
      <c r="M12" s="27">
        <v>1000000</v>
      </c>
      <c r="N12" s="27">
        <f t="shared" si="7"/>
        <v>1000000</v>
      </c>
      <c r="O12" s="40">
        <f t="shared" si="8"/>
        <v>0.704451834204194</v>
      </c>
      <c r="P12" s="40">
        <f t="shared" si="9"/>
        <v>0.788986054308697</v>
      </c>
      <c r="Q12" s="37">
        <v>0.03</v>
      </c>
      <c r="R12" s="27">
        <f t="shared" si="10"/>
        <v>970000</v>
      </c>
      <c r="S12" s="17" t="s">
        <v>388</v>
      </c>
      <c r="T12" s="21">
        <v>45430</v>
      </c>
      <c r="U12" s="14">
        <v>2</v>
      </c>
      <c r="V12" s="21">
        <f t="shared" si="11"/>
        <v>45428</v>
      </c>
      <c r="W12" s="17" t="s">
        <v>35</v>
      </c>
      <c r="X12" s="36" t="s">
        <v>391</v>
      </c>
      <c r="Y12" s="14" t="s">
        <v>86</v>
      </c>
      <c r="Z12" s="31" t="s">
        <v>392</v>
      </c>
    </row>
    <row r="13" ht="40.2" customHeight="1" spans="1:26">
      <c r="A13" s="14">
        <f t="shared" si="0"/>
        <v>10</v>
      </c>
      <c r="B13" s="14" t="s">
        <v>90</v>
      </c>
      <c r="C13" s="15" t="s">
        <v>150</v>
      </c>
      <c r="D13" s="16" t="s">
        <v>151</v>
      </c>
      <c r="E13" s="17" t="s">
        <v>30</v>
      </c>
      <c r="F13" s="18" t="s">
        <v>152</v>
      </c>
      <c r="G13" s="19" t="s">
        <v>32</v>
      </c>
      <c r="H13" s="17" t="s">
        <v>429</v>
      </c>
      <c r="I13" s="27">
        <v>6722093.44</v>
      </c>
      <c r="J13" s="27">
        <v>815839.308</v>
      </c>
      <c r="K13" s="27">
        <v>120000</v>
      </c>
      <c r="L13" s="40">
        <f t="shared" si="6"/>
        <v>0.147087789008568</v>
      </c>
      <c r="M13" s="27">
        <v>500000</v>
      </c>
      <c r="N13" s="27">
        <f t="shared" si="7"/>
        <v>500000</v>
      </c>
      <c r="O13" s="40">
        <f t="shared" si="8"/>
        <v>0.612865787535699</v>
      </c>
      <c r="P13" s="40">
        <f t="shared" si="9"/>
        <v>0.759953576544267</v>
      </c>
      <c r="Q13" s="37">
        <v>0.03</v>
      </c>
      <c r="R13" s="27">
        <f t="shared" si="10"/>
        <v>485000</v>
      </c>
      <c r="S13" s="17" t="s">
        <v>393</v>
      </c>
      <c r="T13" s="21">
        <v>45432</v>
      </c>
      <c r="U13" s="14">
        <v>3</v>
      </c>
      <c r="V13" s="21">
        <f t="shared" si="11"/>
        <v>45429</v>
      </c>
      <c r="W13" s="17" t="s">
        <v>70</v>
      </c>
      <c r="X13" s="36" t="s">
        <v>394</v>
      </c>
      <c r="Y13" s="14" t="s">
        <v>153</v>
      </c>
      <c r="Z13" s="31" t="s">
        <v>481</v>
      </c>
    </row>
    <row r="14" ht="40.2" customHeight="1" spans="1:26">
      <c r="A14" s="14">
        <f t="shared" si="0"/>
        <v>11</v>
      </c>
      <c r="B14" s="14" t="s">
        <v>27</v>
      </c>
      <c r="C14" s="15" t="s">
        <v>305</v>
      </c>
      <c r="D14" s="16" t="s">
        <v>306</v>
      </c>
      <c r="E14" s="17" t="s">
        <v>30</v>
      </c>
      <c r="F14" s="18" t="s">
        <v>74</v>
      </c>
      <c r="G14" s="19" t="s">
        <v>32</v>
      </c>
      <c r="H14" s="17" t="s">
        <v>429</v>
      </c>
      <c r="I14" s="27">
        <v>12334885.85</v>
      </c>
      <c r="J14" s="27">
        <v>944171.436</v>
      </c>
      <c r="K14" s="27">
        <v>120000</v>
      </c>
      <c r="L14" s="40">
        <f t="shared" si="6"/>
        <v>0.127095562759643</v>
      </c>
      <c r="M14" s="27">
        <v>630000</v>
      </c>
      <c r="N14" s="27">
        <f t="shared" si="7"/>
        <v>630000</v>
      </c>
      <c r="O14" s="40">
        <f t="shared" si="8"/>
        <v>0.667251704488125</v>
      </c>
      <c r="P14" s="40">
        <f t="shared" si="9"/>
        <v>0.794347267247767</v>
      </c>
      <c r="Q14" s="37">
        <v>0.03</v>
      </c>
      <c r="R14" s="27">
        <f t="shared" si="10"/>
        <v>611100</v>
      </c>
      <c r="S14" s="17" t="s">
        <v>395</v>
      </c>
      <c r="T14" s="21">
        <v>45432</v>
      </c>
      <c r="U14" s="14">
        <v>3</v>
      </c>
      <c r="V14" s="21">
        <f t="shared" si="11"/>
        <v>45429</v>
      </c>
      <c r="W14" s="17" t="s">
        <v>70</v>
      </c>
      <c r="X14" s="36" t="s">
        <v>396</v>
      </c>
      <c r="Y14" s="14" t="s">
        <v>307</v>
      </c>
      <c r="Z14" s="31" t="s">
        <v>482</v>
      </c>
    </row>
    <row r="15" ht="40.2" customHeight="1" spans="1:26">
      <c r="A15" s="14">
        <f t="shared" si="0"/>
        <v>12</v>
      </c>
      <c r="B15" s="14" t="s">
        <v>27</v>
      </c>
      <c r="C15" s="15" t="s">
        <v>471</v>
      </c>
      <c r="D15" s="16" t="s">
        <v>472</v>
      </c>
      <c r="E15" s="17" t="s">
        <v>30</v>
      </c>
      <c r="F15" s="18" t="s">
        <v>31</v>
      </c>
      <c r="G15" s="19" t="s">
        <v>32</v>
      </c>
      <c r="H15" s="17" t="s">
        <v>429</v>
      </c>
      <c r="I15" s="27">
        <v>4427323.54</v>
      </c>
      <c r="J15" s="27">
        <v>331746.906666667</v>
      </c>
      <c r="K15" s="27">
        <v>50000</v>
      </c>
      <c r="L15" s="40">
        <f t="shared" si="6"/>
        <v>0.150717305859431</v>
      </c>
      <c r="M15" s="27">
        <v>210000</v>
      </c>
      <c r="N15" s="27">
        <f t="shared" si="7"/>
        <v>210000</v>
      </c>
      <c r="O15" s="40">
        <f t="shared" si="8"/>
        <v>0.633012684609609</v>
      </c>
      <c r="P15" s="40">
        <f t="shared" si="9"/>
        <v>0.783729990469039</v>
      </c>
      <c r="Q15" s="37">
        <v>0.03</v>
      </c>
      <c r="R15" s="27">
        <f t="shared" si="10"/>
        <v>203700</v>
      </c>
      <c r="S15" s="17" t="s">
        <v>395</v>
      </c>
      <c r="T15" s="21">
        <v>45432</v>
      </c>
      <c r="U15" s="14">
        <v>3</v>
      </c>
      <c r="V15" s="21">
        <f t="shared" si="11"/>
        <v>45429</v>
      </c>
      <c r="W15" s="17" t="s">
        <v>70</v>
      </c>
      <c r="X15" s="36"/>
      <c r="Y15" s="14" t="s">
        <v>36</v>
      </c>
      <c r="Z15" s="31"/>
    </row>
    <row r="16" ht="40.2" customHeight="1" spans="1:26">
      <c r="A16" s="14">
        <f t="shared" si="0"/>
        <v>13</v>
      </c>
      <c r="B16" s="14" t="s">
        <v>27</v>
      </c>
      <c r="C16" s="15" t="s">
        <v>312</v>
      </c>
      <c r="D16" s="16" t="s">
        <v>313</v>
      </c>
      <c r="E16" s="14" t="s">
        <v>30</v>
      </c>
      <c r="F16" s="18" t="s">
        <v>74</v>
      </c>
      <c r="G16" s="14" t="s">
        <v>32</v>
      </c>
      <c r="H16" s="17" t="s">
        <v>429</v>
      </c>
      <c r="I16" s="27">
        <v>2459727.06</v>
      </c>
      <c r="J16" s="27">
        <v>641528.784</v>
      </c>
      <c r="K16" s="27">
        <v>100000</v>
      </c>
      <c r="L16" s="40">
        <f t="shared" si="6"/>
        <v>0.155877651157738</v>
      </c>
      <c r="M16" s="27">
        <v>400000</v>
      </c>
      <c r="N16" s="27">
        <f t="shared" si="7"/>
        <v>400000</v>
      </c>
      <c r="O16" s="40">
        <f t="shared" si="8"/>
        <v>0.623510604630953</v>
      </c>
      <c r="P16" s="40">
        <f t="shared" si="9"/>
        <v>0.779388255788692</v>
      </c>
      <c r="Q16" s="37">
        <v>0.03</v>
      </c>
      <c r="R16" s="27">
        <f t="shared" si="10"/>
        <v>388000</v>
      </c>
      <c r="S16" s="27"/>
      <c r="T16" s="21">
        <v>45432</v>
      </c>
      <c r="U16" s="14">
        <v>3</v>
      </c>
      <c r="V16" s="21">
        <f t="shared" si="11"/>
        <v>45429</v>
      </c>
      <c r="W16" s="17" t="s">
        <v>35</v>
      </c>
      <c r="X16" s="36" t="s">
        <v>398</v>
      </c>
      <c r="Y16" s="14" t="s">
        <v>65</v>
      </c>
      <c r="Z16" s="31" t="s">
        <v>399</v>
      </c>
    </row>
    <row r="17" ht="40.2" customHeight="1" spans="1:26">
      <c r="A17" s="14">
        <f t="shared" si="0"/>
        <v>14</v>
      </c>
      <c r="B17" s="14" t="s">
        <v>27</v>
      </c>
      <c r="C17" s="15" t="s">
        <v>211</v>
      </c>
      <c r="D17" s="16" t="s">
        <v>212</v>
      </c>
      <c r="E17" s="14" t="s">
        <v>30</v>
      </c>
      <c r="F17" s="18" t="s">
        <v>40</v>
      </c>
      <c r="G17" s="14" t="s">
        <v>32</v>
      </c>
      <c r="H17" s="17" t="s">
        <v>429</v>
      </c>
      <c r="I17" s="8">
        <v>2147212.59</v>
      </c>
      <c r="J17" s="27">
        <v>215246.476</v>
      </c>
      <c r="K17" s="27">
        <v>60000</v>
      </c>
      <c r="L17" s="40">
        <f t="shared" si="6"/>
        <v>0.278750208203176</v>
      </c>
      <c r="M17" s="95">
        <v>110000</v>
      </c>
      <c r="N17" s="27">
        <f t="shared" si="7"/>
        <v>110000</v>
      </c>
      <c r="O17" s="40">
        <f t="shared" si="8"/>
        <v>0.51104204837249</v>
      </c>
      <c r="P17" s="40">
        <f t="shared" si="9"/>
        <v>0.789792256575666</v>
      </c>
      <c r="Q17" s="37">
        <v>0.03</v>
      </c>
      <c r="R17" s="27">
        <f t="shared" si="10"/>
        <v>106700</v>
      </c>
      <c r="S17" s="17" t="s">
        <v>400</v>
      </c>
      <c r="T17" s="21">
        <v>45432</v>
      </c>
      <c r="U17" s="14">
        <v>2</v>
      </c>
      <c r="V17" s="21">
        <f t="shared" si="11"/>
        <v>45430</v>
      </c>
      <c r="W17" s="17" t="s">
        <v>35</v>
      </c>
      <c r="X17" s="36" t="s">
        <v>401</v>
      </c>
      <c r="Y17" s="19" t="s">
        <v>402</v>
      </c>
      <c r="Z17" s="31" t="s">
        <v>403</v>
      </c>
    </row>
    <row r="18" s="42" customFormat="1" ht="40.2" customHeight="1" spans="1:27">
      <c r="A18" s="14">
        <f t="shared" si="0"/>
        <v>15</v>
      </c>
      <c r="B18" s="14" t="s">
        <v>27</v>
      </c>
      <c r="C18" s="15" t="s">
        <v>79</v>
      </c>
      <c r="D18" s="16" t="s">
        <v>80</v>
      </c>
      <c r="E18" s="17" t="s">
        <v>30</v>
      </c>
      <c r="F18" s="18" t="s">
        <v>40</v>
      </c>
      <c r="G18" s="19" t="s">
        <v>32</v>
      </c>
      <c r="H18" s="17" t="s">
        <v>429</v>
      </c>
      <c r="I18" s="8">
        <v>1950333.4</v>
      </c>
      <c r="J18" s="27">
        <v>250125.213333333</v>
      </c>
      <c r="K18" s="27">
        <v>50000</v>
      </c>
      <c r="L18" s="40">
        <f t="shared" si="6"/>
        <v>0.19989987947903</v>
      </c>
      <c r="M18" s="27">
        <v>140000</v>
      </c>
      <c r="N18" s="27">
        <f t="shared" si="7"/>
        <v>140000</v>
      </c>
      <c r="O18" s="40">
        <f t="shared" si="8"/>
        <v>0.559719662541285</v>
      </c>
      <c r="P18" s="40">
        <f t="shared" si="9"/>
        <v>0.759619542020315</v>
      </c>
      <c r="Q18" s="75">
        <v>0.03</v>
      </c>
      <c r="R18" s="27">
        <f t="shared" si="10"/>
        <v>135800</v>
      </c>
      <c r="S18" s="17" t="s">
        <v>406</v>
      </c>
      <c r="T18" s="21">
        <v>45436</v>
      </c>
      <c r="U18" s="14">
        <v>2</v>
      </c>
      <c r="V18" s="21">
        <f t="shared" si="11"/>
        <v>45434</v>
      </c>
      <c r="W18" s="17" t="s">
        <v>35</v>
      </c>
      <c r="X18" s="36" t="s">
        <v>407</v>
      </c>
      <c r="Y18" s="14" t="s">
        <v>43</v>
      </c>
      <c r="Z18" s="31" t="s">
        <v>408</v>
      </c>
      <c r="AA18"/>
    </row>
    <row r="19" ht="40.2" customHeight="1" spans="1:26">
      <c r="A19" s="14">
        <f t="shared" si="0"/>
        <v>16</v>
      </c>
      <c r="B19" s="14" t="s">
        <v>27</v>
      </c>
      <c r="C19" s="51" t="s">
        <v>411</v>
      </c>
      <c r="D19" s="16" t="s">
        <v>412</v>
      </c>
      <c r="E19" s="17" t="s">
        <v>30</v>
      </c>
      <c r="F19" s="18" t="s">
        <v>31</v>
      </c>
      <c r="G19" s="19" t="s">
        <v>32</v>
      </c>
      <c r="H19" s="17" t="s">
        <v>429</v>
      </c>
      <c r="I19" s="8">
        <v>138595.36</v>
      </c>
      <c r="J19" s="27">
        <v>65793.744</v>
      </c>
      <c r="K19" s="27">
        <v>20000</v>
      </c>
      <c r="L19" s="40">
        <f t="shared" si="6"/>
        <v>0.303980269005515</v>
      </c>
      <c r="M19" s="27">
        <v>30000</v>
      </c>
      <c r="N19" s="27">
        <f t="shared" si="7"/>
        <v>30000</v>
      </c>
      <c r="O19" s="40">
        <f t="shared" si="8"/>
        <v>0.455970403508273</v>
      </c>
      <c r="P19" s="40">
        <f t="shared" si="9"/>
        <v>0.759950672513788</v>
      </c>
      <c r="Q19" s="75">
        <v>0.03</v>
      </c>
      <c r="R19" s="27">
        <f t="shared" si="10"/>
        <v>29100</v>
      </c>
      <c r="S19" s="27"/>
      <c r="T19" s="21">
        <v>45437</v>
      </c>
      <c r="U19" s="14">
        <v>1</v>
      </c>
      <c r="V19" s="21">
        <f t="shared" si="11"/>
        <v>45436</v>
      </c>
      <c r="W19" s="17" t="s">
        <v>35</v>
      </c>
      <c r="X19" s="36"/>
      <c r="Y19" s="14" t="s">
        <v>36</v>
      </c>
      <c r="Z19" s="31" t="s">
        <v>410</v>
      </c>
    </row>
    <row r="20" ht="40.2" customHeight="1" spans="1:26">
      <c r="A20" s="14">
        <f t="shared" si="0"/>
        <v>17</v>
      </c>
      <c r="B20" s="14" t="s">
        <v>27</v>
      </c>
      <c r="C20" s="15" t="s">
        <v>52</v>
      </c>
      <c r="D20" s="16" t="s">
        <v>53</v>
      </c>
      <c r="E20" s="17" t="s">
        <v>30</v>
      </c>
      <c r="F20" s="18" t="s">
        <v>31</v>
      </c>
      <c r="G20" s="19" t="s">
        <v>32</v>
      </c>
      <c r="H20" s="17" t="s">
        <v>429</v>
      </c>
      <c r="I20" s="8">
        <v>2002126.41</v>
      </c>
      <c r="J20" s="27">
        <v>227142.392</v>
      </c>
      <c r="K20" s="27">
        <v>30000</v>
      </c>
      <c r="L20" s="40">
        <f t="shared" si="6"/>
        <v>0.132075742162652</v>
      </c>
      <c r="M20" s="27">
        <v>140000</v>
      </c>
      <c r="N20" s="27">
        <f t="shared" si="7"/>
        <v>140000</v>
      </c>
      <c r="O20" s="40">
        <f t="shared" si="8"/>
        <v>0.61635346342571</v>
      </c>
      <c r="P20" s="40">
        <f t="shared" si="9"/>
        <v>0.748429205588362</v>
      </c>
      <c r="Q20" s="37">
        <v>0.03</v>
      </c>
      <c r="R20" s="27">
        <f t="shared" si="10"/>
        <v>135800</v>
      </c>
      <c r="S20" s="27"/>
      <c r="T20" s="21">
        <v>45437</v>
      </c>
      <c r="U20" s="14">
        <v>3</v>
      </c>
      <c r="V20" s="21">
        <f t="shared" si="11"/>
        <v>45434</v>
      </c>
      <c r="W20" s="17" t="s">
        <v>35</v>
      </c>
      <c r="X20" s="36" t="s">
        <v>413</v>
      </c>
      <c r="Y20" s="14" t="s">
        <v>36</v>
      </c>
      <c r="Z20" s="31" t="s">
        <v>57</v>
      </c>
    </row>
    <row r="21" ht="40.2" customHeight="1" spans="1:26">
      <c r="A21" s="14">
        <f t="shared" si="0"/>
        <v>18</v>
      </c>
      <c r="B21" s="14" t="s">
        <v>27</v>
      </c>
      <c r="C21" s="15" t="s">
        <v>119</v>
      </c>
      <c r="D21" s="16" t="s">
        <v>120</v>
      </c>
      <c r="E21" s="17" t="s">
        <v>30</v>
      </c>
      <c r="F21" s="18" t="s">
        <v>40</v>
      </c>
      <c r="G21" s="19" t="s">
        <v>32</v>
      </c>
      <c r="H21" s="17" t="s">
        <v>429</v>
      </c>
      <c r="I21" s="27">
        <v>2786350.28</v>
      </c>
      <c r="J21" s="27">
        <v>181513.76</v>
      </c>
      <c r="K21" s="27">
        <v>50000</v>
      </c>
      <c r="L21" s="40">
        <f t="shared" si="6"/>
        <v>0.275461210213485</v>
      </c>
      <c r="M21" s="27">
        <v>90000</v>
      </c>
      <c r="N21" s="27">
        <f t="shared" si="7"/>
        <v>90000</v>
      </c>
      <c r="O21" s="40">
        <f t="shared" si="8"/>
        <v>0.495830178384272</v>
      </c>
      <c r="P21" s="40">
        <f t="shared" si="9"/>
        <v>0.771291388597757</v>
      </c>
      <c r="Q21" s="37">
        <v>0.03</v>
      </c>
      <c r="R21" s="27">
        <f t="shared" si="10"/>
        <v>87300</v>
      </c>
      <c r="S21" s="27"/>
      <c r="T21" s="21">
        <v>45437</v>
      </c>
      <c r="U21" s="14">
        <v>3</v>
      </c>
      <c r="V21" s="21">
        <f t="shared" si="11"/>
        <v>45434</v>
      </c>
      <c r="W21" s="17" t="s">
        <v>35</v>
      </c>
      <c r="X21" s="36" t="s">
        <v>414</v>
      </c>
      <c r="Y21" s="14" t="s">
        <v>36</v>
      </c>
      <c r="Z21" s="31" t="s">
        <v>83</v>
      </c>
    </row>
    <row r="22" ht="40.2" customHeight="1" spans="1:26">
      <c r="A22" s="14">
        <f t="shared" si="0"/>
        <v>19</v>
      </c>
      <c r="B22" s="14" t="s">
        <v>27</v>
      </c>
      <c r="C22" s="15" t="s">
        <v>263</v>
      </c>
      <c r="D22" s="16" t="s">
        <v>264</v>
      </c>
      <c r="E22" s="17" t="s">
        <v>30</v>
      </c>
      <c r="F22" s="17" t="s">
        <v>415</v>
      </c>
      <c r="G22" s="18" t="s">
        <v>32</v>
      </c>
      <c r="H22" s="17" t="s">
        <v>429</v>
      </c>
      <c r="I22" s="8">
        <v>1551594.46</v>
      </c>
      <c r="J22" s="27">
        <v>65663.2573333333</v>
      </c>
      <c r="K22" s="27">
        <v>10000</v>
      </c>
      <c r="L22" s="40">
        <f t="shared" si="6"/>
        <v>0.152292170783364</v>
      </c>
      <c r="M22" s="27">
        <v>40000</v>
      </c>
      <c r="N22" s="27">
        <f t="shared" si="7"/>
        <v>40000</v>
      </c>
      <c r="O22" s="40">
        <f t="shared" si="8"/>
        <v>0.609168683133458</v>
      </c>
      <c r="P22" s="40">
        <f t="shared" si="9"/>
        <v>0.761460853916822</v>
      </c>
      <c r="Q22" s="76">
        <v>0.03</v>
      </c>
      <c r="R22" s="27">
        <f t="shared" si="10"/>
        <v>38800</v>
      </c>
      <c r="S22" s="27"/>
      <c r="T22" s="21">
        <v>45437</v>
      </c>
      <c r="U22" s="14"/>
      <c r="V22" s="21">
        <f t="shared" si="11"/>
        <v>45437</v>
      </c>
      <c r="W22" s="17" t="s">
        <v>35</v>
      </c>
      <c r="X22" s="8"/>
      <c r="Y22" s="14" t="s">
        <v>65</v>
      </c>
      <c r="Z22" s="31"/>
    </row>
    <row r="23" ht="40.2" customHeight="1" spans="1:26">
      <c r="A23" s="14">
        <f t="shared" si="0"/>
        <v>20</v>
      </c>
      <c r="B23" s="14" t="s">
        <v>27</v>
      </c>
      <c r="C23" s="15" t="s">
        <v>261</v>
      </c>
      <c r="D23" s="16" t="s">
        <v>262</v>
      </c>
      <c r="E23" s="17" t="s">
        <v>30</v>
      </c>
      <c r="F23" s="17" t="s">
        <v>40</v>
      </c>
      <c r="G23" s="18" t="s">
        <v>32</v>
      </c>
      <c r="H23" s="17" t="s">
        <v>429</v>
      </c>
      <c r="I23" s="8">
        <v>490600.74</v>
      </c>
      <c r="J23" s="27">
        <v>168371.697333333</v>
      </c>
      <c r="K23" s="27">
        <v>20000</v>
      </c>
      <c r="L23" s="40">
        <f t="shared" si="6"/>
        <v>0.118784809541981</v>
      </c>
      <c r="M23" s="27">
        <v>110000</v>
      </c>
      <c r="N23" s="27">
        <f t="shared" si="7"/>
        <v>110000</v>
      </c>
      <c r="O23" s="40">
        <f t="shared" si="8"/>
        <v>0.653316452480893</v>
      </c>
      <c r="P23" s="40">
        <f t="shared" si="9"/>
        <v>0.772101262022874</v>
      </c>
      <c r="Q23" s="76">
        <v>0.03</v>
      </c>
      <c r="R23" s="27">
        <f t="shared" si="10"/>
        <v>106700</v>
      </c>
      <c r="S23" s="27"/>
      <c r="T23" s="21">
        <v>45432</v>
      </c>
      <c r="U23" s="14">
        <v>5</v>
      </c>
      <c r="V23" s="21">
        <f t="shared" si="11"/>
        <v>45427</v>
      </c>
      <c r="W23" s="17" t="s">
        <v>35</v>
      </c>
      <c r="X23" s="36" t="s">
        <v>423</v>
      </c>
      <c r="Y23" s="14" t="s">
        <v>65</v>
      </c>
      <c r="Z23" s="31"/>
    </row>
    <row r="24" ht="40.2" customHeight="1" spans="1:26">
      <c r="A24" s="14">
        <f t="shared" si="0"/>
        <v>21</v>
      </c>
      <c r="B24" s="14" t="s">
        <v>27</v>
      </c>
      <c r="C24" s="15" t="s">
        <v>156</v>
      </c>
      <c r="D24" s="16" t="s">
        <v>157</v>
      </c>
      <c r="E24" s="17" t="s">
        <v>30</v>
      </c>
      <c r="F24" s="18" t="s">
        <v>40</v>
      </c>
      <c r="G24" s="19" t="s">
        <v>32</v>
      </c>
      <c r="H24" s="17" t="s">
        <v>429</v>
      </c>
      <c r="I24" s="27">
        <v>1925793.4</v>
      </c>
      <c r="J24" s="27">
        <v>94915.1906666667</v>
      </c>
      <c r="K24" s="27">
        <v>20000</v>
      </c>
      <c r="L24" s="40">
        <f t="shared" si="6"/>
        <v>0.210714426842782</v>
      </c>
      <c r="M24" s="27">
        <v>50000</v>
      </c>
      <c r="N24" s="27">
        <f t="shared" si="7"/>
        <v>50000</v>
      </c>
      <c r="O24" s="40">
        <f t="shared" si="8"/>
        <v>0.526786067106954</v>
      </c>
      <c r="P24" s="40">
        <f t="shared" si="9"/>
        <v>0.737500493949736</v>
      </c>
      <c r="Q24" s="37">
        <v>0.03</v>
      </c>
      <c r="R24" s="27">
        <f t="shared" si="10"/>
        <v>48500</v>
      </c>
      <c r="S24" s="27"/>
      <c r="T24" s="21">
        <v>45432</v>
      </c>
      <c r="U24" s="14">
        <v>3</v>
      </c>
      <c r="V24" s="21">
        <f t="shared" si="11"/>
        <v>45429</v>
      </c>
      <c r="W24" s="17" t="s">
        <v>70</v>
      </c>
      <c r="X24" s="36" t="s">
        <v>424</v>
      </c>
      <c r="Y24" s="14" t="s">
        <v>43</v>
      </c>
      <c r="Z24" s="31"/>
    </row>
    <row r="25" ht="40.2" customHeight="1" spans="1:26">
      <c r="A25" s="14">
        <f t="shared" si="0"/>
        <v>22</v>
      </c>
      <c r="B25" s="14" t="s">
        <v>45</v>
      </c>
      <c r="C25" s="15" t="s">
        <v>108</v>
      </c>
      <c r="D25" s="93" t="s">
        <v>109</v>
      </c>
      <c r="E25" s="17" t="s">
        <v>30</v>
      </c>
      <c r="F25" s="18" t="s">
        <v>74</v>
      </c>
      <c r="G25" s="19" t="s">
        <v>32</v>
      </c>
      <c r="H25" s="17" t="s">
        <v>429</v>
      </c>
      <c r="I25" s="27">
        <v>2656251.88</v>
      </c>
      <c r="J25" s="27">
        <v>550565.125333334</v>
      </c>
      <c r="K25" s="27">
        <v>100000</v>
      </c>
      <c r="L25" s="40">
        <f t="shared" si="6"/>
        <v>0.181631555285047</v>
      </c>
      <c r="M25" s="27">
        <v>300000</v>
      </c>
      <c r="N25" s="27">
        <f t="shared" si="7"/>
        <v>300000</v>
      </c>
      <c r="O25" s="40">
        <f t="shared" si="8"/>
        <v>0.54489466585514</v>
      </c>
      <c r="P25" s="40">
        <f t="shared" si="9"/>
        <v>0.726526221140186</v>
      </c>
      <c r="Q25" s="37">
        <v>0.03</v>
      </c>
      <c r="R25" s="27">
        <f t="shared" si="10"/>
        <v>291000</v>
      </c>
      <c r="S25" s="17" t="s">
        <v>131</v>
      </c>
      <c r="T25" s="21">
        <v>45432</v>
      </c>
      <c r="U25" s="14">
        <v>2</v>
      </c>
      <c r="V25" s="21">
        <f t="shared" si="11"/>
        <v>45430</v>
      </c>
      <c r="W25" s="17" t="s">
        <v>35</v>
      </c>
      <c r="X25" s="27">
        <v>3348826.28</v>
      </c>
      <c r="Y25" s="14" t="s">
        <v>110</v>
      </c>
      <c r="Z25" s="31" t="s">
        <v>433</v>
      </c>
    </row>
    <row r="26" ht="55.2" customHeight="1" spans="1:26">
      <c r="A26" s="14">
        <f t="shared" si="0"/>
        <v>23</v>
      </c>
      <c r="B26" s="14" t="s">
        <v>27</v>
      </c>
      <c r="C26" s="15" t="s">
        <v>416</v>
      </c>
      <c r="D26" s="16" t="s">
        <v>417</v>
      </c>
      <c r="E26" s="17" t="s">
        <v>30</v>
      </c>
      <c r="F26" s="18" t="s">
        <v>74</v>
      </c>
      <c r="G26" s="19" t="s">
        <v>32</v>
      </c>
      <c r="H26" s="17" t="s">
        <v>429</v>
      </c>
      <c r="I26" s="27">
        <v>1786303.39</v>
      </c>
      <c r="J26" s="27">
        <v>134893.196</v>
      </c>
      <c r="K26" s="27">
        <v>50000</v>
      </c>
      <c r="L26" s="40">
        <f t="shared" si="6"/>
        <v>0.370663617459253</v>
      </c>
      <c r="M26" s="27">
        <v>52000</v>
      </c>
      <c r="N26" s="27">
        <f t="shared" si="7"/>
        <v>52000</v>
      </c>
      <c r="O26" s="40">
        <f t="shared" si="8"/>
        <v>0.385490162157623</v>
      </c>
      <c r="P26" s="40">
        <f t="shared" si="9"/>
        <v>0.756153779616876</v>
      </c>
      <c r="Q26" s="37">
        <v>0.03</v>
      </c>
      <c r="R26" s="27">
        <f t="shared" si="10"/>
        <v>50440</v>
      </c>
      <c r="S26" s="17" t="s">
        <v>418</v>
      </c>
      <c r="T26" s="21">
        <v>45427</v>
      </c>
      <c r="U26" s="14">
        <v>3</v>
      </c>
      <c r="V26" s="21">
        <f t="shared" si="11"/>
        <v>45424</v>
      </c>
      <c r="W26" s="17" t="s">
        <v>70</v>
      </c>
      <c r="X26" s="36" t="s">
        <v>419</v>
      </c>
      <c r="Y26" s="14" t="s">
        <v>36</v>
      </c>
      <c r="Z26" s="31" t="s">
        <v>420</v>
      </c>
    </row>
    <row r="27" ht="55.2" customHeight="1" spans="1:26">
      <c r="A27" s="14">
        <f t="shared" si="0"/>
        <v>24</v>
      </c>
      <c r="B27" s="52" t="s">
        <v>27</v>
      </c>
      <c r="C27" s="15" t="s">
        <v>38</v>
      </c>
      <c r="D27" s="16" t="s">
        <v>39</v>
      </c>
      <c r="E27" s="17" t="s">
        <v>30</v>
      </c>
      <c r="F27" s="18" t="s">
        <v>40</v>
      </c>
      <c r="G27" s="19" t="s">
        <v>32</v>
      </c>
      <c r="H27" s="17" t="s">
        <v>429</v>
      </c>
      <c r="I27" s="8">
        <v>1078234.1</v>
      </c>
      <c r="J27" s="27">
        <f>65904.1973333333+47669.489333333</f>
        <v>113573.686666666</v>
      </c>
      <c r="K27" s="27">
        <v>40000</v>
      </c>
      <c r="L27" s="40">
        <f t="shared" si="6"/>
        <v>0.352194255324283</v>
      </c>
      <c r="M27" s="27">
        <v>50000</v>
      </c>
      <c r="N27" s="27">
        <f t="shared" si="7"/>
        <v>50000</v>
      </c>
      <c r="O27" s="40">
        <f t="shared" si="8"/>
        <v>0.440242819155354</v>
      </c>
      <c r="P27" s="40">
        <f t="shared" si="9"/>
        <v>0.792437074479637</v>
      </c>
      <c r="Q27" s="37">
        <v>0.03</v>
      </c>
      <c r="R27" s="27">
        <f t="shared" si="10"/>
        <v>48500</v>
      </c>
      <c r="S27" s="17" t="s">
        <v>406</v>
      </c>
      <c r="T27" s="21">
        <v>45427</v>
      </c>
      <c r="U27" s="14">
        <v>3</v>
      </c>
      <c r="V27" s="21">
        <f t="shared" si="11"/>
        <v>45424</v>
      </c>
      <c r="W27" s="17" t="s">
        <v>35</v>
      </c>
      <c r="X27" s="36" t="s">
        <v>421</v>
      </c>
      <c r="Y27" s="14" t="s">
        <v>43</v>
      </c>
      <c r="Z27" s="31" t="s">
        <v>422</v>
      </c>
    </row>
    <row r="28" ht="40.2" customHeight="1" spans="1:26">
      <c r="A28" s="14">
        <f t="shared" si="0"/>
        <v>25</v>
      </c>
      <c r="B28" s="14" t="s">
        <v>27</v>
      </c>
      <c r="C28" s="15" t="s">
        <v>101</v>
      </c>
      <c r="D28" s="16" t="s">
        <v>102</v>
      </c>
      <c r="E28" s="17" t="s">
        <v>30</v>
      </c>
      <c r="F28" s="18" t="s">
        <v>103</v>
      </c>
      <c r="G28" s="19" t="s">
        <v>32</v>
      </c>
      <c r="H28" s="17" t="s">
        <v>429</v>
      </c>
      <c r="I28" s="8">
        <v>135347.68</v>
      </c>
      <c r="J28" s="27">
        <v>22702.8853333333</v>
      </c>
      <c r="K28" s="27">
        <v>10000</v>
      </c>
      <c r="L28" s="40">
        <f t="shared" si="6"/>
        <v>0.440472647118451</v>
      </c>
      <c r="M28" s="27">
        <v>10000</v>
      </c>
      <c r="N28" s="27">
        <f t="shared" si="7"/>
        <v>10000</v>
      </c>
      <c r="O28" s="40">
        <f t="shared" si="8"/>
        <v>0.440472647118451</v>
      </c>
      <c r="P28" s="40">
        <f t="shared" si="9"/>
        <v>0.880945294236903</v>
      </c>
      <c r="Q28" s="37">
        <v>0.03</v>
      </c>
      <c r="R28" s="27">
        <f t="shared" si="10"/>
        <v>9700</v>
      </c>
      <c r="S28" s="27"/>
      <c r="T28" s="21">
        <v>45437</v>
      </c>
      <c r="U28" s="14">
        <v>3</v>
      </c>
      <c r="V28" s="21">
        <f t="shared" si="11"/>
        <v>45434</v>
      </c>
      <c r="W28" s="17" t="s">
        <v>35</v>
      </c>
      <c r="X28" s="36"/>
      <c r="Y28" s="14" t="s">
        <v>43</v>
      </c>
      <c r="Z28" s="31"/>
    </row>
    <row r="29" ht="40.2" customHeight="1" spans="1:26">
      <c r="A29" s="14">
        <f t="shared" si="0"/>
        <v>26</v>
      </c>
      <c r="B29" s="14" t="s">
        <v>27</v>
      </c>
      <c r="C29" s="51" t="s">
        <v>62</v>
      </c>
      <c r="D29" s="16" t="s">
        <v>63</v>
      </c>
      <c r="E29" s="17" t="s">
        <v>30</v>
      </c>
      <c r="F29" s="18" t="s">
        <v>31</v>
      </c>
      <c r="G29" s="19" t="s">
        <v>32</v>
      </c>
      <c r="H29" s="17" t="s">
        <v>429</v>
      </c>
      <c r="I29" s="8">
        <v>2367700.74</v>
      </c>
      <c r="J29" s="27">
        <v>148545.317333333</v>
      </c>
      <c r="K29" s="27">
        <v>50000</v>
      </c>
      <c r="L29" s="40">
        <f t="shared" si="6"/>
        <v>0.336597618138314</v>
      </c>
      <c r="M29" s="27">
        <v>65000</v>
      </c>
      <c r="N29" s="27">
        <f t="shared" si="7"/>
        <v>65000</v>
      </c>
      <c r="O29" s="40">
        <f t="shared" si="8"/>
        <v>0.437576903579808</v>
      </c>
      <c r="P29" s="40">
        <f t="shared" si="9"/>
        <v>0.774174521718122</v>
      </c>
      <c r="Q29" s="75">
        <v>0.03</v>
      </c>
      <c r="R29" s="27">
        <f t="shared" si="10"/>
        <v>63050</v>
      </c>
      <c r="S29" s="17" t="s">
        <v>55</v>
      </c>
      <c r="T29" s="21">
        <v>45437</v>
      </c>
      <c r="U29" s="14">
        <v>1</v>
      </c>
      <c r="V29" s="21">
        <f t="shared" si="11"/>
        <v>45436</v>
      </c>
      <c r="W29" s="17" t="s">
        <v>35</v>
      </c>
      <c r="X29" s="36" t="s">
        <v>409</v>
      </c>
      <c r="Y29" s="14" t="s">
        <v>65</v>
      </c>
      <c r="Z29" s="31" t="s">
        <v>410</v>
      </c>
    </row>
    <row r="30" s="42" customFormat="1" ht="40.2" customHeight="1" spans="1:27">
      <c r="A30" s="14">
        <f t="shared" si="0"/>
        <v>27</v>
      </c>
      <c r="B30" s="14" t="s">
        <v>27</v>
      </c>
      <c r="C30" s="51" t="s">
        <v>28</v>
      </c>
      <c r="D30" s="16" t="s">
        <v>29</v>
      </c>
      <c r="E30" s="17" t="s">
        <v>30</v>
      </c>
      <c r="F30" s="18" t="s">
        <v>31</v>
      </c>
      <c r="G30" s="19" t="s">
        <v>32</v>
      </c>
      <c r="H30" s="17" t="s">
        <v>429</v>
      </c>
      <c r="I30" s="8">
        <v>2697239.61</v>
      </c>
      <c r="J30" s="27">
        <v>154597.949333333</v>
      </c>
      <c r="K30" s="27">
        <v>70000</v>
      </c>
      <c r="L30" s="40">
        <f t="shared" si="6"/>
        <v>0.452787377205572</v>
      </c>
      <c r="M30" s="95">
        <v>50000</v>
      </c>
      <c r="N30" s="27">
        <f t="shared" si="7"/>
        <v>50000</v>
      </c>
      <c r="O30" s="40">
        <f t="shared" si="8"/>
        <v>0.323419555146837</v>
      </c>
      <c r="P30" s="40">
        <f t="shared" si="9"/>
        <v>0.77620693235241</v>
      </c>
      <c r="Q30" s="75">
        <v>0.03</v>
      </c>
      <c r="R30" s="27">
        <f t="shared" si="10"/>
        <v>48500</v>
      </c>
      <c r="S30" s="17" t="s">
        <v>34</v>
      </c>
      <c r="T30" s="21">
        <v>45432</v>
      </c>
      <c r="U30" s="14">
        <v>1</v>
      </c>
      <c r="V30" s="21">
        <f t="shared" si="11"/>
        <v>45431</v>
      </c>
      <c r="W30" s="17" t="s">
        <v>35</v>
      </c>
      <c r="X30" s="36" t="s">
        <v>404</v>
      </c>
      <c r="Y30" s="14" t="s">
        <v>36</v>
      </c>
      <c r="Z30" s="31" t="s">
        <v>405</v>
      </c>
      <c r="AA30"/>
    </row>
    <row r="31" ht="40.2" customHeight="1" spans="1:26">
      <c r="A31" s="14">
        <f t="shared" si="0"/>
        <v>28</v>
      </c>
      <c r="B31" s="14" t="s">
        <v>27</v>
      </c>
      <c r="C31" s="15" t="s">
        <v>425</v>
      </c>
      <c r="D31" s="16" t="s">
        <v>426</v>
      </c>
      <c r="E31" s="17" t="s">
        <v>30</v>
      </c>
      <c r="F31" s="18" t="s">
        <v>31</v>
      </c>
      <c r="G31" s="19" t="s">
        <v>32</v>
      </c>
      <c r="H31" s="17" t="s">
        <v>429</v>
      </c>
      <c r="I31" s="27">
        <v>148912.54</v>
      </c>
      <c r="J31" s="27">
        <v>156665.856</v>
      </c>
      <c r="K31" s="27">
        <v>0</v>
      </c>
      <c r="L31" s="40">
        <f t="shared" si="6"/>
        <v>0</v>
      </c>
      <c r="M31" s="27">
        <v>120000</v>
      </c>
      <c r="N31" s="27">
        <f t="shared" si="7"/>
        <v>120000</v>
      </c>
      <c r="O31" s="40">
        <f t="shared" si="8"/>
        <v>0.765961410251382</v>
      </c>
      <c r="P31" s="40">
        <f t="shared" si="9"/>
        <v>0.765961410251382</v>
      </c>
      <c r="Q31" s="37">
        <v>0.03</v>
      </c>
      <c r="R31" s="27">
        <f t="shared" si="10"/>
        <v>116400</v>
      </c>
      <c r="S31" s="17" t="s">
        <v>427</v>
      </c>
      <c r="T31" s="21">
        <v>45428</v>
      </c>
      <c r="U31" s="14">
        <v>3</v>
      </c>
      <c r="V31" s="21">
        <f t="shared" si="11"/>
        <v>45425</v>
      </c>
      <c r="W31" s="17" t="s">
        <v>70</v>
      </c>
      <c r="X31" s="36"/>
      <c r="Y31" s="14" t="s">
        <v>36</v>
      </c>
      <c r="Z31" s="31" t="s">
        <v>428</v>
      </c>
    </row>
    <row r="32" ht="40.2" customHeight="1" spans="1:26">
      <c r="A32" s="14">
        <f t="shared" si="0"/>
        <v>29</v>
      </c>
      <c r="B32" s="14" t="s">
        <v>45</v>
      </c>
      <c r="C32" s="15" t="s">
        <v>234</v>
      </c>
      <c r="D32" s="16" t="s">
        <v>235</v>
      </c>
      <c r="E32" s="17" t="s">
        <v>30</v>
      </c>
      <c r="F32" s="18" t="s">
        <v>31</v>
      </c>
      <c r="G32" s="19" t="s">
        <v>32</v>
      </c>
      <c r="H32" s="17" t="s">
        <v>429</v>
      </c>
      <c r="I32" s="8">
        <v>570888.88</v>
      </c>
      <c r="J32" s="27">
        <v>163895.32</v>
      </c>
      <c r="K32" s="27">
        <v>50000</v>
      </c>
      <c r="L32" s="40">
        <f t="shared" si="6"/>
        <v>0.305072774500211</v>
      </c>
      <c r="M32" s="27">
        <v>80000</v>
      </c>
      <c r="N32" s="27">
        <f t="shared" si="7"/>
        <v>80000</v>
      </c>
      <c r="O32" s="40">
        <f t="shared" si="8"/>
        <v>0.488116439200338</v>
      </c>
      <c r="P32" s="40">
        <f t="shared" si="9"/>
        <v>0.79318921370055</v>
      </c>
      <c r="Q32" s="17"/>
      <c r="R32" s="27">
        <f t="shared" si="10"/>
        <v>80000</v>
      </c>
      <c r="S32" s="27"/>
      <c r="T32" s="21">
        <v>45439</v>
      </c>
      <c r="U32" s="14">
        <v>7</v>
      </c>
      <c r="V32" s="21">
        <f t="shared" si="11"/>
        <v>45432</v>
      </c>
      <c r="W32" s="17" t="s">
        <v>70</v>
      </c>
      <c r="X32" s="36" t="s">
        <v>454</v>
      </c>
      <c r="Y32" s="14" t="s">
        <v>125</v>
      </c>
      <c r="Z32" s="31"/>
    </row>
    <row r="33" ht="40.2" customHeight="1" spans="1:26">
      <c r="A33" s="14">
        <f t="shared" si="0"/>
        <v>30</v>
      </c>
      <c r="B33" s="14" t="s">
        <v>45</v>
      </c>
      <c r="C33" s="15" t="s">
        <v>121</v>
      </c>
      <c r="D33" s="94" t="s">
        <v>122</v>
      </c>
      <c r="E33" s="17" t="s">
        <v>31</v>
      </c>
      <c r="F33" s="18" t="s">
        <v>31</v>
      </c>
      <c r="G33" s="19" t="s">
        <v>32</v>
      </c>
      <c r="H33" s="17" t="s">
        <v>429</v>
      </c>
      <c r="I33" s="27">
        <v>1001718.64</v>
      </c>
      <c r="J33" s="27">
        <v>328416.886666667</v>
      </c>
      <c r="K33" s="27">
        <v>100000</v>
      </c>
      <c r="L33" s="40">
        <f t="shared" si="6"/>
        <v>0.304491041903996</v>
      </c>
      <c r="M33" s="27">
        <v>150000</v>
      </c>
      <c r="N33" s="27">
        <f t="shared" si="7"/>
        <v>150000</v>
      </c>
      <c r="O33" s="40">
        <f t="shared" si="8"/>
        <v>0.456736562855994</v>
      </c>
      <c r="P33" s="40">
        <f t="shared" si="9"/>
        <v>0.761227604759991</v>
      </c>
      <c r="Q33" s="37">
        <v>0.03</v>
      </c>
      <c r="R33" s="27">
        <f t="shared" si="10"/>
        <v>145500</v>
      </c>
      <c r="S33" s="17" t="s">
        <v>131</v>
      </c>
      <c r="T33" s="21">
        <v>45433</v>
      </c>
      <c r="U33" s="14">
        <v>3</v>
      </c>
      <c r="V33" s="21">
        <f t="shared" si="11"/>
        <v>45430</v>
      </c>
      <c r="W33" s="17" t="s">
        <v>70</v>
      </c>
      <c r="X33" s="27">
        <v>1304216.38</v>
      </c>
      <c r="Y33" s="14" t="s">
        <v>36</v>
      </c>
      <c r="Z33" s="31" t="s">
        <v>483</v>
      </c>
    </row>
    <row r="34" ht="40.2" customHeight="1" spans="1:26">
      <c r="A34" s="14">
        <f t="shared" si="0"/>
        <v>31</v>
      </c>
      <c r="B34" s="14" t="s">
        <v>27</v>
      </c>
      <c r="C34" s="15" t="s">
        <v>461</v>
      </c>
      <c r="D34" s="35" t="s">
        <v>462</v>
      </c>
      <c r="E34" s="17" t="s">
        <v>30</v>
      </c>
      <c r="F34" s="18" t="s">
        <v>31</v>
      </c>
      <c r="G34" s="19" t="s">
        <v>32</v>
      </c>
      <c r="H34" s="17" t="s">
        <v>429</v>
      </c>
      <c r="I34" s="27">
        <v>215718.75</v>
      </c>
      <c r="J34" s="27">
        <v>238765.787333333</v>
      </c>
      <c r="K34" s="27"/>
      <c r="L34" s="40">
        <f t="shared" si="6"/>
        <v>0</v>
      </c>
      <c r="M34" s="27">
        <v>180000</v>
      </c>
      <c r="N34" s="27">
        <f t="shared" si="7"/>
        <v>180000</v>
      </c>
      <c r="O34" s="40">
        <f t="shared" si="8"/>
        <v>0.753876851496767</v>
      </c>
      <c r="P34" s="40">
        <f t="shared" si="9"/>
        <v>0.753876851496767</v>
      </c>
      <c r="Q34" s="37">
        <v>0.03</v>
      </c>
      <c r="R34" s="27">
        <f t="shared" si="10"/>
        <v>174600</v>
      </c>
      <c r="S34" s="17" t="s">
        <v>34</v>
      </c>
      <c r="T34" s="21">
        <v>45437</v>
      </c>
      <c r="U34" s="14">
        <v>3</v>
      </c>
      <c r="V34" s="21">
        <f t="shared" si="11"/>
        <v>45434</v>
      </c>
      <c r="W34" s="17" t="s">
        <v>35</v>
      </c>
      <c r="X34" s="36"/>
      <c r="Y34" s="14" t="s">
        <v>36</v>
      </c>
      <c r="Z34" s="31" t="s">
        <v>483</v>
      </c>
    </row>
    <row r="35" ht="40.2" customHeight="1" spans="1:26">
      <c r="A35" s="14">
        <f t="shared" si="0"/>
        <v>32</v>
      </c>
      <c r="B35" s="14" t="s">
        <v>90</v>
      </c>
      <c r="C35" s="15" t="s">
        <v>473</v>
      </c>
      <c r="D35" s="35" t="s">
        <v>474</v>
      </c>
      <c r="E35" s="17" t="s">
        <v>30</v>
      </c>
      <c r="F35" s="18" t="s">
        <v>40</v>
      </c>
      <c r="G35" s="19" t="s">
        <v>32</v>
      </c>
      <c r="H35" s="17" t="s">
        <v>429</v>
      </c>
      <c r="I35" s="27">
        <v>582605.46</v>
      </c>
      <c r="J35" s="27">
        <v>57984.4386666667</v>
      </c>
      <c r="K35" s="27">
        <v>20000</v>
      </c>
      <c r="L35" s="40">
        <f t="shared" si="6"/>
        <v>0.344920127880747</v>
      </c>
      <c r="M35" s="27">
        <v>25000</v>
      </c>
      <c r="N35" s="27">
        <f t="shared" si="7"/>
        <v>25000</v>
      </c>
      <c r="O35" s="40">
        <f t="shared" si="8"/>
        <v>0.431150159850934</v>
      </c>
      <c r="P35" s="40">
        <f t="shared" si="9"/>
        <v>0.776070287731681</v>
      </c>
      <c r="Q35" s="37">
        <v>0.03</v>
      </c>
      <c r="R35" s="27">
        <f t="shared" ref="R35:R107" si="12">N35*(1-Q35)</f>
        <v>24250</v>
      </c>
      <c r="S35" s="17" t="s">
        <v>406</v>
      </c>
      <c r="T35" s="21">
        <v>45437</v>
      </c>
      <c r="U35" s="14">
        <v>3</v>
      </c>
      <c r="V35" s="21">
        <f t="shared" si="11"/>
        <v>45434</v>
      </c>
      <c r="W35" s="17" t="s">
        <v>35</v>
      </c>
      <c r="X35" s="36"/>
      <c r="Y35" s="14" t="s">
        <v>89</v>
      </c>
      <c r="Z35" s="31" t="s">
        <v>484</v>
      </c>
    </row>
    <row r="36" ht="40.2" customHeight="1" spans="1:26">
      <c r="A36" s="14">
        <f t="shared" si="0"/>
        <v>33</v>
      </c>
      <c r="B36" s="14" t="s">
        <v>45</v>
      </c>
      <c r="C36" s="15" t="s">
        <v>318</v>
      </c>
      <c r="D36" s="35" t="s">
        <v>319</v>
      </c>
      <c r="E36" s="17" t="s">
        <v>172</v>
      </c>
      <c r="F36" s="18" t="s">
        <v>40</v>
      </c>
      <c r="G36" s="19" t="s">
        <v>32</v>
      </c>
      <c r="H36" s="17" t="s">
        <v>333</v>
      </c>
      <c r="I36" s="27">
        <v>2575230.16</v>
      </c>
      <c r="J36" s="27">
        <v>478321.786666667</v>
      </c>
      <c r="K36" s="27"/>
      <c r="L36" s="40">
        <f t="shared" si="6"/>
        <v>0</v>
      </c>
      <c r="M36" s="27">
        <v>1000000</v>
      </c>
      <c r="N36" s="27">
        <f t="shared" si="7"/>
        <v>1000000</v>
      </c>
      <c r="O36" s="40">
        <f t="shared" si="8"/>
        <v>2.09064280130079</v>
      </c>
      <c r="P36" s="40">
        <f t="shared" si="9"/>
        <v>2.09064280130079</v>
      </c>
      <c r="Q36" s="37"/>
      <c r="R36" s="27">
        <f t="shared" si="12"/>
        <v>1000000</v>
      </c>
      <c r="S36" s="17"/>
      <c r="T36" s="21">
        <v>45442</v>
      </c>
      <c r="U36" s="14">
        <v>3</v>
      </c>
      <c r="V36" s="21">
        <f t="shared" si="11"/>
        <v>45439</v>
      </c>
      <c r="W36" s="17" t="s">
        <v>56</v>
      </c>
      <c r="X36" s="36"/>
      <c r="Y36" s="14" t="s">
        <v>89</v>
      </c>
      <c r="Z36" s="31" t="s">
        <v>485</v>
      </c>
    </row>
    <row r="37" ht="40.2" customHeight="1" spans="1:26">
      <c r="A37" s="14">
        <f t="shared" si="0"/>
        <v>34</v>
      </c>
      <c r="B37" s="14" t="s">
        <v>260</v>
      </c>
      <c r="C37" s="15" t="s">
        <v>46</v>
      </c>
      <c r="D37" s="35" t="s">
        <v>47</v>
      </c>
      <c r="E37" s="17" t="s">
        <v>172</v>
      </c>
      <c r="F37" s="18" t="s">
        <v>40</v>
      </c>
      <c r="G37" s="19" t="s">
        <v>32</v>
      </c>
      <c r="H37" s="17" t="s">
        <v>333</v>
      </c>
      <c r="I37" s="27">
        <v>1329193.66</v>
      </c>
      <c r="J37" s="27">
        <v>167753.125333333</v>
      </c>
      <c r="K37" s="27"/>
      <c r="L37" s="40">
        <f t="shared" si="6"/>
        <v>0</v>
      </c>
      <c r="M37" s="27">
        <v>300000</v>
      </c>
      <c r="N37" s="27">
        <f t="shared" si="7"/>
        <v>300000</v>
      </c>
      <c r="O37" s="40">
        <f t="shared" si="8"/>
        <v>1.78834224044343</v>
      </c>
      <c r="P37" s="40">
        <f t="shared" si="9"/>
        <v>1.78834224044343</v>
      </c>
      <c r="Q37" s="37">
        <v>0.03</v>
      </c>
      <c r="R37" s="27">
        <f t="shared" si="12"/>
        <v>291000</v>
      </c>
      <c r="S37" s="17"/>
      <c r="T37" s="21">
        <v>45442</v>
      </c>
      <c r="U37" s="14">
        <v>3</v>
      </c>
      <c r="V37" s="21">
        <f t="shared" si="11"/>
        <v>45439</v>
      </c>
      <c r="W37" s="17" t="s">
        <v>35</v>
      </c>
      <c r="X37" s="36"/>
      <c r="Y37" s="14" t="s">
        <v>65</v>
      </c>
      <c r="Z37" s="31" t="s">
        <v>486</v>
      </c>
    </row>
    <row r="38" ht="40.2" customHeight="1" spans="1:26">
      <c r="A38" s="14">
        <f t="shared" si="0"/>
        <v>35</v>
      </c>
      <c r="B38" s="14" t="s">
        <v>45</v>
      </c>
      <c r="C38" s="15" t="s">
        <v>94</v>
      </c>
      <c r="D38" s="93" t="s">
        <v>95</v>
      </c>
      <c r="E38" s="17" t="s">
        <v>172</v>
      </c>
      <c r="F38" s="18" t="s">
        <v>74</v>
      </c>
      <c r="G38" s="19" t="s">
        <v>32</v>
      </c>
      <c r="H38" s="17" t="s">
        <v>333</v>
      </c>
      <c r="I38" s="27">
        <v>4727082.66</v>
      </c>
      <c r="J38" s="27">
        <v>896881.709333333</v>
      </c>
      <c r="K38" s="27"/>
      <c r="L38" s="40">
        <f t="shared" si="6"/>
        <v>0</v>
      </c>
      <c r="M38" s="27">
        <v>300000</v>
      </c>
      <c r="N38" s="27">
        <f t="shared" si="7"/>
        <v>300000</v>
      </c>
      <c r="O38" s="40">
        <f t="shared" si="8"/>
        <v>0.3344922712528</v>
      </c>
      <c r="P38" s="40">
        <f t="shared" si="9"/>
        <v>0.3344922712528</v>
      </c>
      <c r="Q38" s="37"/>
      <c r="R38" s="27">
        <f t="shared" si="12"/>
        <v>300000</v>
      </c>
      <c r="S38" s="17"/>
      <c r="T38" s="21">
        <v>45442</v>
      </c>
      <c r="U38" s="14">
        <v>3</v>
      </c>
      <c r="V38" s="21">
        <f t="shared" si="11"/>
        <v>45439</v>
      </c>
      <c r="W38" s="17" t="s">
        <v>56</v>
      </c>
      <c r="X38" s="27">
        <v>6726612.82</v>
      </c>
      <c r="Y38" s="14" t="s">
        <v>89</v>
      </c>
      <c r="Z38" s="31" t="s">
        <v>487</v>
      </c>
    </row>
    <row r="39" ht="40.2" customHeight="1" spans="1:26">
      <c r="A39" s="14">
        <f t="shared" si="0"/>
        <v>36</v>
      </c>
      <c r="B39" s="14" t="s">
        <v>45</v>
      </c>
      <c r="C39" s="15" t="s">
        <v>142</v>
      </c>
      <c r="D39" s="93" t="s">
        <v>143</v>
      </c>
      <c r="E39" s="17" t="s">
        <v>172</v>
      </c>
      <c r="F39" s="18" t="s">
        <v>40</v>
      </c>
      <c r="G39" s="19" t="s">
        <v>32</v>
      </c>
      <c r="H39" s="17" t="s">
        <v>333</v>
      </c>
      <c r="I39" s="27">
        <v>728642.2</v>
      </c>
      <c r="J39" s="27">
        <v>358004.842666667</v>
      </c>
      <c r="K39" s="27"/>
      <c r="L39" s="40">
        <f t="shared" si="6"/>
        <v>0</v>
      </c>
      <c r="M39" s="27">
        <v>350000</v>
      </c>
      <c r="N39" s="27">
        <f t="shared" si="7"/>
        <v>350000</v>
      </c>
      <c r="O39" s="40">
        <f t="shared" si="8"/>
        <v>0.977640406741314</v>
      </c>
      <c r="P39" s="40">
        <f t="shared" si="9"/>
        <v>0.977640406741314</v>
      </c>
      <c r="Q39" s="37"/>
      <c r="R39" s="27">
        <f t="shared" si="12"/>
        <v>350000</v>
      </c>
      <c r="S39" s="17"/>
      <c r="T39" s="21">
        <v>45442</v>
      </c>
      <c r="U39" s="14">
        <v>3</v>
      </c>
      <c r="V39" s="21">
        <f t="shared" si="11"/>
        <v>45439</v>
      </c>
      <c r="W39" s="17" t="s">
        <v>35</v>
      </c>
      <c r="X39" s="27">
        <v>2588747.66</v>
      </c>
      <c r="Y39" s="14" t="s">
        <v>89</v>
      </c>
      <c r="Z39" s="31"/>
    </row>
    <row r="40" ht="40.2" customHeight="1" spans="1:26">
      <c r="A40" s="14">
        <f t="shared" si="0"/>
        <v>37</v>
      </c>
      <c r="B40" s="14" t="s">
        <v>45</v>
      </c>
      <c r="C40" s="15" t="s">
        <v>123</v>
      </c>
      <c r="D40" s="35" t="s">
        <v>124</v>
      </c>
      <c r="E40" s="17" t="s">
        <v>172</v>
      </c>
      <c r="F40" s="18" t="s">
        <v>31</v>
      </c>
      <c r="G40" s="19" t="s">
        <v>32</v>
      </c>
      <c r="H40" s="17" t="s">
        <v>333</v>
      </c>
      <c r="I40" s="27">
        <v>237504.17</v>
      </c>
      <c r="J40" s="27">
        <v>68516.676</v>
      </c>
      <c r="K40" s="27"/>
      <c r="L40" s="40">
        <f t="shared" si="6"/>
        <v>0</v>
      </c>
      <c r="M40" s="27">
        <v>230000</v>
      </c>
      <c r="N40" s="27">
        <f t="shared" si="7"/>
        <v>230000</v>
      </c>
      <c r="O40" s="40">
        <f t="shared" si="8"/>
        <v>3.35684702509503</v>
      </c>
      <c r="P40" s="40">
        <f t="shared" si="9"/>
        <v>3.35684702509503</v>
      </c>
      <c r="Q40" s="37"/>
      <c r="R40" s="27">
        <f t="shared" si="12"/>
        <v>230000</v>
      </c>
      <c r="S40" s="17"/>
      <c r="T40" s="21">
        <v>45442</v>
      </c>
      <c r="U40" s="14">
        <v>3</v>
      </c>
      <c r="V40" s="21">
        <f t="shared" si="11"/>
        <v>45439</v>
      </c>
      <c r="W40" s="17" t="s">
        <v>35</v>
      </c>
      <c r="X40" s="36"/>
      <c r="Y40" s="14" t="s">
        <v>125</v>
      </c>
      <c r="Z40" s="31"/>
    </row>
    <row r="41" ht="40.2" customHeight="1" spans="1:26">
      <c r="A41" s="14">
        <f t="shared" si="0"/>
        <v>38</v>
      </c>
      <c r="B41" s="14" t="s">
        <v>45</v>
      </c>
      <c r="C41" s="15" t="s">
        <v>252</v>
      </c>
      <c r="D41" s="35" t="s">
        <v>253</v>
      </c>
      <c r="E41" s="17" t="s">
        <v>172</v>
      </c>
      <c r="F41" s="18" t="s">
        <v>31</v>
      </c>
      <c r="G41" s="19" t="s">
        <v>32</v>
      </c>
      <c r="H41" s="17" t="s">
        <v>333</v>
      </c>
      <c r="I41" s="27">
        <v>1868241.73</v>
      </c>
      <c r="J41" s="27">
        <v>379892.558666667</v>
      </c>
      <c r="K41" s="27"/>
      <c r="L41" s="40">
        <f t="shared" si="6"/>
        <v>0</v>
      </c>
      <c r="M41" s="27">
        <v>400000</v>
      </c>
      <c r="N41" s="27">
        <f t="shared" si="7"/>
        <v>400000</v>
      </c>
      <c r="O41" s="40">
        <f t="shared" si="8"/>
        <v>1.05292928454273</v>
      </c>
      <c r="P41" s="40">
        <f t="shared" si="9"/>
        <v>1.05292928454273</v>
      </c>
      <c r="Q41" s="37"/>
      <c r="R41" s="27">
        <f t="shared" si="12"/>
        <v>400000</v>
      </c>
      <c r="S41" s="17"/>
      <c r="T41" s="21">
        <v>45442</v>
      </c>
      <c r="U41" s="14">
        <v>3</v>
      </c>
      <c r="V41" s="21">
        <f t="shared" si="11"/>
        <v>45439</v>
      </c>
      <c r="W41" s="17" t="s">
        <v>70</v>
      </c>
      <c r="X41" s="36"/>
      <c r="Y41" s="14" t="s">
        <v>125</v>
      </c>
      <c r="Z41" s="31"/>
    </row>
    <row r="42" ht="40.2" customHeight="1" spans="1:26">
      <c r="A42" s="14">
        <f t="shared" si="0"/>
        <v>39</v>
      </c>
      <c r="B42" s="14" t="s">
        <v>45</v>
      </c>
      <c r="C42" s="15" t="s">
        <v>164</v>
      </c>
      <c r="D42" s="35" t="s">
        <v>165</v>
      </c>
      <c r="E42" s="17" t="s">
        <v>172</v>
      </c>
      <c r="F42" s="18" t="s">
        <v>40</v>
      </c>
      <c r="G42" s="19" t="s">
        <v>32</v>
      </c>
      <c r="H42" s="17" t="s">
        <v>333</v>
      </c>
      <c r="I42" s="27">
        <v>2892878.93</v>
      </c>
      <c r="J42" s="27">
        <v>356366.378666667</v>
      </c>
      <c r="K42" s="27"/>
      <c r="L42" s="40">
        <f t="shared" si="6"/>
        <v>0</v>
      </c>
      <c r="M42" s="27">
        <v>350000</v>
      </c>
      <c r="N42" s="27">
        <f t="shared" si="7"/>
        <v>350000</v>
      </c>
      <c r="O42" s="40">
        <f t="shared" si="8"/>
        <v>0.982135299377887</v>
      </c>
      <c r="P42" s="40">
        <f t="shared" si="9"/>
        <v>0.982135299377887</v>
      </c>
      <c r="Q42" s="37">
        <v>0.02</v>
      </c>
      <c r="R42" s="27">
        <f t="shared" si="12"/>
        <v>343000</v>
      </c>
      <c r="S42" s="17"/>
      <c r="T42" s="21">
        <v>45442</v>
      </c>
      <c r="U42" s="14">
        <v>3</v>
      </c>
      <c r="V42" s="21">
        <f t="shared" si="11"/>
        <v>45439</v>
      </c>
      <c r="W42" s="17" t="s">
        <v>70</v>
      </c>
      <c r="X42" s="36"/>
      <c r="Y42" s="14" t="s">
        <v>125</v>
      </c>
      <c r="Z42" s="31"/>
    </row>
    <row r="43" ht="40.2" customHeight="1" spans="1:26">
      <c r="A43" s="14">
        <f t="shared" si="0"/>
        <v>40</v>
      </c>
      <c r="B43" s="14" t="s">
        <v>45</v>
      </c>
      <c r="C43" s="15" t="s">
        <v>247</v>
      </c>
      <c r="D43" s="35" t="s">
        <v>248</v>
      </c>
      <c r="E43" s="17" t="s">
        <v>172</v>
      </c>
      <c r="F43" s="18" t="s">
        <v>31</v>
      </c>
      <c r="G43" s="19" t="s">
        <v>32</v>
      </c>
      <c r="H43" s="17" t="s">
        <v>333</v>
      </c>
      <c r="I43" s="27">
        <v>7230577.73</v>
      </c>
      <c r="J43" s="27">
        <v>261800.785333333</v>
      </c>
      <c r="K43" s="27"/>
      <c r="L43" s="40">
        <f t="shared" si="6"/>
        <v>0</v>
      </c>
      <c r="M43" s="27">
        <v>250000</v>
      </c>
      <c r="N43" s="27">
        <f t="shared" si="7"/>
        <v>250000</v>
      </c>
      <c r="O43" s="40">
        <f t="shared" si="8"/>
        <v>0.954924560985147</v>
      </c>
      <c r="P43" s="40">
        <f t="shared" si="9"/>
        <v>0.954924560985147</v>
      </c>
      <c r="Q43" s="37">
        <v>0.03</v>
      </c>
      <c r="R43" s="27">
        <f t="shared" si="12"/>
        <v>242500</v>
      </c>
      <c r="S43" s="17"/>
      <c r="T43" s="21">
        <v>45442</v>
      </c>
      <c r="U43" s="14">
        <v>3</v>
      </c>
      <c r="V43" s="21">
        <f t="shared" si="11"/>
        <v>45439</v>
      </c>
      <c r="W43" s="17" t="s">
        <v>70</v>
      </c>
      <c r="X43" s="36"/>
      <c r="Y43" s="14" t="s">
        <v>125</v>
      </c>
      <c r="Z43" s="31"/>
    </row>
    <row r="44" ht="40.2" customHeight="1" spans="1:26">
      <c r="A44" s="14">
        <f t="shared" si="0"/>
        <v>41</v>
      </c>
      <c r="B44" s="14" t="s">
        <v>45</v>
      </c>
      <c r="C44" s="15" t="s">
        <v>218</v>
      </c>
      <c r="D44" s="35" t="s">
        <v>219</v>
      </c>
      <c r="E44" s="17" t="s">
        <v>172</v>
      </c>
      <c r="F44" s="18" t="s">
        <v>31</v>
      </c>
      <c r="G44" s="19" t="s">
        <v>32</v>
      </c>
      <c r="H44" s="17" t="s">
        <v>333</v>
      </c>
      <c r="I44" s="27">
        <v>142708.84</v>
      </c>
      <c r="J44" s="27">
        <v>9513.92266666667</v>
      </c>
      <c r="K44" s="27"/>
      <c r="L44" s="40">
        <f t="shared" si="6"/>
        <v>0</v>
      </c>
      <c r="M44" s="27">
        <v>140000</v>
      </c>
      <c r="N44" s="27">
        <f t="shared" si="7"/>
        <v>140000</v>
      </c>
      <c r="O44" s="40">
        <f t="shared" si="8"/>
        <v>14.7152762225522</v>
      </c>
      <c r="P44" s="40">
        <f t="shared" si="9"/>
        <v>14.7152762225522</v>
      </c>
      <c r="Q44" s="37">
        <v>0</v>
      </c>
      <c r="R44" s="27">
        <f t="shared" si="12"/>
        <v>140000</v>
      </c>
      <c r="S44" s="17"/>
      <c r="T44" s="21">
        <v>45442</v>
      </c>
      <c r="U44" s="14">
        <v>3</v>
      </c>
      <c r="V44" s="21">
        <f t="shared" si="11"/>
        <v>45439</v>
      </c>
      <c r="W44" s="17" t="s">
        <v>70</v>
      </c>
      <c r="X44" s="36"/>
      <c r="Y44" s="14" t="s">
        <v>125</v>
      </c>
      <c r="Z44" s="31"/>
    </row>
    <row r="45" ht="40.2" customHeight="1" spans="1:26">
      <c r="A45" s="14">
        <f t="shared" si="0"/>
        <v>42</v>
      </c>
      <c r="B45" s="14" t="s">
        <v>260</v>
      </c>
      <c r="C45" s="15" t="s">
        <v>72</v>
      </c>
      <c r="D45" s="35" t="s">
        <v>73</v>
      </c>
      <c r="E45" s="17" t="s">
        <v>30</v>
      </c>
      <c r="F45" s="18" t="s">
        <v>40</v>
      </c>
      <c r="G45" s="19" t="s">
        <v>32</v>
      </c>
      <c r="H45" s="17" t="s">
        <v>333</v>
      </c>
      <c r="I45" s="27">
        <v>1016896.01</v>
      </c>
      <c r="J45" s="27">
        <v>179793.818666667</v>
      </c>
      <c r="K45" s="27"/>
      <c r="L45" s="40">
        <f t="shared" si="6"/>
        <v>0</v>
      </c>
      <c r="M45" s="27">
        <v>350000</v>
      </c>
      <c r="N45" s="27">
        <f t="shared" si="7"/>
        <v>350000</v>
      </c>
      <c r="O45" s="40">
        <f t="shared" si="8"/>
        <v>1.94667426608749</v>
      </c>
      <c r="P45" s="40">
        <f t="shared" si="9"/>
        <v>1.94667426608749</v>
      </c>
      <c r="Q45" s="37">
        <v>0.03</v>
      </c>
      <c r="R45" s="27">
        <f t="shared" si="12"/>
        <v>339500</v>
      </c>
      <c r="S45" s="17"/>
      <c r="T45" s="21">
        <v>45442</v>
      </c>
      <c r="U45" s="14">
        <v>3</v>
      </c>
      <c r="V45" s="21">
        <f t="shared" si="11"/>
        <v>45439</v>
      </c>
      <c r="W45" s="17" t="s">
        <v>35</v>
      </c>
      <c r="X45" s="36"/>
      <c r="Y45" s="14" t="s">
        <v>65</v>
      </c>
      <c r="Z45" s="31" t="s">
        <v>488</v>
      </c>
    </row>
    <row r="46" ht="40.2" customHeight="1" spans="1:26">
      <c r="A46" s="14">
        <f t="shared" si="0"/>
        <v>43</v>
      </c>
      <c r="B46" s="14" t="s">
        <v>45</v>
      </c>
      <c r="C46" s="15" t="s">
        <v>146</v>
      </c>
      <c r="D46" s="35" t="s">
        <v>147</v>
      </c>
      <c r="E46" s="17" t="s">
        <v>30</v>
      </c>
      <c r="F46" s="18" t="s">
        <v>40</v>
      </c>
      <c r="G46" s="19" t="s">
        <v>32</v>
      </c>
      <c r="H46" s="17" t="s">
        <v>333</v>
      </c>
      <c r="I46" s="27">
        <v>2886378.84</v>
      </c>
      <c r="J46" s="27">
        <v>184260.173333333</v>
      </c>
      <c r="K46" s="27"/>
      <c r="L46" s="40">
        <f t="shared" si="6"/>
        <v>0</v>
      </c>
      <c r="M46" s="27">
        <v>200000</v>
      </c>
      <c r="N46" s="27">
        <f t="shared" si="7"/>
        <v>200000</v>
      </c>
      <c r="O46" s="40">
        <f t="shared" si="8"/>
        <v>1.08542175111381</v>
      </c>
      <c r="P46" s="40">
        <f t="shared" si="9"/>
        <v>1.08542175111381</v>
      </c>
      <c r="Q46" s="37">
        <v>0.02</v>
      </c>
      <c r="R46" s="27">
        <f t="shared" si="12"/>
        <v>196000</v>
      </c>
      <c r="S46" s="17"/>
      <c r="T46" s="21">
        <v>45442</v>
      </c>
      <c r="U46" s="14">
        <v>3</v>
      </c>
      <c r="V46" s="21">
        <f t="shared" si="11"/>
        <v>45439</v>
      </c>
      <c r="W46" s="17" t="s">
        <v>435</v>
      </c>
      <c r="X46" s="36"/>
      <c r="Y46" s="14" t="s">
        <v>36</v>
      </c>
      <c r="Z46" s="31"/>
    </row>
    <row r="47" ht="40.2" customHeight="1" spans="1:26">
      <c r="A47" s="14">
        <f t="shared" si="0"/>
        <v>44</v>
      </c>
      <c r="B47" s="14" t="s">
        <v>45</v>
      </c>
      <c r="C47" s="15" t="s">
        <v>531</v>
      </c>
      <c r="D47" s="93" t="s">
        <v>532</v>
      </c>
      <c r="E47" s="17" t="s">
        <v>31</v>
      </c>
      <c r="F47" s="18" t="s">
        <v>31</v>
      </c>
      <c r="G47" s="19" t="s">
        <v>32</v>
      </c>
      <c r="H47" s="17" t="s">
        <v>333</v>
      </c>
      <c r="I47" s="27">
        <v>242816.78</v>
      </c>
      <c r="J47" s="27">
        <v>768339.52</v>
      </c>
      <c r="K47" s="27"/>
      <c r="L47" s="40">
        <f t="shared" si="6"/>
        <v>0</v>
      </c>
      <c r="M47" s="27">
        <v>120000</v>
      </c>
      <c r="N47" s="27">
        <f t="shared" si="7"/>
        <v>120000</v>
      </c>
      <c r="O47" s="40">
        <f t="shared" si="8"/>
        <v>0.156180955002809</v>
      </c>
      <c r="P47" s="40">
        <f t="shared" si="9"/>
        <v>0.156180955002809</v>
      </c>
      <c r="Q47" s="37"/>
      <c r="R47" s="27">
        <f t="shared" si="12"/>
        <v>120000</v>
      </c>
      <c r="S47" s="17"/>
      <c r="T47" s="21">
        <v>45442</v>
      </c>
      <c r="U47" s="14">
        <v>3</v>
      </c>
      <c r="V47" s="21">
        <f t="shared" si="11"/>
        <v>45439</v>
      </c>
      <c r="W47" s="17" t="s">
        <v>435</v>
      </c>
      <c r="X47" s="27">
        <v>768339.52</v>
      </c>
      <c r="Y47" s="14" t="s">
        <v>125</v>
      </c>
      <c r="Z47" s="31" t="s">
        <v>533</v>
      </c>
    </row>
    <row r="48" ht="40.2" customHeight="1" spans="1:26">
      <c r="A48" s="14">
        <f t="shared" si="0"/>
        <v>45</v>
      </c>
      <c r="B48" s="14" t="s">
        <v>90</v>
      </c>
      <c r="C48" s="15" t="s">
        <v>166</v>
      </c>
      <c r="D48" s="93" t="s">
        <v>167</v>
      </c>
      <c r="E48" s="17" t="s">
        <v>30</v>
      </c>
      <c r="F48" s="18" t="s">
        <v>40</v>
      </c>
      <c r="G48" s="19" t="s">
        <v>32</v>
      </c>
      <c r="H48" s="17" t="s">
        <v>333</v>
      </c>
      <c r="I48" s="27">
        <v>806167.36</v>
      </c>
      <c r="J48" s="27">
        <v>107930.624</v>
      </c>
      <c r="K48" s="27"/>
      <c r="L48" s="40">
        <f t="shared" si="6"/>
        <v>0</v>
      </c>
      <c r="M48" s="27">
        <v>250000</v>
      </c>
      <c r="N48" s="27">
        <f t="shared" si="7"/>
        <v>250000</v>
      </c>
      <c r="O48" s="40">
        <f t="shared" si="8"/>
        <v>2.3163027390632</v>
      </c>
      <c r="P48" s="40">
        <f t="shared" si="9"/>
        <v>2.3163027390632</v>
      </c>
      <c r="Q48" s="37">
        <v>0.03</v>
      </c>
      <c r="R48" s="27">
        <f t="shared" si="12"/>
        <v>242500</v>
      </c>
      <c r="S48" s="17"/>
      <c r="T48" s="21">
        <v>45442</v>
      </c>
      <c r="U48" s="14">
        <v>3</v>
      </c>
      <c r="V48" s="21">
        <f t="shared" si="11"/>
        <v>45439</v>
      </c>
      <c r="W48" s="17" t="s">
        <v>70</v>
      </c>
      <c r="X48" s="27">
        <v>1111356.03</v>
      </c>
      <c r="Y48" s="14" t="s">
        <v>43</v>
      </c>
      <c r="Z48" s="31" t="s">
        <v>489</v>
      </c>
    </row>
    <row r="49" ht="40.2" customHeight="1" spans="1:26">
      <c r="A49" s="14">
        <f t="shared" si="0"/>
        <v>46</v>
      </c>
      <c r="B49" s="14" t="s">
        <v>45</v>
      </c>
      <c r="C49" s="15" t="s">
        <v>534</v>
      </c>
      <c r="D49" s="93" t="s">
        <v>535</v>
      </c>
      <c r="E49" s="17" t="s">
        <v>31</v>
      </c>
      <c r="F49" s="18" t="s">
        <v>31</v>
      </c>
      <c r="G49" s="19" t="s">
        <v>32</v>
      </c>
      <c r="H49" s="17" t="s">
        <v>333</v>
      </c>
      <c r="I49" s="27">
        <v>234473.3</v>
      </c>
      <c r="J49" s="27">
        <v>32272.828</v>
      </c>
      <c r="K49" s="27"/>
      <c r="L49" s="40">
        <f t="shared" si="6"/>
        <v>0</v>
      </c>
      <c r="M49" s="27">
        <v>50000</v>
      </c>
      <c r="N49" s="27">
        <f t="shared" si="7"/>
        <v>50000</v>
      </c>
      <c r="O49" s="40">
        <f t="shared" si="8"/>
        <v>1.54929093911448</v>
      </c>
      <c r="P49" s="40">
        <f t="shared" si="9"/>
        <v>1.54929093911448</v>
      </c>
      <c r="Q49" s="37">
        <v>0.03</v>
      </c>
      <c r="R49" s="27">
        <f t="shared" si="12"/>
        <v>48500</v>
      </c>
      <c r="S49" s="17"/>
      <c r="T49" s="21">
        <v>45442</v>
      </c>
      <c r="U49" s="14">
        <v>3</v>
      </c>
      <c r="V49" s="21">
        <f t="shared" si="11"/>
        <v>45439</v>
      </c>
      <c r="W49" s="17" t="s">
        <v>70</v>
      </c>
      <c r="X49" s="27">
        <v>384341.93</v>
      </c>
      <c r="Y49" s="14" t="s">
        <v>36</v>
      </c>
      <c r="Z49" s="31"/>
    </row>
    <row r="50" ht="40.2" customHeight="1" spans="1:26">
      <c r="A50" s="14">
        <f t="shared" si="0"/>
        <v>47</v>
      </c>
      <c r="B50" s="14" t="s">
        <v>45</v>
      </c>
      <c r="C50" s="15" t="s">
        <v>159</v>
      </c>
      <c r="D50" s="35" t="s">
        <v>160</v>
      </c>
      <c r="E50" s="17" t="s">
        <v>30</v>
      </c>
      <c r="F50" s="18" t="s">
        <v>40</v>
      </c>
      <c r="G50" s="19" t="s">
        <v>32</v>
      </c>
      <c r="H50" s="17" t="s">
        <v>333</v>
      </c>
      <c r="I50" s="27">
        <v>2340890.79</v>
      </c>
      <c r="J50" s="27">
        <v>120830.644</v>
      </c>
      <c r="K50" s="27"/>
      <c r="L50" s="40">
        <f t="shared" si="6"/>
        <v>0</v>
      </c>
      <c r="M50" s="27">
        <v>120000</v>
      </c>
      <c r="N50" s="27">
        <f t="shared" si="7"/>
        <v>120000</v>
      </c>
      <c r="O50" s="40">
        <f t="shared" si="8"/>
        <v>0.993125551826075</v>
      </c>
      <c r="P50" s="40">
        <f t="shared" si="9"/>
        <v>0.993125551826075</v>
      </c>
      <c r="Q50" s="37">
        <v>0.03</v>
      </c>
      <c r="R50" s="27">
        <f t="shared" si="12"/>
        <v>116400</v>
      </c>
      <c r="S50" s="17"/>
      <c r="T50" s="21">
        <v>45442</v>
      </c>
      <c r="U50" s="14">
        <v>3</v>
      </c>
      <c r="V50" s="21">
        <f t="shared" si="11"/>
        <v>45439</v>
      </c>
      <c r="W50" s="17" t="s">
        <v>70</v>
      </c>
      <c r="X50" s="36"/>
      <c r="Y50" s="14" t="s">
        <v>65</v>
      </c>
      <c r="Z50" s="31" t="s">
        <v>490</v>
      </c>
    </row>
    <row r="51" ht="40.2" customHeight="1" spans="1:26">
      <c r="A51" s="14">
        <f t="shared" si="0"/>
        <v>48</v>
      </c>
      <c r="B51" s="14" t="s">
        <v>45</v>
      </c>
      <c r="C51" s="15" t="s">
        <v>451</v>
      </c>
      <c r="D51" s="35" t="s">
        <v>452</v>
      </c>
      <c r="E51" s="17" t="s">
        <v>30</v>
      </c>
      <c r="F51" s="18" t="s">
        <v>40</v>
      </c>
      <c r="G51" s="19" t="s">
        <v>32</v>
      </c>
      <c r="H51" s="17" t="s">
        <v>333</v>
      </c>
      <c r="I51" s="27">
        <v>243822.61</v>
      </c>
      <c r="J51" s="27">
        <v>30093.4613333333</v>
      </c>
      <c r="K51" s="27"/>
      <c r="L51" s="40">
        <f t="shared" si="6"/>
        <v>0</v>
      </c>
      <c r="M51" s="27">
        <v>70000</v>
      </c>
      <c r="N51" s="27">
        <f t="shared" si="7"/>
        <v>70000</v>
      </c>
      <c r="O51" s="40">
        <f t="shared" si="8"/>
        <v>2.32608669453599</v>
      </c>
      <c r="P51" s="40">
        <f t="shared" si="9"/>
        <v>2.32608669453599</v>
      </c>
      <c r="Q51" s="37">
        <v>0</v>
      </c>
      <c r="R51" s="27">
        <f t="shared" si="12"/>
        <v>70000</v>
      </c>
      <c r="S51" s="17"/>
      <c r="T51" s="21">
        <v>45427</v>
      </c>
      <c r="U51" s="14">
        <v>3</v>
      </c>
      <c r="V51" s="21">
        <f t="shared" si="11"/>
        <v>45424</v>
      </c>
      <c r="W51" s="17" t="s">
        <v>70</v>
      </c>
      <c r="X51" s="36"/>
      <c r="Y51" s="14" t="s">
        <v>36</v>
      </c>
      <c r="Z51" s="31"/>
    </row>
    <row r="52" ht="40.2" customHeight="1" spans="1:26">
      <c r="A52" s="14">
        <f t="shared" si="0"/>
        <v>49</v>
      </c>
      <c r="B52" s="14" t="s">
        <v>90</v>
      </c>
      <c r="C52" s="15" t="s">
        <v>99</v>
      </c>
      <c r="D52" s="35" t="s">
        <v>100</v>
      </c>
      <c r="E52" s="17" t="s">
        <v>30</v>
      </c>
      <c r="F52" s="18" t="s">
        <v>40</v>
      </c>
      <c r="G52" s="19" t="s">
        <v>32</v>
      </c>
      <c r="H52" s="17" t="s">
        <v>333</v>
      </c>
      <c r="I52" s="27">
        <v>3201340.91</v>
      </c>
      <c r="J52" s="27">
        <v>761992.404</v>
      </c>
      <c r="K52" s="27"/>
      <c r="L52" s="40">
        <f t="shared" si="6"/>
        <v>0</v>
      </c>
      <c r="M52" s="27">
        <v>500000</v>
      </c>
      <c r="N52" s="27">
        <f t="shared" si="7"/>
        <v>500000</v>
      </c>
      <c r="O52" s="40">
        <f t="shared" si="8"/>
        <v>0.656174520080911</v>
      </c>
      <c r="P52" s="40">
        <f t="shared" si="9"/>
        <v>0.656174520080911</v>
      </c>
      <c r="Q52" s="37">
        <v>0</v>
      </c>
      <c r="R52" s="27">
        <f t="shared" si="12"/>
        <v>500000</v>
      </c>
      <c r="S52" s="17"/>
      <c r="T52" s="21">
        <v>45442</v>
      </c>
      <c r="U52" s="14">
        <v>3</v>
      </c>
      <c r="V52" s="21">
        <f t="shared" si="11"/>
        <v>45439</v>
      </c>
      <c r="W52" s="17" t="s">
        <v>35</v>
      </c>
      <c r="X52" s="36"/>
      <c r="Y52" s="14" t="s">
        <v>43</v>
      </c>
      <c r="Z52" s="31" t="s">
        <v>491</v>
      </c>
    </row>
    <row r="53" ht="40.2" customHeight="1" spans="1:26">
      <c r="A53" s="14">
        <f t="shared" si="0"/>
        <v>50</v>
      </c>
      <c r="B53" s="14" t="s">
        <v>90</v>
      </c>
      <c r="C53" s="15" t="s">
        <v>224</v>
      </c>
      <c r="D53" s="35" t="s">
        <v>225</v>
      </c>
      <c r="E53" s="17" t="s">
        <v>30</v>
      </c>
      <c r="F53" s="18" t="s">
        <v>40</v>
      </c>
      <c r="G53" s="19" t="s">
        <v>32</v>
      </c>
      <c r="H53" s="17" t="s">
        <v>333</v>
      </c>
      <c r="I53" s="27">
        <v>635808.38</v>
      </c>
      <c r="J53" s="27">
        <v>97680.816</v>
      </c>
      <c r="K53" s="27"/>
      <c r="L53" s="40">
        <f t="shared" si="6"/>
        <v>0</v>
      </c>
      <c r="M53" s="27">
        <v>50000</v>
      </c>
      <c r="N53" s="27">
        <f t="shared" si="7"/>
        <v>50000</v>
      </c>
      <c r="O53" s="40">
        <f t="shared" si="8"/>
        <v>0.511871235801306</v>
      </c>
      <c r="P53" s="40">
        <f t="shared" si="9"/>
        <v>0.511871235801306</v>
      </c>
      <c r="Q53" s="37">
        <v>0</v>
      </c>
      <c r="R53" s="27">
        <f t="shared" si="12"/>
        <v>50000</v>
      </c>
      <c r="S53" s="17"/>
      <c r="T53" s="21">
        <v>45442</v>
      </c>
      <c r="U53" s="14">
        <v>3</v>
      </c>
      <c r="V53" s="21">
        <f t="shared" si="11"/>
        <v>45439</v>
      </c>
      <c r="W53" s="17" t="s">
        <v>70</v>
      </c>
      <c r="X53" s="36"/>
      <c r="Y53" s="14" t="s">
        <v>125</v>
      </c>
      <c r="Z53" s="31"/>
    </row>
    <row r="54" ht="40.2" customHeight="1" spans="1:26">
      <c r="A54" s="14">
        <f t="shared" si="0"/>
        <v>51</v>
      </c>
      <c r="B54" s="14" t="s">
        <v>45</v>
      </c>
      <c r="C54" s="15" t="s">
        <v>228</v>
      </c>
      <c r="D54" s="35" t="s">
        <v>229</v>
      </c>
      <c r="E54" s="17" t="s">
        <v>30</v>
      </c>
      <c r="F54" s="18" t="s">
        <v>40</v>
      </c>
      <c r="G54" s="19" t="s">
        <v>32</v>
      </c>
      <c r="H54" s="17" t="s">
        <v>333</v>
      </c>
      <c r="I54" s="27">
        <v>671484.1</v>
      </c>
      <c r="J54" s="27">
        <v>114844.768</v>
      </c>
      <c r="K54" s="27"/>
      <c r="L54" s="40">
        <f t="shared" si="6"/>
        <v>0</v>
      </c>
      <c r="M54" s="27">
        <v>540000</v>
      </c>
      <c r="N54" s="27">
        <f t="shared" si="7"/>
        <v>540000</v>
      </c>
      <c r="O54" s="40">
        <f t="shared" si="8"/>
        <v>4.70199913678262</v>
      </c>
      <c r="P54" s="40">
        <f t="shared" si="9"/>
        <v>4.70199913678262</v>
      </c>
      <c r="Q54" s="37">
        <v>0.02</v>
      </c>
      <c r="R54" s="27">
        <f t="shared" si="12"/>
        <v>529200</v>
      </c>
      <c r="S54" s="17"/>
      <c r="T54" s="21">
        <v>45442</v>
      </c>
      <c r="U54" s="14">
        <v>3</v>
      </c>
      <c r="V54" s="21">
        <f t="shared" si="11"/>
        <v>45439</v>
      </c>
      <c r="W54" s="17" t="s">
        <v>70</v>
      </c>
      <c r="X54" s="36"/>
      <c r="Y54" s="14" t="s">
        <v>125</v>
      </c>
      <c r="Z54" s="31" t="s">
        <v>492</v>
      </c>
    </row>
    <row r="55" ht="40.2" customHeight="1" spans="1:26">
      <c r="A55" s="14">
        <f t="shared" si="0"/>
        <v>52</v>
      </c>
      <c r="B55" s="14" t="s">
        <v>45</v>
      </c>
      <c r="C55" s="15" t="s">
        <v>257</v>
      </c>
      <c r="D55" s="35" t="s">
        <v>258</v>
      </c>
      <c r="E55" s="17" t="s">
        <v>30</v>
      </c>
      <c r="F55" s="18" t="s">
        <v>40</v>
      </c>
      <c r="G55" s="19" t="s">
        <v>32</v>
      </c>
      <c r="H55" s="17" t="s">
        <v>333</v>
      </c>
      <c r="I55" s="27">
        <v>1743173.61</v>
      </c>
      <c r="J55" s="27">
        <v>247257.010666667</v>
      </c>
      <c r="K55" s="27"/>
      <c r="L55" s="40">
        <f t="shared" si="6"/>
        <v>0</v>
      </c>
      <c r="M55" s="27">
        <v>240000</v>
      </c>
      <c r="N55" s="27">
        <f t="shared" si="7"/>
        <v>240000</v>
      </c>
      <c r="O55" s="40">
        <f t="shared" si="8"/>
        <v>0.97064992961332</v>
      </c>
      <c r="P55" s="40">
        <f t="shared" si="9"/>
        <v>0.97064992961332</v>
      </c>
      <c r="Q55" s="37">
        <v>0.03</v>
      </c>
      <c r="R55" s="27">
        <f t="shared" si="12"/>
        <v>232800</v>
      </c>
      <c r="S55" s="17"/>
      <c r="T55" s="21">
        <v>45442</v>
      </c>
      <c r="U55" s="14">
        <v>3</v>
      </c>
      <c r="V55" s="21">
        <f t="shared" si="11"/>
        <v>45439</v>
      </c>
      <c r="W55" s="17" t="s">
        <v>35</v>
      </c>
      <c r="X55" s="36"/>
      <c r="Y55" s="14" t="s">
        <v>65</v>
      </c>
      <c r="Z55" s="31"/>
    </row>
    <row r="56" ht="40.2" customHeight="1" spans="1:26">
      <c r="A56" s="14">
        <f t="shared" si="0"/>
        <v>53</v>
      </c>
      <c r="B56" s="14" t="s">
        <v>45</v>
      </c>
      <c r="C56" s="15" t="s">
        <v>67</v>
      </c>
      <c r="D56" s="35" t="s">
        <v>68</v>
      </c>
      <c r="E56" s="17" t="s">
        <v>30</v>
      </c>
      <c r="F56" s="18" t="s">
        <v>40</v>
      </c>
      <c r="G56" s="19" t="s">
        <v>32</v>
      </c>
      <c r="H56" s="17" t="s">
        <v>333</v>
      </c>
      <c r="I56" s="27">
        <v>1124569.23</v>
      </c>
      <c r="J56" s="27">
        <v>98751.6053333333</v>
      </c>
      <c r="K56" s="27"/>
      <c r="L56" s="40">
        <f t="shared" si="6"/>
        <v>0</v>
      </c>
      <c r="M56" s="27">
        <v>200000</v>
      </c>
      <c r="N56" s="27">
        <f t="shared" si="7"/>
        <v>200000</v>
      </c>
      <c r="O56" s="40">
        <f t="shared" si="8"/>
        <v>2.02528353159329</v>
      </c>
      <c r="P56" s="40">
        <f t="shared" si="9"/>
        <v>2.02528353159329</v>
      </c>
      <c r="Q56" s="37">
        <v>0.03</v>
      </c>
      <c r="R56" s="27">
        <f t="shared" si="12"/>
        <v>194000</v>
      </c>
      <c r="S56" s="17"/>
      <c r="T56" s="21">
        <v>45442</v>
      </c>
      <c r="U56" s="14">
        <v>3</v>
      </c>
      <c r="V56" s="21">
        <f t="shared" si="11"/>
        <v>45439</v>
      </c>
      <c r="W56" s="17" t="s">
        <v>70</v>
      </c>
      <c r="X56" s="36"/>
      <c r="Y56" s="14" t="s">
        <v>153</v>
      </c>
      <c r="Z56" s="31"/>
    </row>
    <row r="57" ht="40.2" customHeight="1" spans="1:26">
      <c r="A57" s="14">
        <f t="shared" si="0"/>
        <v>54</v>
      </c>
      <c r="B57" s="14" t="s">
        <v>90</v>
      </c>
      <c r="C57" s="15" t="s">
        <v>148</v>
      </c>
      <c r="D57" s="35" t="s">
        <v>149</v>
      </c>
      <c r="E57" s="17" t="s">
        <v>30</v>
      </c>
      <c r="F57" s="18" t="s">
        <v>40</v>
      </c>
      <c r="G57" s="19" t="s">
        <v>32</v>
      </c>
      <c r="H57" s="17" t="s">
        <v>333</v>
      </c>
      <c r="I57" s="27">
        <v>1202416.78</v>
      </c>
      <c r="J57" s="27">
        <v>131531.48</v>
      </c>
      <c r="K57" s="27"/>
      <c r="L57" s="40">
        <f t="shared" si="6"/>
        <v>0</v>
      </c>
      <c r="M57" s="27">
        <v>130000</v>
      </c>
      <c r="N57" s="27">
        <f t="shared" si="7"/>
        <v>130000</v>
      </c>
      <c r="O57" s="40">
        <f t="shared" si="8"/>
        <v>0.988356551602704</v>
      </c>
      <c r="P57" s="40">
        <f t="shared" si="9"/>
        <v>0.988356551602704</v>
      </c>
      <c r="Q57" s="37">
        <v>0.03</v>
      </c>
      <c r="R57" s="27">
        <f t="shared" si="12"/>
        <v>126100</v>
      </c>
      <c r="S57" s="17"/>
      <c r="T57" s="21">
        <v>45442</v>
      </c>
      <c r="U57" s="14">
        <v>3</v>
      </c>
      <c r="V57" s="21">
        <f t="shared" si="11"/>
        <v>45439</v>
      </c>
      <c r="W57" s="17" t="s">
        <v>70</v>
      </c>
      <c r="X57" s="36"/>
      <c r="Y57" s="14" t="s">
        <v>43</v>
      </c>
      <c r="Z57" s="31" t="s">
        <v>493</v>
      </c>
    </row>
    <row r="58" ht="40.2" customHeight="1" spans="1:26">
      <c r="A58" s="14">
        <f t="shared" si="0"/>
        <v>55</v>
      </c>
      <c r="B58" s="14" t="s">
        <v>90</v>
      </c>
      <c r="C58" s="15" t="s">
        <v>115</v>
      </c>
      <c r="D58" s="93" t="s">
        <v>116</v>
      </c>
      <c r="E58" s="17" t="s">
        <v>30</v>
      </c>
      <c r="F58" s="18" t="s">
        <v>40</v>
      </c>
      <c r="G58" s="19" t="s">
        <v>32</v>
      </c>
      <c r="H58" s="17" t="s">
        <v>333</v>
      </c>
      <c r="I58" s="27">
        <v>427618.47</v>
      </c>
      <c r="J58" s="27">
        <v>127331.605</v>
      </c>
      <c r="K58" s="27"/>
      <c r="L58" s="40">
        <f t="shared" si="6"/>
        <v>0</v>
      </c>
      <c r="M58" s="27">
        <v>127000</v>
      </c>
      <c r="N58" s="27">
        <f t="shared" si="7"/>
        <v>127000</v>
      </c>
      <c r="O58" s="40">
        <f t="shared" si="8"/>
        <v>0.997395736902869</v>
      </c>
      <c r="P58" s="40">
        <f t="shared" si="9"/>
        <v>0.997395736902869</v>
      </c>
      <c r="Q58" s="37">
        <v>0.03</v>
      </c>
      <c r="R58" s="27">
        <f t="shared" si="12"/>
        <v>123190</v>
      </c>
      <c r="S58" s="17"/>
      <c r="T58" s="21">
        <v>45442</v>
      </c>
      <c r="U58" s="14">
        <v>3</v>
      </c>
      <c r="V58" s="21">
        <f t="shared" si="11"/>
        <v>45439</v>
      </c>
      <c r="W58" s="17" t="s">
        <v>35</v>
      </c>
      <c r="X58" s="27">
        <v>830692.8</v>
      </c>
      <c r="Y58" s="14" t="s">
        <v>43</v>
      </c>
      <c r="Z58" s="31" t="s">
        <v>494</v>
      </c>
    </row>
    <row r="59" ht="40.2" customHeight="1" spans="1:26">
      <c r="A59" s="14">
        <f t="shared" si="0"/>
        <v>56</v>
      </c>
      <c r="B59" s="14" t="s">
        <v>260</v>
      </c>
      <c r="C59" s="15" t="s">
        <v>91</v>
      </c>
      <c r="D59" s="35" t="s">
        <v>92</v>
      </c>
      <c r="E59" s="17" t="s">
        <v>30</v>
      </c>
      <c r="F59" s="18" t="s">
        <v>40</v>
      </c>
      <c r="G59" s="19" t="s">
        <v>32</v>
      </c>
      <c r="H59" s="17" t="s">
        <v>333</v>
      </c>
      <c r="I59" s="27">
        <v>270870.28</v>
      </c>
      <c r="J59" s="27">
        <v>73813.664</v>
      </c>
      <c r="K59" s="27"/>
      <c r="L59" s="40">
        <f t="shared" si="6"/>
        <v>0</v>
      </c>
      <c r="M59" s="27">
        <v>70000</v>
      </c>
      <c r="N59" s="27">
        <f t="shared" si="7"/>
        <v>70000</v>
      </c>
      <c r="O59" s="40">
        <f t="shared" si="8"/>
        <v>0.948333901972404</v>
      </c>
      <c r="P59" s="40">
        <f t="shared" si="9"/>
        <v>0.948333901972404</v>
      </c>
      <c r="Q59" s="37">
        <v>0</v>
      </c>
      <c r="R59" s="27">
        <f t="shared" si="12"/>
        <v>70000</v>
      </c>
      <c r="S59" s="17"/>
      <c r="T59" s="21">
        <v>45442</v>
      </c>
      <c r="U59" s="14">
        <v>3</v>
      </c>
      <c r="V59" s="21">
        <f t="shared" si="11"/>
        <v>45439</v>
      </c>
      <c r="W59" s="17" t="s">
        <v>35</v>
      </c>
      <c r="X59" s="36"/>
      <c r="Y59" s="14" t="s">
        <v>36</v>
      </c>
      <c r="Z59" s="31"/>
    </row>
    <row r="60" ht="40.2" customHeight="1" spans="1:26">
      <c r="A60" s="14">
        <f t="shared" si="0"/>
        <v>57</v>
      </c>
      <c r="B60" s="14" t="s">
        <v>260</v>
      </c>
      <c r="C60" s="15" t="s">
        <v>495</v>
      </c>
      <c r="D60" s="35" t="s">
        <v>496</v>
      </c>
      <c r="E60" s="17" t="s">
        <v>172</v>
      </c>
      <c r="F60" s="18" t="s">
        <v>40</v>
      </c>
      <c r="G60" s="19" t="s">
        <v>32</v>
      </c>
      <c r="H60" s="17" t="s">
        <v>333</v>
      </c>
      <c r="I60" s="27">
        <v>992.720000000008</v>
      </c>
      <c r="J60" s="27">
        <v>14607.8066666667</v>
      </c>
      <c r="K60" s="27"/>
      <c r="L60" s="40">
        <f t="shared" si="6"/>
        <v>0</v>
      </c>
      <c r="M60" s="27">
        <v>14607.8066666667</v>
      </c>
      <c r="N60" s="27">
        <f t="shared" si="7"/>
        <v>14607.8066666667</v>
      </c>
      <c r="O60" s="40">
        <f t="shared" si="8"/>
        <v>1</v>
      </c>
      <c r="P60" s="40">
        <f t="shared" si="9"/>
        <v>1</v>
      </c>
      <c r="Q60" s="37">
        <v>0</v>
      </c>
      <c r="R60" s="27">
        <f t="shared" si="12"/>
        <v>14607.8066666667</v>
      </c>
      <c r="S60" s="17"/>
      <c r="T60" s="21">
        <v>45442</v>
      </c>
      <c r="U60" s="14">
        <v>3</v>
      </c>
      <c r="V60" s="21">
        <f t="shared" si="11"/>
        <v>45439</v>
      </c>
      <c r="W60" s="17" t="s">
        <v>35</v>
      </c>
      <c r="X60" s="36"/>
      <c r="Y60" s="14" t="s">
        <v>43</v>
      </c>
      <c r="Z60" s="31"/>
    </row>
    <row r="61" ht="40.2" customHeight="1" spans="1:26">
      <c r="A61" s="14">
        <f t="shared" si="0"/>
        <v>58</v>
      </c>
      <c r="B61" s="14" t="s">
        <v>45</v>
      </c>
      <c r="C61" s="15" t="s">
        <v>497</v>
      </c>
      <c r="D61" s="35" t="s">
        <v>498</v>
      </c>
      <c r="E61" s="17" t="s">
        <v>172</v>
      </c>
      <c r="F61" s="18" t="s">
        <v>40</v>
      </c>
      <c r="G61" s="19" t="s">
        <v>32</v>
      </c>
      <c r="H61" s="17" t="s">
        <v>333</v>
      </c>
      <c r="I61" s="27">
        <v>175947.79</v>
      </c>
      <c r="J61" s="27">
        <v>16288.272</v>
      </c>
      <c r="K61" s="27"/>
      <c r="L61" s="40">
        <f t="shared" si="6"/>
        <v>0</v>
      </c>
      <c r="M61" s="27">
        <v>15000</v>
      </c>
      <c r="N61" s="27">
        <f t="shared" si="7"/>
        <v>15000</v>
      </c>
      <c r="O61" s="40">
        <f t="shared" si="8"/>
        <v>0.920908000554018</v>
      </c>
      <c r="P61" s="40">
        <f t="shared" si="9"/>
        <v>0.920908000554018</v>
      </c>
      <c r="Q61" s="37">
        <v>0</v>
      </c>
      <c r="R61" s="27">
        <f t="shared" si="12"/>
        <v>15000</v>
      </c>
      <c r="S61" s="17"/>
      <c r="T61" s="21">
        <v>45442</v>
      </c>
      <c r="U61" s="14">
        <v>3</v>
      </c>
      <c r="V61" s="21">
        <f t="shared" si="11"/>
        <v>45439</v>
      </c>
      <c r="W61" s="17" t="s">
        <v>35</v>
      </c>
      <c r="X61" s="36"/>
      <c r="Y61" s="14" t="s">
        <v>65</v>
      </c>
      <c r="Z61" s="31"/>
    </row>
    <row r="62" ht="40.2" customHeight="1" spans="1:26">
      <c r="A62" s="14">
        <f t="shared" si="0"/>
        <v>59</v>
      </c>
      <c r="B62" s="14" t="s">
        <v>260</v>
      </c>
      <c r="C62" s="15" t="s">
        <v>215</v>
      </c>
      <c r="D62" s="35" t="s">
        <v>216</v>
      </c>
      <c r="E62" s="17" t="s">
        <v>172</v>
      </c>
      <c r="F62" s="18" t="s">
        <v>40</v>
      </c>
      <c r="G62" s="19" t="s">
        <v>32</v>
      </c>
      <c r="H62" s="17" t="s">
        <v>333</v>
      </c>
      <c r="I62" s="27">
        <v>287445.04</v>
      </c>
      <c r="J62" s="27">
        <v>63350.8773333333</v>
      </c>
      <c r="K62" s="27"/>
      <c r="L62" s="40">
        <f t="shared" si="6"/>
        <v>0</v>
      </c>
      <c r="M62" s="27">
        <v>50000</v>
      </c>
      <c r="N62" s="27">
        <f t="shared" si="7"/>
        <v>50000</v>
      </c>
      <c r="O62" s="40">
        <f t="shared" si="8"/>
        <v>0.789255052253104</v>
      </c>
      <c r="P62" s="40">
        <f t="shared" si="9"/>
        <v>0.789255052253104</v>
      </c>
      <c r="Q62" s="37">
        <v>0.03</v>
      </c>
      <c r="R62" s="27">
        <f t="shared" si="12"/>
        <v>48500</v>
      </c>
      <c r="S62" s="17"/>
      <c r="T62" s="21">
        <v>45442</v>
      </c>
      <c r="U62" s="14">
        <v>3</v>
      </c>
      <c r="V62" s="21">
        <f t="shared" si="11"/>
        <v>45439</v>
      </c>
      <c r="W62" s="17" t="s">
        <v>35</v>
      </c>
      <c r="X62" s="36"/>
      <c r="Y62" s="14" t="s">
        <v>43</v>
      </c>
      <c r="Z62" s="31"/>
    </row>
    <row r="63" ht="40.2" customHeight="1" spans="1:26">
      <c r="A63" s="14">
        <f t="shared" si="0"/>
        <v>60</v>
      </c>
      <c r="B63" s="14" t="s">
        <v>90</v>
      </c>
      <c r="C63" s="15" t="s">
        <v>106</v>
      </c>
      <c r="D63" s="35" t="s">
        <v>107</v>
      </c>
      <c r="E63" s="17" t="s">
        <v>30</v>
      </c>
      <c r="F63" s="18" t="s">
        <v>40</v>
      </c>
      <c r="G63" s="19" t="s">
        <v>32</v>
      </c>
      <c r="H63" s="17" t="s">
        <v>333</v>
      </c>
      <c r="I63" s="27">
        <v>283466.93</v>
      </c>
      <c r="J63" s="27">
        <v>32449.632</v>
      </c>
      <c r="K63" s="27"/>
      <c r="L63" s="40">
        <f t="shared" si="6"/>
        <v>0</v>
      </c>
      <c r="M63" s="27">
        <v>25000</v>
      </c>
      <c r="N63" s="27">
        <f t="shared" si="7"/>
        <v>25000</v>
      </c>
      <c r="O63" s="40">
        <f t="shared" si="8"/>
        <v>0.770424761673723</v>
      </c>
      <c r="P63" s="40">
        <f t="shared" si="9"/>
        <v>0.770424761673723</v>
      </c>
      <c r="Q63" s="37">
        <v>0.03</v>
      </c>
      <c r="R63" s="27">
        <f t="shared" si="12"/>
        <v>24250</v>
      </c>
      <c r="S63" s="17"/>
      <c r="T63" s="21">
        <v>45442</v>
      </c>
      <c r="U63" s="14">
        <v>3</v>
      </c>
      <c r="V63" s="21">
        <f t="shared" si="11"/>
        <v>45439</v>
      </c>
      <c r="W63" s="17" t="s">
        <v>35</v>
      </c>
      <c r="X63" s="36"/>
      <c r="Y63" s="14" t="s">
        <v>65</v>
      </c>
      <c r="Z63" s="31"/>
    </row>
    <row r="64" ht="40.2" customHeight="1" spans="1:26">
      <c r="A64" s="14">
        <f t="shared" si="0"/>
        <v>61</v>
      </c>
      <c r="B64" s="14" t="s">
        <v>45</v>
      </c>
      <c r="C64" s="15" t="s">
        <v>104</v>
      </c>
      <c r="D64" s="35" t="s">
        <v>105</v>
      </c>
      <c r="E64" s="17" t="s">
        <v>172</v>
      </c>
      <c r="F64" s="18" t="s">
        <v>40</v>
      </c>
      <c r="G64" s="19" t="s">
        <v>32</v>
      </c>
      <c r="H64" s="17" t="s">
        <v>333</v>
      </c>
      <c r="I64" s="27">
        <v>322121.33</v>
      </c>
      <c r="J64" s="27">
        <v>2278.37866666667</v>
      </c>
      <c r="K64" s="27"/>
      <c r="L64" s="40">
        <f t="shared" si="6"/>
        <v>0</v>
      </c>
      <c r="M64" s="27">
        <v>50000</v>
      </c>
      <c r="N64" s="27">
        <f t="shared" si="7"/>
        <v>50000</v>
      </c>
      <c r="O64" s="40">
        <f t="shared" si="8"/>
        <v>21.9454302006573</v>
      </c>
      <c r="P64" s="40">
        <f t="shared" si="9"/>
        <v>21.9454302006573</v>
      </c>
      <c r="Q64" s="37">
        <v>0.03</v>
      </c>
      <c r="R64" s="27">
        <f t="shared" si="12"/>
        <v>48500</v>
      </c>
      <c r="S64" s="17" t="s">
        <v>499</v>
      </c>
      <c r="T64" s="21">
        <v>45442</v>
      </c>
      <c r="U64" s="14">
        <v>3</v>
      </c>
      <c r="V64" s="21">
        <f t="shared" si="11"/>
        <v>45439</v>
      </c>
      <c r="W64" s="17" t="s">
        <v>35</v>
      </c>
      <c r="X64" s="36"/>
      <c r="Y64" s="14" t="s">
        <v>36</v>
      </c>
      <c r="Z64" s="31" t="s">
        <v>500</v>
      </c>
    </row>
    <row r="65" ht="40.2" customHeight="1" spans="1:26">
      <c r="A65" s="14">
        <f t="shared" si="0"/>
        <v>62</v>
      </c>
      <c r="B65" s="14" t="s">
        <v>27</v>
      </c>
      <c r="C65" s="15" t="s">
        <v>326</v>
      </c>
      <c r="D65" s="35" t="s">
        <v>327</v>
      </c>
      <c r="E65" s="17" t="s">
        <v>30</v>
      </c>
      <c r="F65" s="18" t="s">
        <v>40</v>
      </c>
      <c r="G65" s="19" t="s">
        <v>32</v>
      </c>
      <c r="H65" s="17" t="s">
        <v>333</v>
      </c>
      <c r="I65" s="27">
        <v>40239.08</v>
      </c>
      <c r="J65" s="27">
        <v>5365.21066666667</v>
      </c>
      <c r="K65" s="27"/>
      <c r="L65" s="40">
        <f t="shared" si="6"/>
        <v>0</v>
      </c>
      <c r="M65" s="27">
        <v>10000</v>
      </c>
      <c r="N65" s="27">
        <f t="shared" si="7"/>
        <v>10000</v>
      </c>
      <c r="O65" s="40">
        <f t="shared" si="8"/>
        <v>1.86385971051028</v>
      </c>
      <c r="P65" s="40">
        <f t="shared" si="9"/>
        <v>1.86385971051028</v>
      </c>
      <c r="Q65" s="37">
        <v>0</v>
      </c>
      <c r="R65" s="27">
        <f t="shared" si="12"/>
        <v>10000</v>
      </c>
      <c r="S65" s="17"/>
      <c r="T65" s="21">
        <v>45442</v>
      </c>
      <c r="U65" s="14">
        <v>3</v>
      </c>
      <c r="V65" s="21">
        <f t="shared" si="11"/>
        <v>45439</v>
      </c>
      <c r="W65" s="17" t="s">
        <v>70</v>
      </c>
      <c r="X65" s="36"/>
      <c r="Y65" s="14" t="s">
        <v>36</v>
      </c>
      <c r="Z65" s="98" t="s">
        <v>501</v>
      </c>
    </row>
    <row r="66" ht="40.2" customHeight="1" spans="1:26">
      <c r="A66" s="14">
        <f t="shared" si="0"/>
        <v>63</v>
      </c>
      <c r="B66" s="14" t="s">
        <v>27</v>
      </c>
      <c r="C66" s="15" t="s">
        <v>310</v>
      </c>
      <c r="D66" s="35" t="s">
        <v>311</v>
      </c>
      <c r="E66" s="17" t="s">
        <v>30</v>
      </c>
      <c r="F66" s="18" t="s">
        <v>93</v>
      </c>
      <c r="G66" s="19" t="s">
        <v>32</v>
      </c>
      <c r="H66" s="17" t="s">
        <v>333</v>
      </c>
      <c r="I66" s="27">
        <v>49282.46</v>
      </c>
      <c r="J66" s="27">
        <v>8452.34266666667</v>
      </c>
      <c r="K66" s="27"/>
      <c r="L66" s="40">
        <f t="shared" si="6"/>
        <v>0</v>
      </c>
      <c r="M66" s="27">
        <v>30000</v>
      </c>
      <c r="N66" s="27">
        <f t="shared" si="7"/>
        <v>30000</v>
      </c>
      <c r="O66" s="40">
        <f t="shared" si="8"/>
        <v>3.54931185153087</v>
      </c>
      <c r="P66" s="40">
        <f t="shared" si="9"/>
        <v>3.54931185153087</v>
      </c>
      <c r="Q66" s="37">
        <v>0</v>
      </c>
      <c r="R66" s="27">
        <f t="shared" si="12"/>
        <v>30000</v>
      </c>
      <c r="S66" s="17"/>
      <c r="T66" s="21">
        <v>45442</v>
      </c>
      <c r="U66" s="14">
        <v>3</v>
      </c>
      <c r="V66" s="21">
        <f t="shared" si="11"/>
        <v>45439</v>
      </c>
      <c r="W66" s="17" t="s">
        <v>35</v>
      </c>
      <c r="X66" s="36"/>
      <c r="Y66" s="14" t="s">
        <v>36</v>
      </c>
      <c r="Z66" s="31" t="s">
        <v>502</v>
      </c>
    </row>
    <row r="67" ht="40.2" customHeight="1" spans="1:26">
      <c r="A67" s="14">
        <f t="shared" si="0"/>
        <v>64</v>
      </c>
      <c r="B67" s="14" t="s">
        <v>45</v>
      </c>
      <c r="C67" s="15" t="s">
        <v>201</v>
      </c>
      <c r="D67" s="93" t="s">
        <v>202</v>
      </c>
      <c r="E67" s="17" t="s">
        <v>30</v>
      </c>
      <c r="F67" s="17" t="s">
        <v>31</v>
      </c>
      <c r="G67" s="19" t="s">
        <v>32</v>
      </c>
      <c r="H67" s="17" t="s">
        <v>333</v>
      </c>
      <c r="I67" s="27">
        <v>1447082.58</v>
      </c>
      <c r="J67" s="27">
        <v>80867.9906666667</v>
      </c>
      <c r="K67" s="27"/>
      <c r="L67" s="40">
        <f t="shared" si="6"/>
        <v>0</v>
      </c>
      <c r="M67" s="27">
        <v>100000</v>
      </c>
      <c r="N67" s="27">
        <f t="shared" si="7"/>
        <v>100000</v>
      </c>
      <c r="O67" s="40">
        <f t="shared" si="8"/>
        <v>1.23658321637042</v>
      </c>
      <c r="P67" s="40">
        <f t="shared" si="9"/>
        <v>1.23658321637042</v>
      </c>
      <c r="Q67" s="37">
        <v>0.03</v>
      </c>
      <c r="R67" s="27">
        <f t="shared" si="12"/>
        <v>97000</v>
      </c>
      <c r="S67" s="17" t="s">
        <v>55</v>
      </c>
      <c r="T67" s="21">
        <v>45436</v>
      </c>
      <c r="U67" s="14">
        <v>3</v>
      </c>
      <c r="V67" s="21">
        <f t="shared" si="11"/>
        <v>45433</v>
      </c>
      <c r="W67" s="17" t="s">
        <v>35</v>
      </c>
      <c r="X67" s="27">
        <v>1667043.84</v>
      </c>
      <c r="Y67" s="14" t="s">
        <v>36</v>
      </c>
      <c r="Z67" s="31" t="s">
        <v>503</v>
      </c>
    </row>
    <row r="68" ht="40.2" customHeight="1" spans="1:26">
      <c r="A68" s="14">
        <f t="shared" si="0"/>
        <v>65</v>
      </c>
      <c r="B68" s="14" t="s">
        <v>45</v>
      </c>
      <c r="C68" s="15" t="s">
        <v>191</v>
      </c>
      <c r="D68" s="35" t="s">
        <v>192</v>
      </c>
      <c r="E68" s="17" t="s">
        <v>30</v>
      </c>
      <c r="F68" s="17" t="s">
        <v>31</v>
      </c>
      <c r="G68" s="19" t="s">
        <v>32</v>
      </c>
      <c r="H68" s="17" t="s">
        <v>333</v>
      </c>
      <c r="I68" s="27">
        <v>1129522.91</v>
      </c>
      <c r="J68" s="27">
        <v>72924.8266666667</v>
      </c>
      <c r="K68" s="27"/>
      <c r="L68" s="40">
        <f t="shared" si="6"/>
        <v>0</v>
      </c>
      <c r="M68" s="27">
        <v>100000</v>
      </c>
      <c r="N68" s="27">
        <f t="shared" si="7"/>
        <v>100000</v>
      </c>
      <c r="O68" s="40">
        <f t="shared" si="8"/>
        <v>1.37127511398953</v>
      </c>
      <c r="P68" s="40">
        <f t="shared" si="9"/>
        <v>1.37127511398953</v>
      </c>
      <c r="Q68" s="37">
        <v>0</v>
      </c>
      <c r="R68" s="27">
        <f t="shared" si="12"/>
        <v>100000</v>
      </c>
      <c r="S68" s="17"/>
      <c r="T68" s="21">
        <v>45442</v>
      </c>
      <c r="U68" s="14">
        <v>3</v>
      </c>
      <c r="V68" s="21">
        <f t="shared" si="11"/>
        <v>45439</v>
      </c>
      <c r="W68" s="17" t="s">
        <v>35</v>
      </c>
      <c r="X68" s="36"/>
      <c r="Y68" s="14" t="s">
        <v>36</v>
      </c>
      <c r="Z68" s="31"/>
    </row>
    <row r="69" ht="40.2" customHeight="1" spans="1:26">
      <c r="A69" s="14">
        <f t="shared" si="0"/>
        <v>66</v>
      </c>
      <c r="B69" s="14" t="s">
        <v>45</v>
      </c>
      <c r="C69" s="15" t="s">
        <v>187</v>
      </c>
      <c r="D69" s="35" t="s">
        <v>188</v>
      </c>
      <c r="E69" s="17" t="s">
        <v>30</v>
      </c>
      <c r="F69" s="17" t="s">
        <v>31</v>
      </c>
      <c r="G69" s="19" t="s">
        <v>32</v>
      </c>
      <c r="H69" s="17" t="s">
        <v>333</v>
      </c>
      <c r="I69" s="27">
        <v>1637523.15</v>
      </c>
      <c r="J69" s="27">
        <v>237497.254666667</v>
      </c>
      <c r="K69" s="27"/>
      <c r="L69" s="40">
        <f t="shared" si="6"/>
        <v>0</v>
      </c>
      <c r="M69" s="27">
        <v>230000</v>
      </c>
      <c r="N69" s="27">
        <f t="shared" si="7"/>
        <v>230000</v>
      </c>
      <c r="O69" s="40">
        <f t="shared" si="8"/>
        <v>0.968432247028753</v>
      </c>
      <c r="P69" s="40">
        <f t="shared" si="9"/>
        <v>0.968432247028753</v>
      </c>
      <c r="Q69" s="37">
        <v>0</v>
      </c>
      <c r="R69" s="27">
        <f t="shared" si="12"/>
        <v>230000</v>
      </c>
      <c r="S69" s="17"/>
      <c r="T69" s="21">
        <v>45442</v>
      </c>
      <c r="U69" s="14">
        <v>3</v>
      </c>
      <c r="V69" s="21">
        <f t="shared" si="11"/>
        <v>45439</v>
      </c>
      <c r="W69" s="17" t="s">
        <v>35</v>
      </c>
      <c r="X69" s="36"/>
      <c r="Y69" s="14" t="s">
        <v>36</v>
      </c>
      <c r="Z69" s="31"/>
    </row>
    <row r="70" ht="40.2" customHeight="1" spans="1:26">
      <c r="A70" s="14">
        <f t="shared" si="0"/>
        <v>67</v>
      </c>
      <c r="B70" s="14" t="s">
        <v>45</v>
      </c>
      <c r="C70" s="15" t="s">
        <v>504</v>
      </c>
      <c r="D70" s="35" t="s">
        <v>505</v>
      </c>
      <c r="E70" s="17" t="s">
        <v>30</v>
      </c>
      <c r="F70" s="17" t="s">
        <v>31</v>
      </c>
      <c r="G70" s="19" t="s">
        <v>32</v>
      </c>
      <c r="H70" s="17" t="s">
        <v>333</v>
      </c>
      <c r="I70" s="27">
        <v>5100</v>
      </c>
      <c r="J70" s="27">
        <v>5100</v>
      </c>
      <c r="K70" s="27"/>
      <c r="L70" s="40">
        <f t="shared" si="6"/>
        <v>0</v>
      </c>
      <c r="M70" s="27">
        <v>5100</v>
      </c>
      <c r="N70" s="27">
        <f t="shared" si="7"/>
        <v>5100</v>
      </c>
      <c r="O70" s="40">
        <f t="shared" si="8"/>
        <v>1</v>
      </c>
      <c r="P70" s="40">
        <f t="shared" si="9"/>
        <v>1</v>
      </c>
      <c r="Q70" s="37">
        <v>0</v>
      </c>
      <c r="R70" s="27">
        <f t="shared" si="12"/>
        <v>5100</v>
      </c>
      <c r="S70" s="17"/>
      <c r="T70" s="21">
        <v>45442</v>
      </c>
      <c r="U70" s="14">
        <v>3</v>
      </c>
      <c r="V70" s="21">
        <f t="shared" si="11"/>
        <v>45439</v>
      </c>
      <c r="W70" s="17" t="s">
        <v>35</v>
      </c>
      <c r="X70" s="36"/>
      <c r="Y70" s="14" t="s">
        <v>36</v>
      </c>
      <c r="Z70" s="31"/>
    </row>
    <row r="71" ht="40.2" customHeight="1" spans="1:26">
      <c r="A71" s="14">
        <f t="shared" si="0"/>
        <v>68</v>
      </c>
      <c r="B71" s="14" t="s">
        <v>45</v>
      </c>
      <c r="C71" s="15" t="s">
        <v>506</v>
      </c>
      <c r="D71" s="35" t="s">
        <v>507</v>
      </c>
      <c r="E71" s="17" t="s">
        <v>172</v>
      </c>
      <c r="F71" s="18" t="s">
        <v>40</v>
      </c>
      <c r="G71" s="19" t="s">
        <v>32</v>
      </c>
      <c r="H71" s="17" t="s">
        <v>333</v>
      </c>
      <c r="I71" s="27">
        <v>106230.66</v>
      </c>
      <c r="J71" s="27">
        <v>4177.79066666667</v>
      </c>
      <c r="K71" s="27"/>
      <c r="L71" s="40">
        <f t="shared" si="6"/>
        <v>0</v>
      </c>
      <c r="M71" s="27">
        <v>20000</v>
      </c>
      <c r="N71" s="27">
        <f t="shared" si="7"/>
        <v>20000</v>
      </c>
      <c r="O71" s="40">
        <f t="shared" si="8"/>
        <v>4.78721927347245</v>
      </c>
      <c r="P71" s="40">
        <f t="shared" si="9"/>
        <v>4.78721927347245</v>
      </c>
      <c r="Q71" s="37">
        <v>0</v>
      </c>
      <c r="R71" s="27">
        <f t="shared" si="12"/>
        <v>20000</v>
      </c>
      <c r="S71" s="17"/>
      <c r="T71" s="21">
        <v>45442</v>
      </c>
      <c r="U71" s="14">
        <v>3</v>
      </c>
      <c r="V71" s="21">
        <f t="shared" si="11"/>
        <v>45439</v>
      </c>
      <c r="W71" s="17" t="s">
        <v>35</v>
      </c>
      <c r="X71" s="36"/>
      <c r="Y71" s="14" t="s">
        <v>36</v>
      </c>
      <c r="Z71" s="31" t="s">
        <v>508</v>
      </c>
    </row>
    <row r="72" ht="40.2" customHeight="1" spans="1:26">
      <c r="A72" s="14">
        <f t="shared" si="0"/>
        <v>69</v>
      </c>
      <c r="B72" s="14" t="s">
        <v>90</v>
      </c>
      <c r="C72" s="15" t="s">
        <v>447</v>
      </c>
      <c r="D72" s="35" t="s">
        <v>321</v>
      </c>
      <c r="E72" s="17" t="s">
        <v>172</v>
      </c>
      <c r="F72" s="18" t="s">
        <v>40</v>
      </c>
      <c r="G72" s="19" t="s">
        <v>32</v>
      </c>
      <c r="H72" s="17" t="s">
        <v>333</v>
      </c>
      <c r="I72" s="27">
        <v>40334.49</v>
      </c>
      <c r="J72" s="27">
        <v>15459.4906666667</v>
      </c>
      <c r="K72" s="27"/>
      <c r="L72" s="40">
        <f t="shared" ref="L72:L107" si="13">K72/J72</f>
        <v>0</v>
      </c>
      <c r="M72" s="27">
        <v>40000</v>
      </c>
      <c r="N72" s="27">
        <f t="shared" si="7"/>
        <v>40000</v>
      </c>
      <c r="O72" s="40">
        <f t="shared" si="8"/>
        <v>2.58740736434784</v>
      </c>
      <c r="P72" s="40">
        <f t="shared" si="9"/>
        <v>2.58740736434784</v>
      </c>
      <c r="Q72" s="37">
        <v>0</v>
      </c>
      <c r="R72" s="27">
        <f t="shared" si="12"/>
        <v>40000</v>
      </c>
      <c r="S72" s="17"/>
      <c r="T72" s="21">
        <v>45453</v>
      </c>
      <c r="U72" s="14">
        <v>30</v>
      </c>
      <c r="V72" s="21">
        <f t="shared" si="11"/>
        <v>45423</v>
      </c>
      <c r="W72" s="17" t="s">
        <v>35</v>
      </c>
      <c r="X72" s="36"/>
      <c r="Y72" s="14" t="s">
        <v>89</v>
      </c>
      <c r="Z72" s="31"/>
    </row>
    <row r="73" ht="40.2" customHeight="1" spans="1:26">
      <c r="A73" s="14">
        <f t="shared" si="0"/>
        <v>70</v>
      </c>
      <c r="B73" s="14" t="s">
        <v>45</v>
      </c>
      <c r="C73" s="15" t="s">
        <v>449</v>
      </c>
      <c r="D73" s="35" t="s">
        <v>322</v>
      </c>
      <c r="E73" s="17" t="s">
        <v>172</v>
      </c>
      <c r="F73" s="18" t="s">
        <v>40</v>
      </c>
      <c r="G73" s="19" t="s">
        <v>32</v>
      </c>
      <c r="H73" s="17" t="s">
        <v>333</v>
      </c>
      <c r="I73" s="27">
        <v>339822.23</v>
      </c>
      <c r="J73" s="27">
        <v>232970.444</v>
      </c>
      <c r="K73" s="27"/>
      <c r="L73" s="40">
        <f t="shared" si="13"/>
        <v>0</v>
      </c>
      <c r="M73" s="27">
        <v>230000</v>
      </c>
      <c r="N73" s="27">
        <f t="shared" si="7"/>
        <v>230000</v>
      </c>
      <c r="O73" s="40">
        <f t="shared" si="8"/>
        <v>0.987249695931386</v>
      </c>
      <c r="P73" s="40">
        <f t="shared" si="9"/>
        <v>0.987249695931386</v>
      </c>
      <c r="Q73" s="37">
        <v>0</v>
      </c>
      <c r="R73" s="27">
        <f t="shared" si="12"/>
        <v>230000</v>
      </c>
      <c r="S73" s="17"/>
      <c r="T73" s="21">
        <v>45442</v>
      </c>
      <c r="U73" s="14">
        <v>7</v>
      </c>
      <c r="V73" s="21">
        <f t="shared" si="11"/>
        <v>45435</v>
      </c>
      <c r="W73" s="17" t="s">
        <v>35</v>
      </c>
      <c r="X73" s="36"/>
      <c r="Y73" s="14" t="s">
        <v>89</v>
      </c>
      <c r="Z73" s="31"/>
    </row>
    <row r="74" ht="40.2" customHeight="1" spans="1:26">
      <c r="A74" s="14">
        <f t="shared" si="0"/>
        <v>71</v>
      </c>
      <c r="B74" s="14" t="s">
        <v>45</v>
      </c>
      <c r="C74" s="15" t="s">
        <v>250</v>
      </c>
      <c r="D74" s="35" t="s">
        <v>251</v>
      </c>
      <c r="E74" s="17" t="s">
        <v>172</v>
      </c>
      <c r="F74" s="18" t="s">
        <v>31</v>
      </c>
      <c r="G74" s="19" t="s">
        <v>32</v>
      </c>
      <c r="H74" s="17" t="s">
        <v>333</v>
      </c>
      <c r="I74" s="27">
        <v>135519.07</v>
      </c>
      <c r="J74" s="27">
        <v>10024.6506666667</v>
      </c>
      <c r="K74" s="27"/>
      <c r="L74" s="40">
        <f t="shared" si="13"/>
        <v>0</v>
      </c>
      <c r="M74" s="27">
        <v>30000</v>
      </c>
      <c r="N74" s="27">
        <f t="shared" si="7"/>
        <v>30000</v>
      </c>
      <c r="O74" s="40">
        <f t="shared" si="8"/>
        <v>2.99262298483418</v>
      </c>
      <c r="P74" s="40">
        <f t="shared" si="9"/>
        <v>2.99262298483418</v>
      </c>
      <c r="Q74" s="37">
        <v>0</v>
      </c>
      <c r="R74" s="27">
        <f t="shared" si="12"/>
        <v>30000</v>
      </c>
      <c r="S74" s="17"/>
      <c r="T74" s="21">
        <v>45442</v>
      </c>
      <c r="U74" s="14">
        <v>15</v>
      </c>
      <c r="V74" s="21">
        <f t="shared" si="11"/>
        <v>45427</v>
      </c>
      <c r="W74" s="17" t="s">
        <v>35</v>
      </c>
      <c r="X74" s="36"/>
      <c r="Y74" s="14" t="s">
        <v>125</v>
      </c>
      <c r="Z74" s="31"/>
    </row>
    <row r="75" ht="40.2" customHeight="1" spans="1:26">
      <c r="A75" s="14">
        <f t="shared" si="0"/>
        <v>72</v>
      </c>
      <c r="B75" s="14" t="s">
        <v>90</v>
      </c>
      <c r="C75" s="15" t="s">
        <v>308</v>
      </c>
      <c r="D75" s="35" t="s">
        <v>309</v>
      </c>
      <c r="E75" s="17" t="s">
        <v>172</v>
      </c>
      <c r="F75" s="18" t="s">
        <v>31</v>
      </c>
      <c r="G75" s="19" t="s">
        <v>32</v>
      </c>
      <c r="H75" s="17" t="s">
        <v>333</v>
      </c>
      <c r="I75" s="27">
        <v>10230.41</v>
      </c>
      <c r="J75" s="27">
        <v>4109.324</v>
      </c>
      <c r="K75" s="27"/>
      <c r="L75" s="40">
        <f t="shared" si="13"/>
        <v>0</v>
      </c>
      <c r="M75" s="27">
        <v>10000</v>
      </c>
      <c r="N75" s="27">
        <f t="shared" si="7"/>
        <v>10000</v>
      </c>
      <c r="O75" s="40">
        <f t="shared" si="8"/>
        <v>2.43349027723295</v>
      </c>
      <c r="P75" s="40">
        <f t="shared" si="9"/>
        <v>2.43349027723295</v>
      </c>
      <c r="Q75" s="37">
        <v>0</v>
      </c>
      <c r="R75" s="27">
        <f t="shared" si="12"/>
        <v>10000</v>
      </c>
      <c r="S75" s="17"/>
      <c r="T75" s="21">
        <v>45442</v>
      </c>
      <c r="U75" s="14">
        <v>3</v>
      </c>
      <c r="V75" s="21">
        <f t="shared" si="11"/>
        <v>45439</v>
      </c>
      <c r="W75" s="17" t="s">
        <v>35</v>
      </c>
      <c r="X75" s="36"/>
      <c r="Y75" s="14" t="s">
        <v>36</v>
      </c>
      <c r="Z75" s="31"/>
    </row>
    <row r="76" ht="40.2" customHeight="1" spans="1:26">
      <c r="A76" s="14">
        <f t="shared" si="0"/>
        <v>73</v>
      </c>
      <c r="B76" s="14" t="s">
        <v>45</v>
      </c>
      <c r="C76" s="15" t="s">
        <v>134</v>
      </c>
      <c r="D76" s="35" t="s">
        <v>135</v>
      </c>
      <c r="E76" s="17" t="s">
        <v>30</v>
      </c>
      <c r="F76" s="18" t="s">
        <v>31</v>
      </c>
      <c r="G76" s="19" t="s">
        <v>32</v>
      </c>
      <c r="H76" s="17" t="s">
        <v>333</v>
      </c>
      <c r="I76" s="27">
        <v>1500191.12</v>
      </c>
      <c r="J76" s="27">
        <v>26931.968</v>
      </c>
      <c r="K76" s="27"/>
      <c r="L76" s="40">
        <f t="shared" si="13"/>
        <v>0</v>
      </c>
      <c r="M76" s="27">
        <v>800000</v>
      </c>
      <c r="N76" s="27">
        <f t="shared" si="7"/>
        <v>800000</v>
      </c>
      <c r="O76" s="40">
        <f t="shared" si="8"/>
        <v>29.7044761080958</v>
      </c>
      <c r="P76" s="40">
        <f t="shared" si="9"/>
        <v>29.7044761080958</v>
      </c>
      <c r="Q76" s="37">
        <v>0</v>
      </c>
      <c r="R76" s="27">
        <f t="shared" si="12"/>
        <v>800000</v>
      </c>
      <c r="S76" s="17"/>
      <c r="T76" s="21">
        <v>45458</v>
      </c>
      <c r="U76" s="14">
        <v>3</v>
      </c>
      <c r="V76" s="21">
        <f t="shared" si="11"/>
        <v>45455</v>
      </c>
      <c r="W76" s="17" t="s">
        <v>35</v>
      </c>
      <c r="X76" s="36"/>
      <c r="Y76" s="14" t="s">
        <v>36</v>
      </c>
      <c r="Z76" s="31"/>
    </row>
    <row r="77" ht="40.2" customHeight="1" spans="1:26">
      <c r="A77" s="14">
        <f t="shared" si="0"/>
        <v>74</v>
      </c>
      <c r="B77" s="14" t="s">
        <v>45</v>
      </c>
      <c r="C77" s="15" t="s">
        <v>58</v>
      </c>
      <c r="D77" s="93" t="s">
        <v>59</v>
      </c>
      <c r="E77" s="17" t="s">
        <v>30</v>
      </c>
      <c r="F77" s="18" t="s">
        <v>31</v>
      </c>
      <c r="G77" s="19" t="s">
        <v>32</v>
      </c>
      <c r="H77" s="17" t="s">
        <v>333</v>
      </c>
      <c r="I77" s="27">
        <v>1458346.22</v>
      </c>
      <c r="J77" s="27">
        <v>178340.76</v>
      </c>
      <c r="K77" s="27"/>
      <c r="L77" s="40">
        <f t="shared" si="13"/>
        <v>0</v>
      </c>
      <c r="M77" s="27">
        <v>500000</v>
      </c>
      <c r="N77" s="27">
        <f t="shared" ref="N77:N107" si="14">M77</f>
        <v>500000</v>
      </c>
      <c r="O77" s="40">
        <f t="shared" ref="O77:O107" si="15">M77/J77</f>
        <v>2.80362156133012</v>
      </c>
      <c r="P77" s="40">
        <f t="shared" ref="P77:P107" si="16">L77+O77</f>
        <v>2.80362156133012</v>
      </c>
      <c r="Q77" s="37">
        <v>0</v>
      </c>
      <c r="R77" s="27">
        <f t="shared" si="12"/>
        <v>500000</v>
      </c>
      <c r="S77" s="17"/>
      <c r="T77" s="21">
        <v>45442</v>
      </c>
      <c r="U77" s="14">
        <v>3</v>
      </c>
      <c r="V77" s="21">
        <f t="shared" ref="V77:V107" si="17">T77-U77</f>
        <v>45439</v>
      </c>
      <c r="W77" s="17" t="s">
        <v>35</v>
      </c>
      <c r="X77" s="27">
        <v>1776219.65</v>
      </c>
      <c r="Y77" s="14" t="s">
        <v>36</v>
      </c>
      <c r="Z77" s="31"/>
    </row>
    <row r="78" ht="40.2" customHeight="1" spans="1:26">
      <c r="A78" s="14">
        <f t="shared" si="0"/>
        <v>75</v>
      </c>
      <c r="B78" s="14" t="s">
        <v>260</v>
      </c>
      <c r="C78" s="15" t="s">
        <v>199</v>
      </c>
      <c r="D78" s="35" t="s">
        <v>200</v>
      </c>
      <c r="E78" s="17" t="s">
        <v>509</v>
      </c>
      <c r="F78" s="18" t="s">
        <v>31</v>
      </c>
      <c r="G78" s="19" t="s">
        <v>32</v>
      </c>
      <c r="H78" s="17" t="s">
        <v>333</v>
      </c>
      <c r="I78" s="27">
        <v>155223.45</v>
      </c>
      <c r="J78" s="27">
        <v>21389.1733333333</v>
      </c>
      <c r="K78" s="27"/>
      <c r="L78" s="40">
        <f t="shared" si="13"/>
        <v>0</v>
      </c>
      <c r="M78" s="27">
        <v>20000</v>
      </c>
      <c r="N78" s="27">
        <f t="shared" si="14"/>
        <v>20000</v>
      </c>
      <c r="O78" s="40">
        <f t="shared" si="15"/>
        <v>0.935052500081038</v>
      </c>
      <c r="P78" s="40">
        <f t="shared" si="16"/>
        <v>0.935052500081038</v>
      </c>
      <c r="Q78" s="37">
        <v>0</v>
      </c>
      <c r="R78" s="27">
        <f t="shared" si="12"/>
        <v>20000</v>
      </c>
      <c r="S78" s="17"/>
      <c r="T78" s="21">
        <v>45442</v>
      </c>
      <c r="U78" s="14">
        <v>3</v>
      </c>
      <c r="V78" s="21">
        <f t="shared" si="17"/>
        <v>45439</v>
      </c>
      <c r="W78" s="17" t="s">
        <v>35</v>
      </c>
      <c r="X78" s="36"/>
      <c r="Y78" s="14" t="s">
        <v>36</v>
      </c>
      <c r="Z78" s="31"/>
    </row>
    <row r="79" ht="40.2" customHeight="1" spans="1:26">
      <c r="A79" s="14">
        <f t="shared" si="0"/>
        <v>76</v>
      </c>
      <c r="B79" s="14" t="s">
        <v>45</v>
      </c>
      <c r="C79" s="15" t="s">
        <v>241</v>
      </c>
      <c r="D79" s="35" t="s">
        <v>242</v>
      </c>
      <c r="E79" s="17" t="s">
        <v>509</v>
      </c>
      <c r="F79" s="18" t="s">
        <v>31</v>
      </c>
      <c r="G79" s="19" t="s">
        <v>32</v>
      </c>
      <c r="H79" s="17" t="s">
        <v>333</v>
      </c>
      <c r="I79" s="27">
        <v>169859</v>
      </c>
      <c r="J79" s="27">
        <v>28042.1706666667</v>
      </c>
      <c r="K79" s="27"/>
      <c r="L79" s="40">
        <f t="shared" si="13"/>
        <v>0</v>
      </c>
      <c r="M79" s="27">
        <v>20000</v>
      </c>
      <c r="N79" s="27">
        <f t="shared" si="14"/>
        <v>20000</v>
      </c>
      <c r="O79" s="40">
        <f t="shared" si="15"/>
        <v>0.713211549766856</v>
      </c>
      <c r="P79" s="40">
        <f t="shared" si="16"/>
        <v>0.713211549766856</v>
      </c>
      <c r="Q79" s="37">
        <v>1</v>
      </c>
      <c r="R79" s="27">
        <f t="shared" si="12"/>
        <v>0</v>
      </c>
      <c r="S79" s="17"/>
      <c r="T79" s="21">
        <v>45442</v>
      </c>
      <c r="U79" s="14">
        <v>7</v>
      </c>
      <c r="V79" s="21">
        <f t="shared" si="17"/>
        <v>45435</v>
      </c>
      <c r="W79" s="17" t="s">
        <v>35</v>
      </c>
      <c r="X79" s="36"/>
      <c r="Y79" s="14" t="s">
        <v>125</v>
      </c>
      <c r="Z79" s="31"/>
    </row>
    <row r="80" ht="40.2" customHeight="1" spans="1:26">
      <c r="A80" s="14">
        <f t="shared" si="0"/>
        <v>77</v>
      </c>
      <c r="B80" s="14" t="s">
        <v>260</v>
      </c>
      <c r="C80" s="15" t="s">
        <v>239</v>
      </c>
      <c r="D80" s="35" t="s">
        <v>240</v>
      </c>
      <c r="E80" s="17" t="s">
        <v>509</v>
      </c>
      <c r="F80" s="18" t="s">
        <v>31</v>
      </c>
      <c r="G80" s="19" t="s">
        <v>32</v>
      </c>
      <c r="H80" s="17" t="s">
        <v>333</v>
      </c>
      <c r="I80" s="27">
        <v>12530.25</v>
      </c>
      <c r="J80" s="27">
        <v>1670.7</v>
      </c>
      <c r="K80" s="27"/>
      <c r="L80" s="40">
        <f t="shared" si="13"/>
        <v>0</v>
      </c>
      <c r="M80" s="27">
        <v>12530.25</v>
      </c>
      <c r="N80" s="27">
        <f t="shared" si="14"/>
        <v>12530.25</v>
      </c>
      <c r="O80" s="40">
        <f t="shared" si="15"/>
        <v>7.5</v>
      </c>
      <c r="P80" s="40">
        <f t="shared" si="16"/>
        <v>7.5</v>
      </c>
      <c r="Q80" s="37">
        <v>1</v>
      </c>
      <c r="R80" s="27">
        <f t="shared" si="12"/>
        <v>0</v>
      </c>
      <c r="S80" s="17"/>
      <c r="T80" s="21">
        <v>45442</v>
      </c>
      <c r="U80" s="14">
        <v>7</v>
      </c>
      <c r="V80" s="21">
        <f t="shared" si="17"/>
        <v>45435</v>
      </c>
      <c r="W80" s="17" t="s">
        <v>35</v>
      </c>
      <c r="X80" s="36"/>
      <c r="Y80" s="14" t="s">
        <v>125</v>
      </c>
      <c r="Z80" s="31" t="s">
        <v>221</v>
      </c>
    </row>
    <row r="81" ht="40.2" customHeight="1" spans="1:26">
      <c r="A81" s="14">
        <f t="shared" si="0"/>
        <v>78</v>
      </c>
      <c r="B81" s="14" t="s">
        <v>45</v>
      </c>
      <c r="C81" s="15" t="s">
        <v>87</v>
      </c>
      <c r="D81" s="93" t="s">
        <v>88</v>
      </c>
      <c r="E81" s="17" t="s">
        <v>30</v>
      </c>
      <c r="F81" s="18" t="s">
        <v>40</v>
      </c>
      <c r="G81" s="19" t="s">
        <v>32</v>
      </c>
      <c r="H81" s="17" t="s">
        <v>333</v>
      </c>
      <c r="I81" s="27">
        <v>41176.66</v>
      </c>
      <c r="J81" s="27">
        <v>5490.22133333333</v>
      </c>
      <c r="K81" s="27"/>
      <c r="L81" s="40">
        <f t="shared" si="13"/>
        <v>0</v>
      </c>
      <c r="M81" s="27">
        <v>40000</v>
      </c>
      <c r="N81" s="27">
        <f t="shared" si="14"/>
        <v>40000</v>
      </c>
      <c r="O81" s="40">
        <f t="shared" si="15"/>
        <v>7.28568077158274</v>
      </c>
      <c r="P81" s="40">
        <f t="shared" si="16"/>
        <v>7.28568077158274</v>
      </c>
      <c r="Q81" s="37">
        <v>1</v>
      </c>
      <c r="R81" s="27">
        <f t="shared" si="12"/>
        <v>0</v>
      </c>
      <c r="S81" s="17"/>
      <c r="T81" s="21">
        <v>45442</v>
      </c>
      <c r="U81" s="14">
        <v>7</v>
      </c>
      <c r="V81" s="21">
        <f t="shared" si="17"/>
        <v>45435</v>
      </c>
      <c r="W81" s="17" t="s">
        <v>35</v>
      </c>
      <c r="X81" s="27"/>
      <c r="Y81" s="14" t="s">
        <v>89</v>
      </c>
      <c r="Z81" s="31"/>
    </row>
    <row r="82" ht="40.2" customHeight="1" spans="1:26">
      <c r="A82" s="14">
        <f t="shared" si="0"/>
        <v>79</v>
      </c>
      <c r="B82" s="14" t="s">
        <v>45</v>
      </c>
      <c r="C82" s="15" t="s">
        <v>467</v>
      </c>
      <c r="D82" s="93" t="s">
        <v>468</v>
      </c>
      <c r="E82" s="17" t="s">
        <v>30</v>
      </c>
      <c r="F82" s="18" t="s">
        <v>31</v>
      </c>
      <c r="G82" s="19" t="s">
        <v>32</v>
      </c>
      <c r="H82" s="17" t="s">
        <v>333</v>
      </c>
      <c r="I82" s="27">
        <v>732193.12</v>
      </c>
      <c r="J82" s="27">
        <v>149666.874666667</v>
      </c>
      <c r="K82" s="27"/>
      <c r="L82" s="40">
        <f t="shared" si="13"/>
        <v>0</v>
      </c>
      <c r="M82" s="27">
        <v>230000</v>
      </c>
      <c r="N82" s="27">
        <f t="shared" si="14"/>
        <v>230000</v>
      </c>
      <c r="O82" s="40">
        <f t="shared" si="15"/>
        <v>1.53674619392066</v>
      </c>
      <c r="P82" s="40">
        <f t="shared" si="16"/>
        <v>1.53674619392066</v>
      </c>
      <c r="Q82" s="37">
        <v>0</v>
      </c>
      <c r="R82" s="27">
        <f t="shared" si="12"/>
        <v>230000</v>
      </c>
      <c r="S82" s="17"/>
      <c r="T82" s="21">
        <v>45442</v>
      </c>
      <c r="U82" s="14">
        <v>7</v>
      </c>
      <c r="V82" s="21">
        <f t="shared" si="17"/>
        <v>45435</v>
      </c>
      <c r="W82" s="17" t="s">
        <v>35</v>
      </c>
      <c r="X82" s="27">
        <v>1122501.56</v>
      </c>
      <c r="Y82" s="14" t="s">
        <v>65</v>
      </c>
      <c r="Z82" s="31" t="s">
        <v>510</v>
      </c>
    </row>
    <row r="83" ht="40.2" customHeight="1" spans="1:26">
      <c r="A83" s="14">
        <f t="shared" si="0"/>
        <v>80</v>
      </c>
      <c r="B83" s="14" t="s">
        <v>27</v>
      </c>
      <c r="C83" s="15" t="s">
        <v>511</v>
      </c>
      <c r="D83" s="35" t="s">
        <v>512</v>
      </c>
      <c r="E83" s="17" t="s">
        <v>172</v>
      </c>
      <c r="F83" s="18" t="s">
        <v>40</v>
      </c>
      <c r="G83" s="19" t="s">
        <v>32</v>
      </c>
      <c r="H83" s="17" t="s">
        <v>333</v>
      </c>
      <c r="I83" s="27">
        <v>236103.89</v>
      </c>
      <c r="J83" s="27">
        <v>0</v>
      </c>
      <c r="K83" s="27"/>
      <c r="L83" s="40" t="e">
        <f t="shared" si="13"/>
        <v>#DIV/0!</v>
      </c>
      <c r="M83" s="27">
        <v>10000</v>
      </c>
      <c r="N83" s="27">
        <f t="shared" si="14"/>
        <v>10000</v>
      </c>
      <c r="O83" s="40" t="e">
        <f t="shared" si="15"/>
        <v>#DIV/0!</v>
      </c>
      <c r="P83" s="40" t="e">
        <f t="shared" si="16"/>
        <v>#DIV/0!</v>
      </c>
      <c r="Q83" s="37">
        <v>0.03</v>
      </c>
      <c r="R83" s="27">
        <f t="shared" si="12"/>
        <v>9700</v>
      </c>
      <c r="S83" s="17"/>
      <c r="T83" s="21">
        <v>45442</v>
      </c>
      <c r="U83" s="14">
        <v>3</v>
      </c>
      <c r="V83" s="21">
        <f t="shared" si="17"/>
        <v>45439</v>
      </c>
      <c r="W83" s="17" t="s">
        <v>70</v>
      </c>
      <c r="X83" s="36"/>
      <c r="Y83" s="14" t="s">
        <v>43</v>
      </c>
      <c r="Z83" s="31"/>
    </row>
    <row r="84" ht="40.2" customHeight="1" spans="1:26">
      <c r="A84" s="14">
        <f t="shared" ref="A84:A107" si="18">ROW()-3</f>
        <v>81</v>
      </c>
      <c r="B84" s="14" t="s">
        <v>45</v>
      </c>
      <c r="C84" s="15" t="s">
        <v>226</v>
      </c>
      <c r="D84" s="35" t="s">
        <v>227</v>
      </c>
      <c r="E84" s="17" t="s">
        <v>509</v>
      </c>
      <c r="F84" s="18" t="s">
        <v>31</v>
      </c>
      <c r="G84" s="19" t="s">
        <v>32</v>
      </c>
      <c r="H84" s="17" t="s">
        <v>333</v>
      </c>
      <c r="I84" s="27">
        <v>21121.07</v>
      </c>
      <c r="J84" s="27">
        <v>2816.14266666667</v>
      </c>
      <c r="K84" s="27"/>
      <c r="L84" s="40">
        <f t="shared" si="13"/>
        <v>0</v>
      </c>
      <c r="M84" s="27">
        <v>20000</v>
      </c>
      <c r="N84" s="27">
        <f t="shared" si="14"/>
        <v>20000</v>
      </c>
      <c r="O84" s="40">
        <f t="shared" si="15"/>
        <v>7.1019129239191</v>
      </c>
      <c r="P84" s="40">
        <f t="shared" si="16"/>
        <v>7.1019129239191</v>
      </c>
      <c r="Q84" s="37">
        <v>0</v>
      </c>
      <c r="R84" s="27">
        <f t="shared" si="12"/>
        <v>20000</v>
      </c>
      <c r="S84" s="17"/>
      <c r="T84" s="21">
        <v>45442</v>
      </c>
      <c r="U84" s="14">
        <v>7</v>
      </c>
      <c r="V84" s="21">
        <f t="shared" si="17"/>
        <v>45435</v>
      </c>
      <c r="W84" s="17" t="s">
        <v>35</v>
      </c>
      <c r="X84" s="36"/>
      <c r="Y84" s="14" t="s">
        <v>125</v>
      </c>
      <c r="Z84" s="31"/>
    </row>
    <row r="85" ht="40.2" customHeight="1" spans="1:26">
      <c r="A85" s="14">
        <f t="shared" si="18"/>
        <v>82</v>
      </c>
      <c r="B85" s="14" t="s">
        <v>45</v>
      </c>
      <c r="C85" s="15" t="s">
        <v>230</v>
      </c>
      <c r="D85" s="93" t="s">
        <v>231</v>
      </c>
      <c r="E85" s="82" t="s">
        <v>31</v>
      </c>
      <c r="F85" s="18" t="s">
        <v>31</v>
      </c>
      <c r="G85" s="19" t="s">
        <v>32</v>
      </c>
      <c r="H85" s="17" t="s">
        <v>333</v>
      </c>
      <c r="I85" s="27">
        <v>1284868.54</v>
      </c>
      <c r="J85" s="27">
        <v>156506.401333333</v>
      </c>
      <c r="K85" s="27"/>
      <c r="L85" s="40">
        <f t="shared" si="13"/>
        <v>0</v>
      </c>
      <c r="M85" s="27">
        <v>500000</v>
      </c>
      <c r="N85" s="27">
        <f t="shared" si="14"/>
        <v>500000</v>
      </c>
      <c r="O85" s="40">
        <f t="shared" si="15"/>
        <v>3.19475750346518</v>
      </c>
      <c r="P85" s="40">
        <f t="shared" si="16"/>
        <v>3.19475750346518</v>
      </c>
      <c r="Q85" s="37">
        <v>0.02</v>
      </c>
      <c r="R85" s="27">
        <f t="shared" ref="R85:R88" si="19">N85*(1-Q85)</f>
        <v>490000</v>
      </c>
      <c r="S85" s="17"/>
      <c r="T85" s="21">
        <v>45442</v>
      </c>
      <c r="U85" s="14">
        <v>7</v>
      </c>
      <c r="V85" s="21">
        <f t="shared" ref="V85" si="20">T85-U85</f>
        <v>45435</v>
      </c>
      <c r="W85" s="17" t="s">
        <v>35</v>
      </c>
      <c r="X85" s="36"/>
      <c r="Y85" s="14" t="s">
        <v>125</v>
      </c>
      <c r="Z85" s="31"/>
    </row>
    <row r="86" ht="40.2" customHeight="1" spans="1:26">
      <c r="A86" s="14">
        <f t="shared" si="18"/>
        <v>83</v>
      </c>
      <c r="B86" s="14" t="s">
        <v>45</v>
      </c>
      <c r="C86" s="15" t="s">
        <v>513</v>
      </c>
      <c r="D86" s="93" t="s">
        <v>514</v>
      </c>
      <c r="E86" s="17" t="s">
        <v>30</v>
      </c>
      <c r="F86" s="18" t="s">
        <v>31</v>
      </c>
      <c r="G86" s="19" t="s">
        <v>32</v>
      </c>
      <c r="H86" s="17" t="s">
        <v>333</v>
      </c>
      <c r="I86" s="27">
        <v>884</v>
      </c>
      <c r="J86" s="27">
        <v>884</v>
      </c>
      <c r="K86" s="27"/>
      <c r="L86" s="40">
        <f t="shared" si="13"/>
        <v>0</v>
      </c>
      <c r="M86" s="27">
        <v>884</v>
      </c>
      <c r="N86" s="27">
        <v>884</v>
      </c>
      <c r="O86" s="40">
        <f t="shared" si="15"/>
        <v>1</v>
      </c>
      <c r="P86" s="40">
        <f t="shared" si="16"/>
        <v>1</v>
      </c>
      <c r="Q86" s="37">
        <v>0</v>
      </c>
      <c r="R86" s="27">
        <f t="shared" si="19"/>
        <v>884</v>
      </c>
      <c r="S86" s="17"/>
      <c r="T86" s="21">
        <v>45443</v>
      </c>
      <c r="U86" s="14">
        <v>7</v>
      </c>
      <c r="V86" s="21">
        <f t="shared" si="17"/>
        <v>45436</v>
      </c>
      <c r="W86" s="17" t="s">
        <v>35</v>
      </c>
      <c r="X86" s="27">
        <v>979.9</v>
      </c>
      <c r="Y86" s="14" t="s">
        <v>65</v>
      </c>
      <c r="Z86" s="31" t="s">
        <v>515</v>
      </c>
    </row>
    <row r="87" ht="40.2" customHeight="1" spans="1:26">
      <c r="A87" s="14">
        <f t="shared" si="18"/>
        <v>84</v>
      </c>
      <c r="B87" s="14" t="s">
        <v>45</v>
      </c>
      <c r="C87" s="15" t="s">
        <v>536</v>
      </c>
      <c r="D87" s="93" t="s">
        <v>537</v>
      </c>
      <c r="E87" s="17" t="s">
        <v>30</v>
      </c>
      <c r="F87" s="17" t="s">
        <v>74</v>
      </c>
      <c r="G87" s="19" t="s">
        <v>32</v>
      </c>
      <c r="H87" s="17" t="s">
        <v>333</v>
      </c>
      <c r="I87" s="27">
        <v>6000</v>
      </c>
      <c r="J87" s="27">
        <v>6000</v>
      </c>
      <c r="K87" s="27"/>
      <c r="L87" s="40">
        <f t="shared" si="13"/>
        <v>0</v>
      </c>
      <c r="M87" s="27">
        <v>6000</v>
      </c>
      <c r="N87" s="27">
        <v>6000</v>
      </c>
      <c r="O87" s="40">
        <f t="shared" si="15"/>
        <v>1</v>
      </c>
      <c r="P87" s="40">
        <f t="shared" si="16"/>
        <v>1</v>
      </c>
      <c r="Q87" s="37">
        <v>0</v>
      </c>
      <c r="R87" s="27">
        <f t="shared" si="19"/>
        <v>6000</v>
      </c>
      <c r="S87" s="17"/>
      <c r="T87" s="21">
        <v>45443</v>
      </c>
      <c r="U87" s="14">
        <v>7</v>
      </c>
      <c r="V87" s="21">
        <f t="shared" si="17"/>
        <v>45436</v>
      </c>
      <c r="W87" s="17" t="s">
        <v>35</v>
      </c>
      <c r="X87" s="27">
        <v>307.6</v>
      </c>
      <c r="Y87" s="14" t="s">
        <v>153</v>
      </c>
      <c r="Z87" s="31" t="s">
        <v>515</v>
      </c>
    </row>
    <row r="88" ht="40.2" customHeight="1" spans="1:26">
      <c r="A88" s="14">
        <f t="shared" si="18"/>
        <v>85</v>
      </c>
      <c r="B88" s="14" t="s">
        <v>45</v>
      </c>
      <c r="C88" s="15" t="s">
        <v>516</v>
      </c>
      <c r="D88" s="35" t="s">
        <v>517</v>
      </c>
      <c r="E88" s="17" t="s">
        <v>30</v>
      </c>
      <c r="F88" s="18" t="s">
        <v>460</v>
      </c>
      <c r="G88" s="19" t="s">
        <v>32</v>
      </c>
      <c r="H88" s="17" t="s">
        <v>333</v>
      </c>
      <c r="I88" s="27">
        <v>63602.76</v>
      </c>
      <c r="J88" s="27">
        <v>42558.5266666667</v>
      </c>
      <c r="K88" s="27"/>
      <c r="L88" s="40">
        <f t="shared" si="13"/>
        <v>0</v>
      </c>
      <c r="M88" s="27">
        <v>63602.76</v>
      </c>
      <c r="N88" s="27">
        <f>4300*0.092*1.13</f>
        <v>447.028</v>
      </c>
      <c r="O88" s="40"/>
      <c r="P88" s="40">
        <f t="shared" si="16"/>
        <v>0</v>
      </c>
      <c r="Q88" s="37">
        <v>0</v>
      </c>
      <c r="R88" s="27">
        <f t="shared" si="19"/>
        <v>447.028</v>
      </c>
      <c r="S88" s="17"/>
      <c r="T88" s="21">
        <v>45443</v>
      </c>
      <c r="U88" s="14">
        <v>7</v>
      </c>
      <c r="V88" s="21">
        <f t="shared" si="17"/>
        <v>45436</v>
      </c>
      <c r="W88" s="17" t="s">
        <v>35</v>
      </c>
      <c r="X88" s="36"/>
      <c r="Y88" s="14" t="s">
        <v>518</v>
      </c>
      <c r="Z88" s="31" t="s">
        <v>519</v>
      </c>
    </row>
    <row r="89" ht="40.2" customHeight="1" spans="1:26">
      <c r="A89" s="14">
        <f t="shared" si="18"/>
        <v>86</v>
      </c>
      <c r="B89" s="14" t="s">
        <v>45</v>
      </c>
      <c r="C89" s="15" t="s">
        <v>520</v>
      </c>
      <c r="D89" s="35" t="s">
        <v>521</v>
      </c>
      <c r="E89" s="17" t="s">
        <v>30</v>
      </c>
      <c r="F89" s="18" t="s">
        <v>31</v>
      </c>
      <c r="G89" s="19" t="s">
        <v>32</v>
      </c>
      <c r="H89" s="17" t="s">
        <v>333</v>
      </c>
      <c r="I89" s="27">
        <v>60107.89</v>
      </c>
      <c r="J89" s="27">
        <v>60107.89</v>
      </c>
      <c r="K89" s="27"/>
      <c r="L89" s="40">
        <f t="shared" si="13"/>
        <v>0</v>
      </c>
      <c r="M89" s="27">
        <v>60107.89</v>
      </c>
      <c r="N89" s="27">
        <f t="shared" si="14"/>
        <v>60107.89</v>
      </c>
      <c r="O89" s="40">
        <f t="shared" si="15"/>
        <v>1</v>
      </c>
      <c r="P89" s="40">
        <f t="shared" si="16"/>
        <v>1</v>
      </c>
      <c r="Q89" s="37">
        <v>1</v>
      </c>
      <c r="R89" s="27">
        <f t="shared" si="12"/>
        <v>0</v>
      </c>
      <c r="S89" s="17"/>
      <c r="T89" s="21">
        <v>45442</v>
      </c>
      <c r="U89" s="14">
        <v>7</v>
      </c>
      <c r="V89" s="21">
        <f t="shared" si="17"/>
        <v>45435</v>
      </c>
      <c r="W89" s="17" t="s">
        <v>35</v>
      </c>
      <c r="X89" s="36"/>
      <c r="Y89" s="14" t="s">
        <v>36</v>
      </c>
      <c r="Z89" s="31" t="s">
        <v>522</v>
      </c>
    </row>
    <row r="90" ht="40.2" customHeight="1" spans="1:26">
      <c r="A90" s="14">
        <f t="shared" si="18"/>
        <v>87</v>
      </c>
      <c r="B90" s="14" t="s">
        <v>27</v>
      </c>
      <c r="C90" s="15" t="s">
        <v>538</v>
      </c>
      <c r="D90" s="35" t="s">
        <v>539</v>
      </c>
      <c r="E90" s="17"/>
      <c r="F90" s="18" t="s">
        <v>540</v>
      </c>
      <c r="G90" s="18" t="s">
        <v>540</v>
      </c>
      <c r="H90" s="17" t="s">
        <v>333</v>
      </c>
      <c r="I90" s="27">
        <f>VLOOKUP(C90,[2]Sheet1!$B$5:$AX$690,49,0)</f>
        <v>3093766.72</v>
      </c>
      <c r="J90" s="27">
        <f>VLOOKUP(C90,[2]Sheet1!$B$5:$AY$690,50,0)*0.8</f>
        <v>341576.121333333</v>
      </c>
      <c r="K90" s="27"/>
      <c r="L90" s="40"/>
      <c r="M90" s="27">
        <v>600000</v>
      </c>
      <c r="N90" s="27">
        <f t="shared" ref="N90:N96" si="21">M90</f>
        <v>600000</v>
      </c>
      <c r="O90" s="40">
        <f t="shared" ref="O90:O96" si="22">M90/J90</f>
        <v>1.75656306903983</v>
      </c>
      <c r="P90" s="40">
        <f t="shared" ref="P90:P96" si="23">L90+O90</f>
        <v>1.75656306903983</v>
      </c>
      <c r="Q90" s="37">
        <v>1</v>
      </c>
      <c r="R90" s="27">
        <f t="shared" ref="R90:R96" si="24">N90*(1-Q90)</f>
        <v>0</v>
      </c>
      <c r="S90" s="17"/>
      <c r="T90" s="21">
        <v>45442</v>
      </c>
      <c r="U90" s="14">
        <v>7</v>
      </c>
      <c r="V90" s="21">
        <f t="shared" ref="V90:V96" si="25">T90-U90</f>
        <v>45435</v>
      </c>
      <c r="W90" s="17" t="s">
        <v>35</v>
      </c>
      <c r="X90" s="36"/>
      <c r="Y90" s="14" t="s">
        <v>541</v>
      </c>
      <c r="Z90" s="31"/>
    </row>
    <row r="91" ht="40.2" customHeight="1" spans="1:26">
      <c r="A91" s="14">
        <f t="shared" si="18"/>
        <v>88</v>
      </c>
      <c r="B91" s="14" t="s">
        <v>45</v>
      </c>
      <c r="C91" s="15" t="s">
        <v>272</v>
      </c>
      <c r="D91" s="35" t="s">
        <v>273</v>
      </c>
      <c r="E91" s="17"/>
      <c r="F91" s="18" t="s">
        <v>540</v>
      </c>
      <c r="G91" s="18" t="s">
        <v>540</v>
      </c>
      <c r="H91" s="17" t="s">
        <v>333</v>
      </c>
      <c r="I91" s="27">
        <f>VLOOKUP(C91,[2]Sheet1!$B$5:$AX$690,49,0)</f>
        <v>456795.51</v>
      </c>
      <c r="J91" s="27">
        <f>VLOOKUP(C91,[2]Sheet1!$B$5:$AY$690,50,0)*0.8</f>
        <v>39537.9946666667</v>
      </c>
      <c r="K91" s="27"/>
      <c r="L91" s="40"/>
      <c r="M91" s="27">
        <v>100000</v>
      </c>
      <c r="N91" s="27">
        <f t="shared" si="21"/>
        <v>100000</v>
      </c>
      <c r="O91" s="40">
        <f t="shared" si="22"/>
        <v>2.52921274442649</v>
      </c>
      <c r="P91" s="40">
        <f t="shared" si="23"/>
        <v>2.52921274442649</v>
      </c>
      <c r="Q91" s="37">
        <v>1</v>
      </c>
      <c r="R91" s="27">
        <f t="shared" si="24"/>
        <v>0</v>
      </c>
      <c r="S91" s="17"/>
      <c r="T91" s="21">
        <v>45442</v>
      </c>
      <c r="U91" s="14">
        <v>7</v>
      </c>
      <c r="V91" s="21">
        <f t="shared" si="25"/>
        <v>45435</v>
      </c>
      <c r="W91" s="17" t="s">
        <v>35</v>
      </c>
      <c r="X91" s="36"/>
      <c r="Y91" s="14" t="s">
        <v>541</v>
      </c>
      <c r="Z91" s="31"/>
    </row>
    <row r="92" ht="40.2" customHeight="1" spans="1:26">
      <c r="A92" s="14">
        <f t="shared" si="18"/>
        <v>89</v>
      </c>
      <c r="B92" s="14" t="s">
        <v>45</v>
      </c>
      <c r="C92" s="15" t="s">
        <v>542</v>
      </c>
      <c r="D92" s="35" t="s">
        <v>543</v>
      </c>
      <c r="E92" s="17"/>
      <c r="F92" s="18" t="s">
        <v>540</v>
      </c>
      <c r="G92" s="18" t="s">
        <v>540</v>
      </c>
      <c r="H92" s="17" t="s">
        <v>333</v>
      </c>
      <c r="I92" s="27">
        <f>VLOOKUP(C92,[2]Sheet1!$B$5:$AX$690,49,0)</f>
        <v>1403468.4</v>
      </c>
      <c r="J92" s="27">
        <f>VLOOKUP(C92,[2]Sheet1!$B$5:$AY$690,50,0)*0.8</f>
        <v>187129.12</v>
      </c>
      <c r="K92" s="27"/>
      <c r="L92" s="40"/>
      <c r="M92" s="27">
        <v>400000</v>
      </c>
      <c r="N92" s="27">
        <f t="shared" si="21"/>
        <v>400000</v>
      </c>
      <c r="O92" s="40">
        <f t="shared" si="22"/>
        <v>2.13756148695617</v>
      </c>
      <c r="P92" s="40">
        <f t="shared" si="23"/>
        <v>2.13756148695617</v>
      </c>
      <c r="Q92" s="37">
        <v>1</v>
      </c>
      <c r="R92" s="27">
        <f t="shared" si="24"/>
        <v>0</v>
      </c>
      <c r="S92" s="17"/>
      <c r="T92" s="21">
        <v>45442</v>
      </c>
      <c r="U92" s="14">
        <v>7</v>
      </c>
      <c r="V92" s="21">
        <f t="shared" si="25"/>
        <v>45435</v>
      </c>
      <c r="W92" s="17" t="s">
        <v>35</v>
      </c>
      <c r="X92" s="36"/>
      <c r="Y92" s="14" t="s">
        <v>541</v>
      </c>
      <c r="Z92" s="31"/>
    </row>
    <row r="93" ht="40.2" customHeight="1" spans="1:26">
      <c r="A93" s="14">
        <f t="shared" si="18"/>
        <v>90</v>
      </c>
      <c r="B93" s="14" t="s">
        <v>45</v>
      </c>
      <c r="C93" s="15" t="s">
        <v>544</v>
      </c>
      <c r="D93" s="35" t="s">
        <v>545</v>
      </c>
      <c r="E93" s="17"/>
      <c r="F93" s="18" t="s">
        <v>540</v>
      </c>
      <c r="G93" s="18" t="s">
        <v>540</v>
      </c>
      <c r="H93" s="17" t="s">
        <v>333</v>
      </c>
      <c r="I93" s="27">
        <f>VLOOKUP(C93,[2]Sheet1!$B$5:$AX$690,49,0)</f>
        <v>139448.35</v>
      </c>
      <c r="J93" s="27">
        <f>VLOOKUP(C93,[2]Sheet1!$B$5:$AY$690,50,0)*0.8</f>
        <v>0</v>
      </c>
      <c r="K93" s="27"/>
      <c r="L93" s="40"/>
      <c r="M93" s="27">
        <v>50000</v>
      </c>
      <c r="N93" s="27">
        <f t="shared" si="21"/>
        <v>50000</v>
      </c>
      <c r="O93" s="40" t="e">
        <f t="shared" si="22"/>
        <v>#DIV/0!</v>
      </c>
      <c r="P93" s="40" t="e">
        <f t="shared" si="23"/>
        <v>#DIV/0!</v>
      </c>
      <c r="Q93" s="37">
        <v>1</v>
      </c>
      <c r="R93" s="27">
        <f t="shared" si="24"/>
        <v>0</v>
      </c>
      <c r="S93" s="17"/>
      <c r="T93" s="21">
        <v>45442</v>
      </c>
      <c r="U93" s="14">
        <v>7</v>
      </c>
      <c r="V93" s="21">
        <f t="shared" si="25"/>
        <v>45435</v>
      </c>
      <c r="W93" s="17" t="s">
        <v>35</v>
      </c>
      <c r="X93" s="36"/>
      <c r="Y93" s="14" t="s">
        <v>541</v>
      </c>
      <c r="Z93" s="31"/>
    </row>
    <row r="94" ht="40.2" customHeight="1" spans="1:26">
      <c r="A94" s="14">
        <f t="shared" si="18"/>
        <v>91</v>
      </c>
      <c r="B94" s="14" t="s">
        <v>45</v>
      </c>
      <c r="C94" s="15" t="s">
        <v>276</v>
      </c>
      <c r="D94" s="35" t="s">
        <v>277</v>
      </c>
      <c r="E94" s="17"/>
      <c r="F94" s="18" t="s">
        <v>540</v>
      </c>
      <c r="G94" s="18" t="s">
        <v>540</v>
      </c>
      <c r="H94" s="17" t="s">
        <v>333</v>
      </c>
      <c r="I94" s="27">
        <f>VLOOKUP(C94,[2]Sheet1!$B$5:$AX$690,49,0)</f>
        <v>173407.62</v>
      </c>
      <c r="J94" s="27">
        <f>VLOOKUP(C94,[2]Sheet1!$B$5:$AY$690,50,0)*0.8</f>
        <v>23121.016</v>
      </c>
      <c r="K94" s="27"/>
      <c r="L94" s="40"/>
      <c r="M94" s="27">
        <v>50000</v>
      </c>
      <c r="N94" s="27">
        <f t="shared" si="21"/>
        <v>50000</v>
      </c>
      <c r="O94" s="40">
        <f t="shared" si="22"/>
        <v>2.16253472598263</v>
      </c>
      <c r="P94" s="40">
        <f t="shared" si="23"/>
        <v>2.16253472598263</v>
      </c>
      <c r="Q94" s="37">
        <v>1</v>
      </c>
      <c r="R94" s="27">
        <f t="shared" si="24"/>
        <v>0</v>
      </c>
      <c r="S94" s="17"/>
      <c r="T94" s="21">
        <v>45442</v>
      </c>
      <c r="U94" s="14">
        <v>7</v>
      </c>
      <c r="V94" s="21">
        <f t="shared" si="25"/>
        <v>45435</v>
      </c>
      <c r="W94" s="17" t="s">
        <v>35</v>
      </c>
      <c r="X94" s="36"/>
      <c r="Y94" s="14" t="s">
        <v>541</v>
      </c>
      <c r="Z94" s="31"/>
    </row>
    <row r="95" ht="40.2" customHeight="1" spans="1:26">
      <c r="A95" s="14">
        <f t="shared" si="18"/>
        <v>92</v>
      </c>
      <c r="B95" s="14" t="s">
        <v>45</v>
      </c>
      <c r="C95" s="15"/>
      <c r="D95" s="35" t="s">
        <v>546</v>
      </c>
      <c r="E95" s="17"/>
      <c r="F95" s="18" t="s">
        <v>540</v>
      </c>
      <c r="G95" s="18" t="s">
        <v>540</v>
      </c>
      <c r="H95" s="17" t="s">
        <v>333</v>
      </c>
      <c r="I95" s="27"/>
      <c r="J95" s="27"/>
      <c r="K95" s="27"/>
      <c r="L95" s="40"/>
      <c r="M95" s="27">
        <v>25200</v>
      </c>
      <c r="N95" s="27">
        <f t="shared" si="21"/>
        <v>25200</v>
      </c>
      <c r="O95" s="40" t="e">
        <f t="shared" si="22"/>
        <v>#DIV/0!</v>
      </c>
      <c r="P95" s="40" t="e">
        <f t="shared" si="23"/>
        <v>#DIV/0!</v>
      </c>
      <c r="Q95" s="37">
        <v>1</v>
      </c>
      <c r="R95" s="27">
        <f t="shared" si="24"/>
        <v>0</v>
      </c>
      <c r="S95" s="17"/>
      <c r="T95" s="21">
        <v>45442</v>
      </c>
      <c r="U95" s="14">
        <v>7</v>
      </c>
      <c r="V95" s="21">
        <f t="shared" si="25"/>
        <v>45435</v>
      </c>
      <c r="W95" s="17" t="s">
        <v>35</v>
      </c>
      <c r="X95" s="36"/>
      <c r="Y95" s="14" t="s">
        <v>541</v>
      </c>
      <c r="Z95" s="31"/>
    </row>
    <row r="96" ht="40.2" customHeight="1" spans="1:26">
      <c r="A96" s="14">
        <f t="shared" si="18"/>
        <v>93</v>
      </c>
      <c r="B96" s="14" t="s">
        <v>45</v>
      </c>
      <c r="C96" s="15" t="s">
        <v>547</v>
      </c>
      <c r="D96" s="35" t="s">
        <v>548</v>
      </c>
      <c r="E96" s="17"/>
      <c r="F96" s="18" t="s">
        <v>540</v>
      </c>
      <c r="G96" s="18" t="s">
        <v>540</v>
      </c>
      <c r="H96" s="17" t="s">
        <v>333</v>
      </c>
      <c r="I96" s="27">
        <f>VLOOKUP(C96,[2]Sheet1!$B$5:$AX$690,49,0)</f>
        <v>40240</v>
      </c>
      <c r="J96" s="27">
        <f>VLOOKUP(C96,[2]Sheet1!$B$5:$AY$690,50,0)*0.8</f>
        <v>5365.33333333333</v>
      </c>
      <c r="K96" s="27"/>
      <c r="L96" s="40"/>
      <c r="M96" s="27">
        <v>10000</v>
      </c>
      <c r="N96" s="27">
        <f t="shared" si="21"/>
        <v>10000</v>
      </c>
      <c r="O96" s="40">
        <f t="shared" si="22"/>
        <v>1.86381709741551</v>
      </c>
      <c r="P96" s="40">
        <f t="shared" si="23"/>
        <v>1.86381709741551</v>
      </c>
      <c r="Q96" s="37">
        <v>1</v>
      </c>
      <c r="R96" s="27">
        <f t="shared" si="24"/>
        <v>0</v>
      </c>
      <c r="S96" s="17"/>
      <c r="T96" s="21">
        <v>45442</v>
      </c>
      <c r="U96" s="14">
        <v>7</v>
      </c>
      <c r="V96" s="21">
        <f t="shared" si="25"/>
        <v>45435</v>
      </c>
      <c r="W96" s="17" t="s">
        <v>35</v>
      </c>
      <c r="X96" s="36"/>
      <c r="Y96" s="14" t="s">
        <v>541</v>
      </c>
      <c r="Z96" s="31"/>
    </row>
    <row r="97" ht="40.2" customHeight="1" spans="1:26">
      <c r="A97" s="14">
        <f t="shared" si="18"/>
        <v>94</v>
      </c>
      <c r="B97" s="14" t="s">
        <v>45</v>
      </c>
      <c r="C97" s="15" t="s">
        <v>284</v>
      </c>
      <c r="D97" s="93" t="s">
        <v>285</v>
      </c>
      <c r="E97" s="17" t="s">
        <v>280</v>
      </c>
      <c r="F97" s="18" t="s">
        <v>31</v>
      </c>
      <c r="G97" s="19" t="s">
        <v>180</v>
      </c>
      <c r="H97" s="17" t="s">
        <v>333</v>
      </c>
      <c r="I97" s="27">
        <v>416900</v>
      </c>
      <c r="J97" s="27">
        <v>416900</v>
      </c>
      <c r="K97" s="27"/>
      <c r="L97" s="40">
        <f>K97/J97</f>
        <v>0</v>
      </c>
      <c r="M97" s="27">
        <v>200000</v>
      </c>
      <c r="N97" s="27">
        <f t="shared" si="14"/>
        <v>200000</v>
      </c>
      <c r="O97" s="40">
        <f t="shared" si="15"/>
        <v>0.479731350443751</v>
      </c>
      <c r="P97" s="40">
        <f t="shared" si="16"/>
        <v>0.479731350443751</v>
      </c>
      <c r="Q97" s="37">
        <v>0</v>
      </c>
      <c r="R97" s="27">
        <f t="shared" si="12"/>
        <v>200000</v>
      </c>
      <c r="S97" s="17"/>
      <c r="T97" s="21">
        <v>45442</v>
      </c>
      <c r="U97" s="14">
        <v>3</v>
      </c>
      <c r="V97" s="21">
        <f t="shared" si="17"/>
        <v>45439</v>
      </c>
      <c r="W97" s="17" t="s">
        <v>35</v>
      </c>
      <c r="X97" s="27"/>
      <c r="Y97" s="14" t="s">
        <v>181</v>
      </c>
      <c r="Z97" s="31" t="s">
        <v>523</v>
      </c>
    </row>
    <row r="98" ht="40.2" customHeight="1" spans="1:26">
      <c r="A98" s="14">
        <f t="shared" si="18"/>
        <v>95</v>
      </c>
      <c r="B98" s="14" t="s">
        <v>45</v>
      </c>
      <c r="C98" s="15" t="s">
        <v>184</v>
      </c>
      <c r="D98" s="35" t="s">
        <v>185</v>
      </c>
      <c r="E98" s="17" t="s">
        <v>280</v>
      </c>
      <c r="F98" s="18" t="s">
        <v>40</v>
      </c>
      <c r="G98" s="96" t="s">
        <v>180</v>
      </c>
      <c r="H98" s="17" t="s">
        <v>333</v>
      </c>
      <c r="I98" s="27">
        <v>40459.99</v>
      </c>
      <c r="J98" s="27">
        <v>40459.99</v>
      </c>
      <c r="K98" s="27"/>
      <c r="L98" s="40">
        <f>K98/J98</f>
        <v>0</v>
      </c>
      <c r="M98" s="27">
        <v>40459.99</v>
      </c>
      <c r="N98" s="27">
        <f t="shared" si="14"/>
        <v>40459.99</v>
      </c>
      <c r="O98" s="40">
        <f t="shared" si="15"/>
        <v>1</v>
      </c>
      <c r="P98" s="40">
        <f t="shared" si="16"/>
        <v>1</v>
      </c>
      <c r="Q98" s="37">
        <v>0</v>
      </c>
      <c r="R98" s="27">
        <f t="shared" si="12"/>
        <v>40459.99</v>
      </c>
      <c r="S98" s="17"/>
      <c r="T98" s="21">
        <v>45442</v>
      </c>
      <c r="U98" s="14">
        <v>3</v>
      </c>
      <c r="V98" s="21">
        <f t="shared" si="17"/>
        <v>45439</v>
      </c>
      <c r="W98" s="17" t="s">
        <v>35</v>
      </c>
      <c r="X98" s="36"/>
      <c r="Y98" s="14" t="s">
        <v>181</v>
      </c>
      <c r="Z98" s="31"/>
    </row>
    <row r="99" ht="40.2" customHeight="1" spans="1:26">
      <c r="A99" s="14">
        <f t="shared" si="18"/>
        <v>96</v>
      </c>
      <c r="B99" s="14" t="s">
        <v>45</v>
      </c>
      <c r="C99" s="15" t="s">
        <v>290</v>
      </c>
      <c r="D99" s="93" t="s">
        <v>291</v>
      </c>
      <c r="E99" s="17" t="s">
        <v>280</v>
      </c>
      <c r="F99" s="18" t="s">
        <v>31</v>
      </c>
      <c r="G99" s="19" t="s">
        <v>32</v>
      </c>
      <c r="H99" s="17" t="s">
        <v>333</v>
      </c>
      <c r="I99" s="27">
        <v>151605.35</v>
      </c>
      <c r="J99" s="27">
        <v>151605.35</v>
      </c>
      <c r="K99" s="27"/>
      <c r="L99" s="40">
        <f>K99/J99</f>
        <v>0</v>
      </c>
      <c r="M99" s="27">
        <v>50000</v>
      </c>
      <c r="N99" s="27">
        <f t="shared" si="14"/>
        <v>50000</v>
      </c>
      <c r="O99" s="40">
        <f t="shared" si="15"/>
        <v>0.329803664580439</v>
      </c>
      <c r="P99" s="40">
        <f t="shared" si="16"/>
        <v>0.329803664580439</v>
      </c>
      <c r="Q99" s="37">
        <v>0</v>
      </c>
      <c r="R99" s="27">
        <f t="shared" si="12"/>
        <v>50000</v>
      </c>
      <c r="S99" s="17"/>
      <c r="T99" s="21">
        <v>45442</v>
      </c>
      <c r="U99" s="14">
        <v>3</v>
      </c>
      <c r="V99" s="21">
        <f t="shared" si="17"/>
        <v>45439</v>
      </c>
      <c r="W99" s="17" t="s">
        <v>35</v>
      </c>
      <c r="X99" s="27">
        <v>151605.35</v>
      </c>
      <c r="Y99" s="14" t="s">
        <v>36</v>
      </c>
      <c r="Z99" s="31" t="s">
        <v>524</v>
      </c>
    </row>
    <row r="100" ht="40.2" customHeight="1" spans="1:26">
      <c r="A100" s="14">
        <f t="shared" si="18"/>
        <v>97</v>
      </c>
      <c r="B100" s="14" t="s">
        <v>45</v>
      </c>
      <c r="C100" s="15" t="s">
        <v>288</v>
      </c>
      <c r="D100" s="35" t="s">
        <v>289</v>
      </c>
      <c r="E100" s="17" t="s">
        <v>280</v>
      </c>
      <c r="F100" s="18" t="s">
        <v>31</v>
      </c>
      <c r="G100" s="19" t="s">
        <v>32</v>
      </c>
      <c r="H100" s="17" t="s">
        <v>333</v>
      </c>
      <c r="I100" s="27">
        <v>508630.26</v>
      </c>
      <c r="J100" s="27">
        <v>49814.016</v>
      </c>
      <c r="K100" s="27"/>
      <c r="L100" s="40">
        <f t="shared" si="13"/>
        <v>0</v>
      </c>
      <c r="M100" s="27">
        <v>100000</v>
      </c>
      <c r="N100" s="27">
        <f t="shared" si="14"/>
        <v>100000</v>
      </c>
      <c r="O100" s="40">
        <f t="shared" si="15"/>
        <v>2.00746713535403</v>
      </c>
      <c r="P100" s="40">
        <f t="shared" si="16"/>
        <v>2.00746713535403</v>
      </c>
      <c r="Q100" s="37">
        <v>1</v>
      </c>
      <c r="R100" s="27">
        <f t="shared" si="12"/>
        <v>0</v>
      </c>
      <c r="S100" s="17"/>
      <c r="T100" s="21">
        <v>45442</v>
      </c>
      <c r="U100" s="14">
        <v>7</v>
      </c>
      <c r="V100" s="21">
        <f t="shared" si="17"/>
        <v>45435</v>
      </c>
      <c r="W100" s="17" t="s">
        <v>35</v>
      </c>
      <c r="X100" s="36"/>
      <c r="Y100" s="14" t="s">
        <v>36</v>
      </c>
      <c r="Z100" s="31"/>
    </row>
    <row r="101" ht="40.2" customHeight="1" spans="1:26">
      <c r="A101" s="14">
        <f t="shared" si="18"/>
        <v>98</v>
      </c>
      <c r="B101" s="14" t="s">
        <v>45</v>
      </c>
      <c r="C101" s="15" t="s">
        <v>525</v>
      </c>
      <c r="D101" s="35" t="s">
        <v>526</v>
      </c>
      <c r="E101" s="17" t="s">
        <v>280</v>
      </c>
      <c r="F101" s="18" t="s">
        <v>40</v>
      </c>
      <c r="G101" s="19" t="s">
        <v>32</v>
      </c>
      <c r="H101" s="17" t="s">
        <v>333</v>
      </c>
      <c r="I101" s="27">
        <v>856630.84</v>
      </c>
      <c r="J101" s="27">
        <v>856630.84</v>
      </c>
      <c r="K101" s="27"/>
      <c r="L101" s="40">
        <f t="shared" si="13"/>
        <v>0</v>
      </c>
      <c r="M101" s="27">
        <v>50000</v>
      </c>
      <c r="N101" s="27">
        <f t="shared" si="14"/>
        <v>50000</v>
      </c>
      <c r="O101" s="40">
        <f t="shared" si="15"/>
        <v>0.0583681997720278</v>
      </c>
      <c r="P101" s="40">
        <f t="shared" si="16"/>
        <v>0.0583681997720278</v>
      </c>
      <c r="Q101" s="37">
        <v>0</v>
      </c>
      <c r="R101" s="27">
        <f t="shared" si="12"/>
        <v>50000</v>
      </c>
      <c r="S101" s="17"/>
      <c r="T101" s="21">
        <v>45442</v>
      </c>
      <c r="U101" s="14">
        <v>3</v>
      </c>
      <c r="V101" s="21">
        <f t="shared" si="17"/>
        <v>45439</v>
      </c>
      <c r="W101" s="17" t="s">
        <v>35</v>
      </c>
      <c r="X101" s="36"/>
      <c r="Y101" s="14" t="s">
        <v>181</v>
      </c>
      <c r="Z101" s="31"/>
    </row>
    <row r="102" ht="40.2" customHeight="1" spans="1:26">
      <c r="A102" s="14">
        <f t="shared" si="18"/>
        <v>99</v>
      </c>
      <c r="B102" s="14" t="s">
        <v>45</v>
      </c>
      <c r="C102" s="15" t="s">
        <v>527</v>
      </c>
      <c r="D102" s="35" t="s">
        <v>528</v>
      </c>
      <c r="E102" s="17" t="s">
        <v>280</v>
      </c>
      <c r="F102" s="18" t="s">
        <v>31</v>
      </c>
      <c r="G102" s="19" t="s">
        <v>32</v>
      </c>
      <c r="H102" s="17" t="s">
        <v>333</v>
      </c>
      <c r="I102" s="27">
        <v>81145.88</v>
      </c>
      <c r="J102" s="27">
        <v>9988.22133333333</v>
      </c>
      <c r="K102" s="27"/>
      <c r="L102" s="40">
        <f t="shared" si="13"/>
        <v>0</v>
      </c>
      <c r="M102" s="27">
        <v>50000</v>
      </c>
      <c r="N102" s="27">
        <f t="shared" si="14"/>
        <v>50000</v>
      </c>
      <c r="O102" s="40">
        <f t="shared" si="15"/>
        <v>5.00589627836307</v>
      </c>
      <c r="P102" s="40">
        <f t="shared" si="16"/>
        <v>5.00589627836307</v>
      </c>
      <c r="Q102" s="37">
        <v>1</v>
      </c>
      <c r="R102" s="27">
        <f t="shared" si="12"/>
        <v>0</v>
      </c>
      <c r="S102" s="17"/>
      <c r="T102" s="21">
        <v>45442</v>
      </c>
      <c r="U102" s="14">
        <v>3</v>
      </c>
      <c r="V102" s="21">
        <f t="shared" si="17"/>
        <v>45439</v>
      </c>
      <c r="W102" s="17" t="s">
        <v>35</v>
      </c>
      <c r="X102" s="36"/>
      <c r="Y102" s="14" t="s">
        <v>36</v>
      </c>
      <c r="Z102" s="31"/>
    </row>
    <row r="103" ht="40.2" customHeight="1" spans="1:26">
      <c r="A103" s="14">
        <f t="shared" si="18"/>
        <v>100</v>
      </c>
      <c r="B103" s="14" t="s">
        <v>45</v>
      </c>
      <c r="C103" s="15" t="s">
        <v>282</v>
      </c>
      <c r="D103" s="35" t="s">
        <v>283</v>
      </c>
      <c r="E103" s="17" t="s">
        <v>280</v>
      </c>
      <c r="F103" s="18" t="s">
        <v>40</v>
      </c>
      <c r="G103" s="19" t="s">
        <v>32</v>
      </c>
      <c r="H103" s="17" t="s">
        <v>333</v>
      </c>
      <c r="I103" s="27">
        <v>249669.96</v>
      </c>
      <c r="J103" s="27">
        <v>249669.96</v>
      </c>
      <c r="K103" s="27"/>
      <c r="L103" s="40">
        <f t="shared" si="13"/>
        <v>0</v>
      </c>
      <c r="M103" s="27">
        <v>50000</v>
      </c>
      <c r="N103" s="27">
        <f t="shared" si="14"/>
        <v>50000</v>
      </c>
      <c r="O103" s="40">
        <f t="shared" si="15"/>
        <v>0.200264381025254</v>
      </c>
      <c r="P103" s="40">
        <f t="shared" si="16"/>
        <v>0.200264381025254</v>
      </c>
      <c r="Q103" s="37">
        <v>0</v>
      </c>
      <c r="R103" s="27">
        <f t="shared" si="12"/>
        <v>50000</v>
      </c>
      <c r="S103" s="17"/>
      <c r="T103" s="21">
        <v>45442</v>
      </c>
      <c r="U103" s="14">
        <v>3</v>
      </c>
      <c r="V103" s="21">
        <f t="shared" si="17"/>
        <v>45439</v>
      </c>
      <c r="W103" s="17" t="s">
        <v>35</v>
      </c>
      <c r="X103" s="36"/>
      <c r="Y103" s="14" t="s">
        <v>181</v>
      </c>
      <c r="Z103" s="31"/>
    </row>
    <row r="104" ht="40.2" customHeight="1" spans="1:26">
      <c r="A104" s="14">
        <f t="shared" si="18"/>
        <v>101</v>
      </c>
      <c r="B104" s="14" t="s">
        <v>45</v>
      </c>
      <c r="C104" s="15" t="s">
        <v>328</v>
      </c>
      <c r="D104" s="35" t="s">
        <v>329</v>
      </c>
      <c r="E104" s="17" t="s">
        <v>280</v>
      </c>
      <c r="F104" s="18" t="s">
        <v>40</v>
      </c>
      <c r="G104" s="19" t="s">
        <v>32</v>
      </c>
      <c r="H104" s="17" t="s">
        <v>333</v>
      </c>
      <c r="I104" s="27">
        <v>619964</v>
      </c>
      <c r="J104" s="27">
        <v>31525.8</v>
      </c>
      <c r="K104" s="27"/>
      <c r="L104" s="40">
        <f t="shared" si="13"/>
        <v>0</v>
      </c>
      <c r="M104" s="27">
        <v>50000</v>
      </c>
      <c r="N104" s="27">
        <f t="shared" si="14"/>
        <v>50000</v>
      </c>
      <c r="O104" s="40">
        <f t="shared" si="15"/>
        <v>1.58600257566818</v>
      </c>
      <c r="P104" s="40">
        <f t="shared" si="16"/>
        <v>1.58600257566818</v>
      </c>
      <c r="Q104" s="37">
        <v>0</v>
      </c>
      <c r="R104" s="27">
        <f t="shared" si="12"/>
        <v>50000</v>
      </c>
      <c r="S104" s="17"/>
      <c r="T104" s="21">
        <v>45442</v>
      </c>
      <c r="U104" s="14">
        <v>3</v>
      </c>
      <c r="V104" s="21">
        <f t="shared" si="17"/>
        <v>45439</v>
      </c>
      <c r="W104" s="17" t="s">
        <v>35</v>
      </c>
      <c r="X104" s="36"/>
      <c r="Y104" s="14" t="s">
        <v>529</v>
      </c>
      <c r="Z104" s="31"/>
    </row>
    <row r="105" ht="40.2" customHeight="1" spans="1:26">
      <c r="A105" s="14">
        <f t="shared" si="18"/>
        <v>102</v>
      </c>
      <c r="B105" s="14" t="s">
        <v>45</v>
      </c>
      <c r="C105" s="15" t="s">
        <v>286</v>
      </c>
      <c r="D105" s="35" t="s">
        <v>287</v>
      </c>
      <c r="E105" s="17" t="s">
        <v>280</v>
      </c>
      <c r="F105" s="18" t="s">
        <v>40</v>
      </c>
      <c r="G105" s="19" t="s">
        <v>32</v>
      </c>
      <c r="H105" s="17" t="s">
        <v>333</v>
      </c>
      <c r="I105" s="27">
        <v>294000</v>
      </c>
      <c r="J105" s="27">
        <v>294000</v>
      </c>
      <c r="K105" s="27"/>
      <c r="L105" s="40">
        <f t="shared" si="13"/>
        <v>0</v>
      </c>
      <c r="M105" s="27">
        <v>50000</v>
      </c>
      <c r="N105" s="27">
        <f t="shared" si="14"/>
        <v>50000</v>
      </c>
      <c r="O105" s="40">
        <f t="shared" si="15"/>
        <v>0.170068027210884</v>
      </c>
      <c r="P105" s="40">
        <f t="shared" si="16"/>
        <v>0.170068027210884</v>
      </c>
      <c r="Q105" s="37">
        <v>0</v>
      </c>
      <c r="R105" s="27">
        <f t="shared" si="12"/>
        <v>50000</v>
      </c>
      <c r="S105" s="17"/>
      <c r="T105" s="21">
        <v>45442</v>
      </c>
      <c r="U105" s="14">
        <v>3</v>
      </c>
      <c r="V105" s="21">
        <f t="shared" si="17"/>
        <v>45439</v>
      </c>
      <c r="W105" s="17" t="s">
        <v>35</v>
      </c>
      <c r="X105" s="36"/>
      <c r="Y105" s="14" t="s">
        <v>181</v>
      </c>
      <c r="Z105" s="31"/>
    </row>
    <row r="106" ht="40.2" customHeight="1" spans="1:26">
      <c r="A106" s="14">
        <f t="shared" si="18"/>
        <v>103</v>
      </c>
      <c r="B106" s="14" t="s">
        <v>45</v>
      </c>
      <c r="C106" s="15" t="s">
        <v>292</v>
      </c>
      <c r="D106" s="93" t="s">
        <v>293</v>
      </c>
      <c r="E106" s="17" t="s">
        <v>280</v>
      </c>
      <c r="F106" s="18" t="s">
        <v>40</v>
      </c>
      <c r="G106" s="19" t="s">
        <v>32</v>
      </c>
      <c r="H106" s="17" t="s">
        <v>333</v>
      </c>
      <c r="I106" s="27">
        <v>42807.9</v>
      </c>
      <c r="J106" s="27">
        <v>5707.72</v>
      </c>
      <c r="K106" s="27"/>
      <c r="L106" s="40">
        <f t="shared" si="13"/>
        <v>0</v>
      </c>
      <c r="M106" s="27">
        <v>42807.9</v>
      </c>
      <c r="N106" s="27">
        <f t="shared" si="14"/>
        <v>42807.9</v>
      </c>
      <c r="O106" s="40">
        <f t="shared" si="15"/>
        <v>7.5</v>
      </c>
      <c r="P106" s="40">
        <f t="shared" si="16"/>
        <v>7.5</v>
      </c>
      <c r="Q106" s="37">
        <v>0</v>
      </c>
      <c r="R106" s="27">
        <f t="shared" si="12"/>
        <v>42807.9</v>
      </c>
      <c r="S106" s="17"/>
      <c r="T106" s="21">
        <v>45442</v>
      </c>
      <c r="U106" s="14">
        <v>3</v>
      </c>
      <c r="V106" s="21">
        <f t="shared" si="17"/>
        <v>45439</v>
      </c>
      <c r="W106" s="17" t="s">
        <v>35</v>
      </c>
      <c r="X106" s="27"/>
      <c r="Y106" s="14" t="s">
        <v>125</v>
      </c>
      <c r="Z106" s="31"/>
    </row>
    <row r="107" ht="40.2" customHeight="1" spans="1:26">
      <c r="A107" s="14">
        <f t="shared" si="18"/>
        <v>104</v>
      </c>
      <c r="B107" s="14" t="s">
        <v>260</v>
      </c>
      <c r="C107" s="15" t="s">
        <v>278</v>
      </c>
      <c r="D107" s="93" t="s">
        <v>279</v>
      </c>
      <c r="E107" s="17" t="s">
        <v>280</v>
      </c>
      <c r="F107" s="17" t="s">
        <v>40</v>
      </c>
      <c r="G107" s="19" t="s">
        <v>32</v>
      </c>
      <c r="H107" s="17" t="s">
        <v>333</v>
      </c>
      <c r="I107" s="27">
        <v>4117298.58</v>
      </c>
      <c r="J107" s="27">
        <v>143186.512</v>
      </c>
      <c r="K107" s="27"/>
      <c r="L107" s="40">
        <f t="shared" si="13"/>
        <v>0</v>
      </c>
      <c r="M107" s="27">
        <v>500000</v>
      </c>
      <c r="N107" s="27">
        <f t="shared" si="14"/>
        <v>500000</v>
      </c>
      <c r="O107" s="40">
        <f t="shared" si="15"/>
        <v>3.49194901821479</v>
      </c>
      <c r="P107" s="40">
        <f t="shared" si="16"/>
        <v>3.49194901821479</v>
      </c>
      <c r="Q107" s="37">
        <v>0.03</v>
      </c>
      <c r="R107" s="27">
        <f t="shared" si="12"/>
        <v>485000</v>
      </c>
      <c r="S107" s="17"/>
      <c r="T107" s="21">
        <v>45442</v>
      </c>
      <c r="U107" s="14">
        <v>3</v>
      </c>
      <c r="V107" s="21">
        <f t="shared" si="17"/>
        <v>45439</v>
      </c>
      <c r="W107" s="17" t="s">
        <v>35</v>
      </c>
      <c r="X107" s="27">
        <v>4223767.43</v>
      </c>
      <c r="Y107" s="14" t="s">
        <v>65</v>
      </c>
      <c r="Z107" s="31"/>
    </row>
    <row r="108" ht="42.6" customHeight="1" spans="1:26">
      <c r="A108" s="2"/>
      <c r="B108" s="2"/>
      <c r="C108" s="3" t="s">
        <v>294</v>
      </c>
      <c r="D108" s="2"/>
      <c r="E108" s="20"/>
      <c r="F108" s="2"/>
      <c r="G108" s="2"/>
      <c r="H108" s="3"/>
      <c r="I108" s="3" t="s">
        <v>295</v>
      </c>
      <c r="J108" s="28"/>
      <c r="K108" s="28"/>
      <c r="L108" s="28"/>
      <c r="M108" s="4"/>
      <c r="N108" s="28"/>
      <c r="O108" s="28"/>
      <c r="P108" s="28"/>
      <c r="Q108" s="20"/>
      <c r="R108" s="29"/>
      <c r="S108" s="29"/>
      <c r="T108" s="20"/>
      <c r="U108" s="2"/>
      <c r="V108" s="2"/>
      <c r="W108" s="20"/>
      <c r="X108" s="3" t="s">
        <v>296</v>
      </c>
      <c r="Y108" s="2"/>
      <c r="Z108" s="33"/>
    </row>
    <row r="110" spans="16:16">
      <c r="P110" s="97"/>
    </row>
    <row r="111" spans="16:16">
      <c r="P111" s="97"/>
    </row>
    <row r="112" spans="16:18">
      <c r="P112" s="97" t="s">
        <v>549</v>
      </c>
      <c r="R112">
        <f>4610000+500000</f>
        <v>5110000</v>
      </c>
    </row>
    <row r="113" spans="16:18">
      <c r="P113" s="97" t="s">
        <v>550</v>
      </c>
      <c r="R113" s="92">
        <f>R112-R1</f>
        <v>-13420344.3746667</v>
      </c>
    </row>
  </sheetData>
  <autoFilter ref="A3:Z108">
    <sortState ref="A3:Z108">
      <sortCondition ref="N3:N107" descending="1"/>
    </sortState>
    <extLst/>
  </autoFilter>
  <mergeCells count="24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conditionalFormatting sqref="D1:D3">
    <cfRule type="duplicateValues" dxfId="0" priority="18"/>
    <cfRule type="duplicateValues" dxfId="0" priority="19"/>
    <cfRule type="duplicateValues" dxfId="0" priority="20"/>
  </conditionalFormatting>
  <conditionalFormatting sqref="D$1:D$1048576">
    <cfRule type="duplicateValues" dxfId="1" priority="1"/>
  </conditionalFormatting>
  <conditionalFormatting sqref="D2:D3">
    <cfRule type="duplicateValues" dxfId="0" priority="11"/>
    <cfRule type="duplicateValues" dxfId="0" priority="12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D4:D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8"/>
    <cfRule type="duplicateValues" dxfId="0" priority="9"/>
    <cfRule type="duplicateValues" dxfId="0" priority="10"/>
  </conditionalFormatting>
  <conditionalFormatting sqref="C108 C1:C3">
    <cfRule type="duplicateValues" dxfId="0" priority="13"/>
  </conditionalFormatting>
  <conditionalFormatting sqref="D25:D26 D1:D3 D11:D21 D28:D30">
    <cfRule type="duplicateValues" dxfId="0" priority="39"/>
  </conditionalFormatting>
  <conditionalFormatting sqref="D29:D30 D25 D1:D3 D11:D19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D108 D1:D3 D11:D21 D23:D31 D33">
    <cfRule type="duplicateValues" dxfId="0" priority="50"/>
    <cfRule type="duplicateValues" dxfId="0" priority="51"/>
  </conditionalFormatting>
  <conditionalFormatting sqref="D108:D1048576 D1:D3 D11:D21 D23:D31 D33">
    <cfRule type="duplicateValues" dxfId="0" priority="52"/>
    <cfRule type="duplicateValues" dxfId="0" priority="53"/>
    <cfRule type="duplicateValues" dxfId="0" priority="54"/>
  </conditionalFormatting>
  <conditionalFormatting sqref="D108:D1048576 D1:D3 D11:D31 D33">
    <cfRule type="duplicateValues" dxfId="1" priority="55"/>
  </conditionalFormatting>
  <printOptions horizontalCentered="1"/>
  <pageMargins left="0.118110236220472" right="0.118110236220472" top="0.748031496062992" bottom="0.748031496062992" header="0.31496062992126" footer="0.31496062992126"/>
  <pageSetup paperSize="9" scale="38" orientation="landscape"/>
  <headerFooter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H122"/>
  <sheetViews>
    <sheetView tabSelected="1" view="pageBreakPreview" zoomScale="80" zoomScaleNormal="70" zoomScaleSheetLayoutView="80" workbookViewId="0">
      <pane xSplit="7" ySplit="3" topLeftCell="X5" activePane="bottomRight" state="frozen"/>
      <selection/>
      <selection pane="topRight"/>
      <selection pane="bottomLeft"/>
      <selection pane="bottomRight" activeCell="D107" sqref="D107"/>
    </sheetView>
  </sheetViews>
  <sheetFormatPr defaultColWidth="9" defaultRowHeight="14.25"/>
  <cols>
    <col min="1" max="1" width="4.775" customWidth="1"/>
    <col min="2" max="2" width="6.21666666666667" customWidth="1"/>
    <col min="3" max="3" width="10.775" customWidth="1"/>
    <col min="4" max="4" width="31.2166666666667" customWidth="1"/>
    <col min="5" max="5" width="9.88333333333333" customWidth="1"/>
    <col min="6" max="6" width="14.4416666666667" customWidth="1"/>
    <col min="7" max="7" width="9.33333333333333" customWidth="1"/>
    <col min="8" max="10" width="17.3333333333333" hidden="1" customWidth="1"/>
    <col min="11" max="11" width="16.6666666666667" hidden="1" customWidth="1"/>
    <col min="12" max="12" width="17.3333333333333" hidden="1" customWidth="1"/>
    <col min="13" max="13" width="17.3333333333333" style="43" customWidth="1"/>
    <col min="14" max="15" width="17.3333333333333" customWidth="1"/>
    <col min="16" max="16" width="17.3333333333333" style="43" customWidth="1"/>
    <col min="17" max="17" width="16.6666666666667" hidden="1" customWidth="1"/>
    <col min="18" max="18" width="16.8833333333333" hidden="1" customWidth="1"/>
    <col min="19" max="19" width="14.8833333333333" customWidth="1"/>
    <col min="20" max="20" width="10.6666666666667" hidden="1" customWidth="1"/>
    <col min="21" max="21" width="16.8833333333333" hidden="1" customWidth="1"/>
    <col min="22" max="22" width="16.8833333333333" customWidth="1"/>
    <col min="23" max="23" width="16.8833333333333" hidden="1" customWidth="1"/>
    <col min="24" max="24" width="7.44166666666667" customWidth="1"/>
    <col min="25" max="25" width="17.1083333333333" customWidth="1"/>
    <col min="26" max="26" width="16.775" hidden="1" customWidth="1"/>
    <col min="27" max="27" width="11.6666666666667" customWidth="1"/>
    <col min="28" max="28" width="4.88333333333333" customWidth="1"/>
    <col min="29" max="29" width="12" customWidth="1"/>
    <col min="30" max="30" width="11.4416666666667" customWidth="1"/>
    <col min="31" max="31" width="21.4416666666667" customWidth="1"/>
    <col min="32" max="32" width="12.8833333333333" customWidth="1"/>
    <col min="33" max="33" width="45" customWidth="1"/>
    <col min="34" max="34" width="12.1083333333333" customWidth="1"/>
  </cols>
  <sheetData>
    <row r="1" ht="21" spans="1:33">
      <c r="A1" s="7" t="s">
        <v>530</v>
      </c>
      <c r="B1" s="7"/>
      <c r="C1" s="7"/>
      <c r="D1" s="7"/>
      <c r="E1" s="7"/>
      <c r="F1" s="7"/>
      <c r="G1" s="7"/>
      <c r="H1" s="44"/>
      <c r="I1" s="44"/>
      <c r="J1" s="44"/>
      <c r="K1" s="44"/>
      <c r="L1" s="44"/>
      <c r="M1" s="8"/>
      <c r="N1" s="44"/>
      <c r="O1" s="44"/>
      <c r="P1" s="44"/>
      <c r="Q1" s="61">
        <f>SUBTOTAL(9,Q4:Q116)</f>
        <v>13646509.8966667</v>
      </c>
      <c r="R1" s="8">
        <f>SUBTOTAL(9,R4:R116)</f>
        <v>13403354.1646667</v>
      </c>
      <c r="S1" s="8"/>
      <c r="T1" s="62">
        <f>SUBTOTAL(9,T4:T116)</f>
        <v>1</v>
      </c>
      <c r="U1" s="63">
        <v>11500000</v>
      </c>
      <c r="V1" s="8">
        <f>SUBTOTAL(9,V4:V116)</f>
        <v>7791299.33</v>
      </c>
      <c r="W1" s="8"/>
      <c r="X1" s="8"/>
      <c r="Y1" s="8">
        <f>SUBTOTAL(9,Y4:Y116)</f>
        <v>7681949.33</v>
      </c>
      <c r="Z1" s="80"/>
      <c r="AA1" s="21"/>
      <c r="AB1" s="14"/>
      <c r="AC1" s="21"/>
      <c r="AD1" s="17"/>
      <c r="AE1" s="17"/>
      <c r="AF1" s="30"/>
      <c r="AG1" s="31"/>
    </row>
    <row r="2" ht="16.2" customHeight="1" spans="1:3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45" t="s">
        <v>551</v>
      </c>
      <c r="I2" s="53"/>
      <c r="J2" s="53"/>
      <c r="K2" s="54"/>
      <c r="L2" s="46" t="s">
        <v>552</v>
      </c>
      <c r="M2" s="55" t="s">
        <v>553</v>
      </c>
      <c r="N2" s="45" t="s">
        <v>554</v>
      </c>
      <c r="O2" s="54"/>
      <c r="P2" s="56" t="s">
        <v>555</v>
      </c>
      <c r="Q2" s="64" t="s">
        <v>556</v>
      </c>
      <c r="R2" s="11" t="s">
        <v>13</v>
      </c>
      <c r="S2" s="11" t="s">
        <v>557</v>
      </c>
      <c r="T2" s="11" t="s">
        <v>558</v>
      </c>
      <c r="U2" s="64" t="s">
        <v>556</v>
      </c>
      <c r="V2" s="65" t="s">
        <v>559</v>
      </c>
      <c r="W2" s="11" t="s">
        <v>557</v>
      </c>
      <c r="X2" s="11" t="s">
        <v>14</v>
      </c>
      <c r="Y2" s="11" t="s">
        <v>15</v>
      </c>
      <c r="Z2" s="11" t="s">
        <v>16</v>
      </c>
      <c r="AA2" s="23" t="s">
        <v>17</v>
      </c>
      <c r="AB2" s="11" t="s">
        <v>18</v>
      </c>
      <c r="AC2" s="23" t="s">
        <v>19</v>
      </c>
      <c r="AD2" s="11" t="s">
        <v>20</v>
      </c>
      <c r="AE2" s="9" t="s">
        <v>21</v>
      </c>
      <c r="AF2" s="9" t="s">
        <v>22</v>
      </c>
      <c r="AG2" s="22" t="s">
        <v>23</v>
      </c>
    </row>
    <row r="3" ht="15" spans="1:33">
      <c r="A3" s="9"/>
      <c r="B3" s="12"/>
      <c r="C3" s="9"/>
      <c r="D3" s="9"/>
      <c r="E3" s="13"/>
      <c r="F3" s="12"/>
      <c r="G3" s="9"/>
      <c r="H3" s="46" t="s">
        <v>560</v>
      </c>
      <c r="I3" s="46" t="s">
        <v>561</v>
      </c>
      <c r="J3" s="57" t="s">
        <v>562</v>
      </c>
      <c r="K3" s="57" t="s">
        <v>563</v>
      </c>
      <c r="L3" s="46"/>
      <c r="M3" s="58"/>
      <c r="N3" s="46" t="s">
        <v>560</v>
      </c>
      <c r="O3" s="57" t="s">
        <v>562</v>
      </c>
      <c r="P3" s="59"/>
      <c r="Q3" s="66" t="s">
        <v>25</v>
      </c>
      <c r="R3" s="13"/>
      <c r="S3" s="13"/>
      <c r="T3" s="13"/>
      <c r="U3" s="66" t="s">
        <v>564</v>
      </c>
      <c r="V3" s="67"/>
      <c r="W3" s="13"/>
      <c r="X3" s="13"/>
      <c r="Y3" s="13"/>
      <c r="Z3" s="13"/>
      <c r="AA3" s="26"/>
      <c r="AB3" s="13"/>
      <c r="AC3" s="26"/>
      <c r="AD3" s="13"/>
      <c r="AE3" s="24" t="s">
        <v>26</v>
      </c>
      <c r="AF3" s="9"/>
      <c r="AG3" s="22"/>
    </row>
    <row r="4" ht="35.4" hidden="1" customHeight="1" spans="1:33">
      <c r="A4" s="14">
        <f t="shared" ref="A4:A86" si="0">ROW()-3</f>
        <v>1</v>
      </c>
      <c r="B4" s="14" t="s">
        <v>45</v>
      </c>
      <c r="C4" s="15" t="s">
        <v>209</v>
      </c>
      <c r="D4" s="47" t="s">
        <v>210</v>
      </c>
      <c r="E4" s="14" t="s">
        <v>30</v>
      </c>
      <c r="F4" s="18" t="s">
        <v>31</v>
      </c>
      <c r="G4" s="19" t="s">
        <v>54</v>
      </c>
      <c r="H4" s="27">
        <f>VLOOKUP(C4,[3]Sheet2!$A:$G,7,0)</f>
        <v>365200.8</v>
      </c>
      <c r="I4" s="40">
        <f>VLOOKUP(C4,[3]Sheet2!$A:$H,8,0)</f>
        <v>1</v>
      </c>
      <c r="J4" s="27">
        <f>VLOOKUP(C4,[3]Sheet2!$A:$I,9,0)</f>
        <v>365200.8</v>
      </c>
      <c r="K4" s="27">
        <f>VLOOKUP(C4,[3]Sheet2!$A:$V,21,0)</f>
        <v>300000</v>
      </c>
      <c r="L4" s="27">
        <f>J4-K4</f>
        <v>65200.8</v>
      </c>
      <c r="M4" s="39">
        <f>VLOOKUP(C4,[3]Sheet2!$A:$Z,24,0)</f>
        <v>1046641.15</v>
      </c>
      <c r="N4" s="27">
        <f>VLOOKUP(C4,[3]Sheet2!$A:$Z,25,0)</f>
        <v>152645.426666667</v>
      </c>
      <c r="O4" s="27">
        <f>VLOOKUP(C4,[3]Sheet2!$A:$Z,26,0)</f>
        <v>152645.426666667</v>
      </c>
      <c r="P4" s="60">
        <f>L4+O4</f>
        <v>217846.226666667</v>
      </c>
      <c r="Q4" s="68">
        <v>200000</v>
      </c>
      <c r="R4" s="27">
        <f t="shared" ref="R4:R70" si="1">Q4</f>
        <v>200000</v>
      </c>
      <c r="S4" s="40">
        <f>Q4/P4</f>
        <v>0.918078789154454</v>
      </c>
      <c r="T4" s="40">
        <f>R4/$R$1</f>
        <v>0.0149216380872208</v>
      </c>
      <c r="U4" s="69">
        <f>T4*$U$1</f>
        <v>171598.838003039</v>
      </c>
      <c r="V4" s="70">
        <v>180000</v>
      </c>
      <c r="W4" s="40">
        <f>V4/P4</f>
        <v>0.826270910239008</v>
      </c>
      <c r="X4" s="37"/>
      <c r="Y4" s="27">
        <f t="shared" ref="Y4:Y36" si="2">V4*(1-X4)</f>
        <v>180000</v>
      </c>
      <c r="Z4" s="17"/>
      <c r="AA4" s="21">
        <v>45439</v>
      </c>
      <c r="AB4" s="14">
        <v>3</v>
      </c>
      <c r="AC4" s="21">
        <f t="shared" ref="AC4:AC70" si="3">AA4-AB4</f>
        <v>45436</v>
      </c>
      <c r="AD4" s="17" t="s">
        <v>56</v>
      </c>
      <c r="AE4" s="27">
        <v>1001382.33</v>
      </c>
      <c r="AF4" s="14" t="s">
        <v>205</v>
      </c>
      <c r="AG4" s="31" t="s">
        <v>565</v>
      </c>
    </row>
    <row r="5" ht="40.2" customHeight="1" spans="1:33">
      <c r="A5" s="14">
        <f t="shared" si="0"/>
        <v>2</v>
      </c>
      <c r="B5" s="14" t="s">
        <v>45</v>
      </c>
      <c r="C5" s="15" t="s">
        <v>203</v>
      </c>
      <c r="D5" s="35" t="s">
        <v>204</v>
      </c>
      <c r="E5" s="14" t="s">
        <v>566</v>
      </c>
      <c r="F5" s="18" t="s">
        <v>31</v>
      </c>
      <c r="G5" s="48" t="s">
        <v>54</v>
      </c>
      <c r="H5" s="27">
        <f>VLOOKUP(C5,[3]Sheet2!$A:$G,7,0)</f>
        <v>1637873.21333333</v>
      </c>
      <c r="I5" s="40">
        <f>VLOOKUP(C5,[3]Sheet2!$A:$H,8,0)</f>
        <v>1</v>
      </c>
      <c r="J5" s="27">
        <f>VLOOKUP(C5,[3]Sheet2!$A:$I,9,0)</f>
        <v>1637873.21333333</v>
      </c>
      <c r="K5" s="27">
        <f>VLOOKUP(C5,[3]Sheet2!$A:$V,21,0)</f>
        <v>1520000</v>
      </c>
      <c r="L5" s="27">
        <f>J5-K5</f>
        <v>117873.213333333</v>
      </c>
      <c r="M5" s="39">
        <f>VLOOKUP(C5,[3]Sheet2!$A:$Z,24,0)</f>
        <v>2810209.82</v>
      </c>
      <c r="N5" s="27">
        <f>VLOOKUP(C5,[3]Sheet2!$A:$Z,25,0)</f>
        <v>773768.303333333</v>
      </c>
      <c r="O5" s="27">
        <f>VLOOKUP(C5,[3]Sheet2!$A:$Z,26,0)</f>
        <v>773768.303333333</v>
      </c>
      <c r="P5" s="60">
        <f t="shared" ref="P5:P70" si="4">L5+O5</f>
        <v>891641.516666667</v>
      </c>
      <c r="Q5" s="68">
        <v>500000</v>
      </c>
      <c r="R5" s="27">
        <f t="shared" si="1"/>
        <v>500000</v>
      </c>
      <c r="S5" s="40">
        <f t="shared" ref="S5:S69" si="5">Q5/P5</f>
        <v>0.560763480226012</v>
      </c>
      <c r="T5" s="40">
        <f t="shared" ref="T5:T69" si="6">R5/$R$1</f>
        <v>0.0373040952180521</v>
      </c>
      <c r="U5" s="69">
        <f t="shared" ref="U5:U69" si="7">T5*$U$1</f>
        <v>428997.095007599</v>
      </c>
      <c r="V5" s="71">
        <v>400000</v>
      </c>
      <c r="W5" s="40">
        <f t="shared" ref="W5:W69" si="8">V5/P5</f>
        <v>0.44861078418081</v>
      </c>
      <c r="X5" s="37"/>
      <c r="Y5" s="27">
        <f t="shared" si="2"/>
        <v>400000</v>
      </c>
      <c r="Z5" s="17"/>
      <c r="AA5" s="21">
        <v>45448</v>
      </c>
      <c r="AB5" s="14">
        <v>3</v>
      </c>
      <c r="AC5" s="21">
        <f t="shared" si="3"/>
        <v>45445</v>
      </c>
      <c r="AD5" s="17" t="s">
        <v>259</v>
      </c>
      <c r="AE5" s="36" t="s">
        <v>567</v>
      </c>
      <c r="AF5" s="14" t="s">
        <v>205</v>
      </c>
      <c r="AG5" s="31" t="s">
        <v>568</v>
      </c>
    </row>
    <row r="6" ht="35.4" hidden="1" customHeight="1" spans="1:33">
      <c r="A6" s="14">
        <f t="shared" si="0"/>
        <v>3</v>
      </c>
      <c r="B6" s="14" t="s">
        <v>45</v>
      </c>
      <c r="C6" s="15" t="s">
        <v>385</v>
      </c>
      <c r="D6" s="47" t="s">
        <v>386</v>
      </c>
      <c r="E6" s="14" t="s">
        <v>30</v>
      </c>
      <c r="F6" s="18" t="s">
        <v>31</v>
      </c>
      <c r="G6" s="19" t="s">
        <v>54</v>
      </c>
      <c r="H6" s="17"/>
      <c r="I6" s="40"/>
      <c r="J6" s="27"/>
      <c r="K6" s="27"/>
      <c r="L6" s="27"/>
      <c r="M6" s="39">
        <v>13953.24</v>
      </c>
      <c r="N6" s="27"/>
      <c r="O6" s="27"/>
      <c r="P6" s="60">
        <v>13953.24</v>
      </c>
      <c r="Q6" s="68">
        <v>13953.24</v>
      </c>
      <c r="R6" s="27">
        <f t="shared" ref="R6" si="9">Q6</f>
        <v>13953.24</v>
      </c>
      <c r="S6" s="40">
        <f t="shared" si="5"/>
        <v>1</v>
      </c>
      <c r="T6" s="40">
        <f t="shared" si="6"/>
        <v>0.00104102598712067</v>
      </c>
      <c r="U6" s="69">
        <f t="shared" si="7"/>
        <v>11971.7988518877</v>
      </c>
      <c r="V6" s="72">
        <v>13953.24</v>
      </c>
      <c r="W6" s="40">
        <f t="shared" si="8"/>
        <v>1</v>
      </c>
      <c r="X6" s="37"/>
      <c r="Y6" s="27">
        <f t="shared" si="2"/>
        <v>13953.24</v>
      </c>
      <c r="Z6" s="17"/>
      <c r="AA6" s="21">
        <v>45440</v>
      </c>
      <c r="AB6" s="14">
        <v>3</v>
      </c>
      <c r="AC6" s="21">
        <f t="shared" ref="AC6" si="10">AA6-AB6</f>
        <v>45437</v>
      </c>
      <c r="AD6" s="17" t="s">
        <v>35</v>
      </c>
      <c r="AE6" s="36"/>
      <c r="AF6" s="14" t="s">
        <v>205</v>
      </c>
      <c r="AG6" s="31"/>
    </row>
    <row r="7" ht="40.2" customHeight="1" spans="1:33">
      <c r="A7" s="14">
        <f t="shared" si="0"/>
        <v>4</v>
      </c>
      <c r="B7" s="14" t="s">
        <v>45</v>
      </c>
      <c r="C7" s="15" t="s">
        <v>207</v>
      </c>
      <c r="D7" s="35" t="s">
        <v>208</v>
      </c>
      <c r="E7" s="14" t="s">
        <v>566</v>
      </c>
      <c r="F7" s="18" t="s">
        <v>31</v>
      </c>
      <c r="G7" s="48" t="s">
        <v>54</v>
      </c>
      <c r="H7" s="27">
        <f>VLOOKUP(C7,[3]Sheet2!$A:$G,7,0)</f>
        <v>14057.5083333333</v>
      </c>
      <c r="I7" s="40">
        <f>VLOOKUP(C7,[3]Sheet2!$A:$H,8,0)</f>
        <v>1</v>
      </c>
      <c r="J7" s="27">
        <f>VLOOKUP(C7,[3]Sheet2!$A:$I,9,0)</f>
        <v>14057.5083333333</v>
      </c>
      <c r="K7" s="27">
        <f>VLOOKUP(C7,[3]Sheet2!$A:$V,21,0)</f>
        <v>500000</v>
      </c>
      <c r="L7" s="27">
        <f t="shared" ref="L7:L39" si="11">J7-K7</f>
        <v>-485942.491666667</v>
      </c>
      <c r="M7" s="39">
        <f>VLOOKUP(C7,[3]Sheet2!$A:$Z,24,0)</f>
        <v>1118177.05</v>
      </c>
      <c r="N7" s="27">
        <f>VLOOKUP(C7,[3]Sheet2!$A:$Z,25,0)</f>
        <v>186362.841666667</v>
      </c>
      <c r="O7" s="27">
        <f>VLOOKUP(C7,[3]Sheet2!$A:$Z,26,0)</f>
        <v>186362.841666667</v>
      </c>
      <c r="P7" s="60">
        <f t="shared" si="4"/>
        <v>-299579.65</v>
      </c>
      <c r="Q7" s="68">
        <v>600000</v>
      </c>
      <c r="R7" s="27">
        <f t="shared" si="1"/>
        <v>600000</v>
      </c>
      <c r="S7" s="40">
        <f t="shared" si="5"/>
        <v>-2.00280626537884</v>
      </c>
      <c r="T7" s="40">
        <f t="shared" si="6"/>
        <v>0.0447649142616625</v>
      </c>
      <c r="U7" s="69">
        <f t="shared" si="7"/>
        <v>514796.514009118</v>
      </c>
      <c r="V7" s="71">
        <v>500000</v>
      </c>
      <c r="W7" s="40">
        <f t="shared" si="8"/>
        <v>-1.66900522114903</v>
      </c>
      <c r="X7" s="37"/>
      <c r="Y7" s="27">
        <f t="shared" si="2"/>
        <v>500000</v>
      </c>
      <c r="Z7" s="17"/>
      <c r="AA7" s="21">
        <v>45448</v>
      </c>
      <c r="AB7" s="14">
        <v>3</v>
      </c>
      <c r="AC7" s="21">
        <f t="shared" si="3"/>
        <v>45445</v>
      </c>
      <c r="AD7" s="17" t="s">
        <v>259</v>
      </c>
      <c r="AE7" s="36" t="s">
        <v>569</v>
      </c>
      <c r="AF7" s="14" t="s">
        <v>205</v>
      </c>
      <c r="AG7" s="31" t="s">
        <v>568</v>
      </c>
    </row>
    <row r="8" ht="35.4" hidden="1" customHeight="1" spans="1:33">
      <c r="A8" s="14">
        <f t="shared" si="0"/>
        <v>5</v>
      </c>
      <c r="B8" s="14" t="s">
        <v>27</v>
      </c>
      <c r="C8" s="15" t="s">
        <v>136</v>
      </c>
      <c r="D8" s="47" t="s">
        <v>137</v>
      </c>
      <c r="E8" s="17" t="s">
        <v>30</v>
      </c>
      <c r="F8" s="18" t="s">
        <v>31</v>
      </c>
      <c r="G8" s="19" t="s">
        <v>54</v>
      </c>
      <c r="H8" s="27">
        <f>VLOOKUP(C8,[3]Sheet2!$A:$G,7,0)</f>
        <v>87330.4166666667</v>
      </c>
      <c r="I8" s="40">
        <f>VLOOKUP(C8,[3]Sheet2!$A:$H,8,0)</f>
        <v>1</v>
      </c>
      <c r="J8" s="27">
        <f>VLOOKUP(C8,[3]Sheet2!$A:$I,9,0)</f>
        <v>87330.4166666667</v>
      </c>
      <c r="K8" s="27">
        <f>VLOOKUP(C8,[3]Sheet2!$A:$V,21,0)</f>
        <v>2240000</v>
      </c>
      <c r="L8" s="27">
        <f t="shared" si="11"/>
        <v>-2152669.58333333</v>
      </c>
      <c r="M8" s="39">
        <f>VLOOKUP(C8,[3]Sheet2!$A:$Z,24,0)</f>
        <v>523982.5</v>
      </c>
      <c r="N8" s="27">
        <f>VLOOKUP(C8,[3]Sheet2!$A:$Z,25,0)</f>
        <v>87330.4166666667</v>
      </c>
      <c r="O8" s="27">
        <f>VLOOKUP(C8,[3]Sheet2!$A:$Z,26,0)</f>
        <v>87330.4166666667</v>
      </c>
      <c r="P8" s="60">
        <f t="shared" si="4"/>
        <v>-2065339.16666667</v>
      </c>
      <c r="Q8" s="68">
        <v>500000</v>
      </c>
      <c r="R8" s="27">
        <f t="shared" si="1"/>
        <v>500000</v>
      </c>
      <c r="S8" s="40">
        <f t="shared" si="5"/>
        <v>-0.242090988284007</v>
      </c>
      <c r="T8" s="40">
        <f t="shared" si="6"/>
        <v>0.0373040952180521</v>
      </c>
      <c r="U8" s="69">
        <f t="shared" si="7"/>
        <v>428997.095007599</v>
      </c>
      <c r="V8" s="70">
        <v>400000</v>
      </c>
      <c r="W8" s="40">
        <f t="shared" si="8"/>
        <v>-0.193672790627205</v>
      </c>
      <c r="X8" s="37"/>
      <c r="Y8" s="27">
        <f t="shared" si="2"/>
        <v>400000</v>
      </c>
      <c r="Z8" s="17"/>
      <c r="AA8" s="21">
        <v>45442</v>
      </c>
      <c r="AB8" s="14">
        <v>3</v>
      </c>
      <c r="AC8" s="21">
        <f t="shared" si="3"/>
        <v>45439</v>
      </c>
      <c r="AD8" s="17" t="s">
        <v>35</v>
      </c>
      <c r="AE8" s="27">
        <v>32557.56</v>
      </c>
      <c r="AF8" s="14" t="s">
        <v>89</v>
      </c>
      <c r="AG8" s="31"/>
    </row>
    <row r="9" ht="35.4" hidden="1" customHeight="1" spans="1:33">
      <c r="A9" s="14">
        <f t="shared" si="0"/>
        <v>6</v>
      </c>
      <c r="B9" s="14" t="s">
        <v>27</v>
      </c>
      <c r="C9" s="15" t="s">
        <v>140</v>
      </c>
      <c r="D9" s="47" t="s">
        <v>141</v>
      </c>
      <c r="E9" s="17" t="s">
        <v>30</v>
      </c>
      <c r="F9" s="18" t="s">
        <v>31</v>
      </c>
      <c r="G9" s="19" t="s">
        <v>54</v>
      </c>
      <c r="H9" s="27">
        <f>VLOOKUP(C9,[3]Sheet2!$A:$G,7,0)</f>
        <v>4162.27333333333</v>
      </c>
      <c r="I9" s="40">
        <f>VLOOKUP(C9,[3]Sheet2!$A:$H,8,0)</f>
        <v>1</v>
      </c>
      <c r="J9" s="27">
        <f>VLOOKUP(C9,[3]Sheet2!$A:$I,9,0)</f>
        <v>4162.27333333333</v>
      </c>
      <c r="K9" s="27">
        <f>VLOOKUP(C9,[3]Sheet2!$A:$V,21,0)</f>
        <v>900000</v>
      </c>
      <c r="L9" s="27">
        <f t="shared" si="11"/>
        <v>-895837.726666667</v>
      </c>
      <c r="M9" s="39">
        <f>VLOOKUP(C9,[3]Sheet2!$A:$Z,24,0)</f>
        <v>391746.47</v>
      </c>
      <c r="N9" s="27">
        <f>VLOOKUP(C9,[3]Sheet2!$A:$Z,25,0)</f>
        <v>65291.0783333333</v>
      </c>
      <c r="O9" s="27">
        <f>VLOOKUP(C9,[3]Sheet2!$A:$Z,26,0)</f>
        <v>65291.0783333333</v>
      </c>
      <c r="P9" s="60">
        <f t="shared" si="4"/>
        <v>-830546.648333333</v>
      </c>
      <c r="Q9" s="68">
        <v>300000</v>
      </c>
      <c r="R9" s="27">
        <f t="shared" si="1"/>
        <v>300000</v>
      </c>
      <c r="S9" s="40">
        <f t="shared" si="5"/>
        <v>-0.361207887121107</v>
      </c>
      <c r="T9" s="40">
        <f t="shared" si="6"/>
        <v>0.0223824571308312</v>
      </c>
      <c r="U9" s="69">
        <f t="shared" si="7"/>
        <v>257398.257004559</v>
      </c>
      <c r="V9" s="70">
        <v>250000</v>
      </c>
      <c r="W9" s="40">
        <f t="shared" si="8"/>
        <v>-0.301006572600922</v>
      </c>
      <c r="X9" s="37"/>
      <c r="Y9" s="27">
        <f t="shared" si="2"/>
        <v>250000</v>
      </c>
      <c r="Z9" s="17"/>
      <c r="AA9" s="21">
        <v>45442</v>
      </c>
      <c r="AB9" s="14">
        <v>3</v>
      </c>
      <c r="AC9" s="21">
        <f t="shared" si="3"/>
        <v>45439</v>
      </c>
      <c r="AD9" s="17" t="s">
        <v>35</v>
      </c>
      <c r="AE9" s="27">
        <v>1078555.24</v>
      </c>
      <c r="AF9" s="14" t="s">
        <v>89</v>
      </c>
      <c r="AG9" s="31"/>
    </row>
    <row r="10" ht="40.2" customHeight="1" spans="1:33">
      <c r="A10" s="14">
        <f t="shared" si="0"/>
        <v>7</v>
      </c>
      <c r="B10" s="14" t="s">
        <v>45</v>
      </c>
      <c r="C10" s="15" t="s">
        <v>138</v>
      </c>
      <c r="D10" s="35" t="s">
        <v>139</v>
      </c>
      <c r="E10" s="14" t="s">
        <v>566</v>
      </c>
      <c r="F10" s="18" t="s">
        <v>40</v>
      </c>
      <c r="G10" s="48" t="s">
        <v>54</v>
      </c>
      <c r="H10" s="27">
        <f>VLOOKUP(C10,[3]Sheet2!$A:$G,7,0)</f>
        <v>112726.566666667</v>
      </c>
      <c r="I10" s="40">
        <f>VLOOKUP(C10,[3]Sheet2!$A:$H,8,0)</f>
        <v>1</v>
      </c>
      <c r="J10" s="27">
        <f>VLOOKUP(C10,[3]Sheet2!$A:$I,9,0)</f>
        <v>112726.566666667</v>
      </c>
      <c r="K10" s="27">
        <f>VLOOKUP(C10,[3]Sheet2!$A:$V,21,0)</f>
        <v>750000</v>
      </c>
      <c r="L10" s="27">
        <f t="shared" si="11"/>
        <v>-637273.433333333</v>
      </c>
      <c r="M10" s="39">
        <f>VLOOKUP(C10,[3]Sheet2!$A:$Z,24,0)</f>
        <v>757565.08</v>
      </c>
      <c r="N10" s="27">
        <f>VLOOKUP(C10,[3]Sheet2!$A:$Z,25,0)</f>
        <v>126260.846666667</v>
      </c>
      <c r="O10" s="27">
        <f>VLOOKUP(C10,[3]Sheet2!$A:$Z,26,0)</f>
        <v>126260.846666667</v>
      </c>
      <c r="P10" s="60">
        <f t="shared" si="4"/>
        <v>-511012.586666667</v>
      </c>
      <c r="Q10" s="68">
        <v>200000</v>
      </c>
      <c r="R10" s="27">
        <f t="shared" si="1"/>
        <v>200000</v>
      </c>
      <c r="S10" s="40">
        <f t="shared" si="5"/>
        <v>-0.39137979223682</v>
      </c>
      <c r="T10" s="40">
        <f t="shared" si="6"/>
        <v>0.0149216380872208</v>
      </c>
      <c r="U10" s="69">
        <f t="shared" si="7"/>
        <v>171598.838003039</v>
      </c>
      <c r="V10" s="73"/>
      <c r="W10" s="40">
        <f t="shared" si="8"/>
        <v>0</v>
      </c>
      <c r="X10" s="37"/>
      <c r="Y10" s="27">
        <f t="shared" si="2"/>
        <v>0</v>
      </c>
      <c r="Z10" s="17"/>
      <c r="AA10" s="21">
        <v>45442</v>
      </c>
      <c r="AB10" s="14">
        <v>3</v>
      </c>
      <c r="AC10" s="21">
        <f t="shared" si="3"/>
        <v>45439</v>
      </c>
      <c r="AD10" s="17" t="s">
        <v>70</v>
      </c>
      <c r="AE10" s="36" t="s">
        <v>570</v>
      </c>
      <c r="AF10" s="14" t="s">
        <v>89</v>
      </c>
      <c r="AG10" s="31"/>
    </row>
    <row r="11" ht="40.2" hidden="1" customHeight="1" spans="1:33">
      <c r="A11" s="14">
        <f t="shared" si="0"/>
        <v>8</v>
      </c>
      <c r="B11" s="14" t="s">
        <v>45</v>
      </c>
      <c r="C11" s="49" t="s">
        <v>571</v>
      </c>
      <c r="D11" s="47" t="s">
        <v>572</v>
      </c>
      <c r="E11" s="14" t="s">
        <v>566</v>
      </c>
      <c r="F11" s="18" t="s">
        <v>40</v>
      </c>
      <c r="G11" s="19" t="s">
        <v>32</v>
      </c>
      <c r="H11" s="27">
        <f>VLOOKUP(C11,[3]Sheet2!$A:$G,7,0)</f>
        <v>283862.816</v>
      </c>
      <c r="I11" s="40">
        <f>VLOOKUP(C11,[3]Sheet2!$A:$H,8,0)</f>
        <v>0.8</v>
      </c>
      <c r="J11" s="27">
        <f>VLOOKUP(C11,[3]Sheet2!$A:$I,9,0)</f>
        <v>227090.2528</v>
      </c>
      <c r="K11" s="27">
        <f>VLOOKUP(C11,[3]Sheet2!$A:$V,21,0)</f>
        <v>0</v>
      </c>
      <c r="L11" s="27">
        <f t="shared" si="11"/>
        <v>227090.2528</v>
      </c>
      <c r="M11" s="39">
        <f>VLOOKUP(C11,[3]Sheet2!$A:$Z,24,0)</f>
        <v>360107.62</v>
      </c>
      <c r="N11" s="27">
        <f>VLOOKUP(C11,[3]Sheet2!$A:$Z,25,0)</f>
        <v>412186.203333333</v>
      </c>
      <c r="O11" s="27">
        <f>VLOOKUP(C11,[3]Sheet2!$A:$Z,26,0)</f>
        <v>329748.962666667</v>
      </c>
      <c r="P11" s="60">
        <f t="shared" si="4"/>
        <v>556839.215466667</v>
      </c>
      <c r="Q11" s="68">
        <v>360000</v>
      </c>
      <c r="R11" s="27">
        <f t="shared" ref="R11" si="12">Q11</f>
        <v>360000</v>
      </c>
      <c r="S11" s="40">
        <f t="shared" si="5"/>
        <v>0.646506190657382</v>
      </c>
      <c r="T11" s="40">
        <f t="shared" si="6"/>
        <v>0.0268589485569975</v>
      </c>
      <c r="U11" s="69">
        <f t="shared" si="7"/>
        <v>308877.908405471</v>
      </c>
      <c r="V11" s="70">
        <v>180000</v>
      </c>
      <c r="W11" s="40">
        <f t="shared" si="8"/>
        <v>0.323253095328691</v>
      </c>
      <c r="X11" s="37"/>
      <c r="Y11" s="27">
        <f t="shared" si="2"/>
        <v>180000</v>
      </c>
      <c r="Z11" s="17"/>
      <c r="AA11" s="21">
        <v>45442</v>
      </c>
      <c r="AB11" s="14">
        <v>3</v>
      </c>
      <c r="AC11" s="21">
        <f t="shared" ref="AC11" si="13">AA11-AB11</f>
        <v>45439</v>
      </c>
      <c r="AD11" s="17" t="s">
        <v>56</v>
      </c>
      <c r="AE11" s="36"/>
      <c r="AF11" s="14" t="s">
        <v>89</v>
      </c>
      <c r="AG11" s="31"/>
    </row>
    <row r="12" ht="35.4" hidden="1" customHeight="1" spans="1:33">
      <c r="A12" s="14">
        <f t="shared" si="0"/>
        <v>9</v>
      </c>
      <c r="B12" s="14" t="s">
        <v>45</v>
      </c>
      <c r="C12" s="49" t="s">
        <v>478</v>
      </c>
      <c r="D12" s="47" t="s">
        <v>479</v>
      </c>
      <c r="E12" s="17" t="s">
        <v>30</v>
      </c>
      <c r="F12" s="18" t="s">
        <v>40</v>
      </c>
      <c r="G12" s="19" t="s">
        <v>54</v>
      </c>
      <c r="H12" s="27">
        <f>VLOOKUP(C12,[3]Sheet2!$A:$G,7,0)</f>
        <v>48850.3066666667</v>
      </c>
      <c r="I12" s="40">
        <f>VLOOKUP(C12,[3]Sheet2!$A:$H,8,0)</f>
        <v>0.8</v>
      </c>
      <c r="J12" s="27">
        <f>VLOOKUP(C12,[3]Sheet2!$A:$I,9,0)</f>
        <v>39080.2453333333</v>
      </c>
      <c r="K12" s="27">
        <f>VLOOKUP(C12,[3]Sheet2!$A:$V,21,0)</f>
        <v>0</v>
      </c>
      <c r="L12" s="27">
        <f t="shared" si="11"/>
        <v>39080.2453333333</v>
      </c>
      <c r="M12" s="39">
        <f>VLOOKUP(C12,[3]Sheet2!$A:$Z,24,0)</f>
        <v>308957.65</v>
      </c>
      <c r="N12" s="27">
        <f>VLOOKUP(C12,[3]Sheet2!$A:$Z,25,0)</f>
        <v>51492.9416666667</v>
      </c>
      <c r="O12" s="27">
        <f>VLOOKUP(C12,[3]Sheet2!$A:$Z,26,0)</f>
        <v>41194.3533333333</v>
      </c>
      <c r="P12" s="60">
        <f t="shared" si="4"/>
        <v>80274.5986666667</v>
      </c>
      <c r="Q12" s="68">
        <v>200000</v>
      </c>
      <c r="R12" s="27">
        <f t="shared" si="1"/>
        <v>200000</v>
      </c>
      <c r="S12" s="40">
        <f t="shared" si="5"/>
        <v>2.4914481457638</v>
      </c>
      <c r="T12" s="40">
        <f t="shared" si="6"/>
        <v>0.0149216380872208</v>
      </c>
      <c r="U12" s="69">
        <f t="shared" si="7"/>
        <v>171598.838003039</v>
      </c>
      <c r="V12" s="70">
        <v>200000</v>
      </c>
      <c r="W12" s="40">
        <f t="shared" si="8"/>
        <v>2.4914481457638</v>
      </c>
      <c r="X12" s="37"/>
      <c r="Y12" s="27">
        <f t="shared" si="2"/>
        <v>200000</v>
      </c>
      <c r="Z12" s="17"/>
      <c r="AA12" s="21">
        <v>45442</v>
      </c>
      <c r="AB12" s="14">
        <v>7</v>
      </c>
      <c r="AC12" s="21">
        <f t="shared" si="3"/>
        <v>45435</v>
      </c>
      <c r="AD12" s="17" t="s">
        <v>70</v>
      </c>
      <c r="AE12" s="27">
        <v>308957.65</v>
      </c>
      <c r="AF12" s="14" t="s">
        <v>89</v>
      </c>
      <c r="AG12" s="31" t="s">
        <v>480</v>
      </c>
    </row>
    <row r="13" s="42" customFormat="1" ht="40.2" customHeight="1" spans="1:34">
      <c r="A13" s="14">
        <f t="shared" si="0"/>
        <v>10</v>
      </c>
      <c r="B13" s="14" t="s">
        <v>27</v>
      </c>
      <c r="C13" s="15" t="s">
        <v>81</v>
      </c>
      <c r="D13" s="35" t="s">
        <v>82</v>
      </c>
      <c r="E13" s="14" t="s">
        <v>566</v>
      </c>
      <c r="F13" s="18" t="s">
        <v>40</v>
      </c>
      <c r="G13" s="19" t="s">
        <v>32</v>
      </c>
      <c r="H13" s="27">
        <f>VLOOKUP(C13,[3]Sheet2!$A:$G,7,0)</f>
        <v>2001392.28533333</v>
      </c>
      <c r="I13" s="40">
        <f>VLOOKUP(C13,[3]Sheet2!$A:$H,8,0)</f>
        <v>1</v>
      </c>
      <c r="J13" s="27">
        <f>VLOOKUP(C13,[3]Sheet2!$A:$I,9,0)</f>
        <v>2001392.28533333</v>
      </c>
      <c r="K13" s="27">
        <f>VLOOKUP(C13,[3]Sheet2!$A:$V,21,0)</f>
        <v>1330000</v>
      </c>
      <c r="L13" s="27">
        <f t="shared" si="11"/>
        <v>671392.285333333</v>
      </c>
      <c r="M13" s="39">
        <f>VLOOKUP(C13,[3]Sheet2!$A:$Z,24,0)</f>
        <v>7417638.93</v>
      </c>
      <c r="N13" s="27">
        <f>VLOOKUP(C13,[3]Sheet2!$A:$Z,25,0)</f>
        <v>740588.216666667</v>
      </c>
      <c r="O13" s="27">
        <f>VLOOKUP(C13,[3]Sheet2!$A:$Z,26,0)</f>
        <v>740588.216666667</v>
      </c>
      <c r="P13" s="60">
        <f t="shared" si="4"/>
        <v>1411980.502</v>
      </c>
      <c r="Q13" s="68">
        <v>500000</v>
      </c>
      <c r="R13" s="27">
        <f t="shared" si="1"/>
        <v>500000</v>
      </c>
      <c r="S13" s="40">
        <f t="shared" si="5"/>
        <v>0.354112538588015</v>
      </c>
      <c r="T13" s="40">
        <f t="shared" si="6"/>
        <v>0.0373040952180521</v>
      </c>
      <c r="U13" s="69">
        <f t="shared" si="7"/>
        <v>428997.095007599</v>
      </c>
      <c r="V13" s="73">
        <v>300000</v>
      </c>
      <c r="W13" s="40">
        <f t="shared" si="8"/>
        <v>0.212467523152809</v>
      </c>
      <c r="X13" s="37">
        <v>0.03</v>
      </c>
      <c r="Y13" s="27">
        <f t="shared" si="2"/>
        <v>291000</v>
      </c>
      <c r="Z13" s="17" t="s">
        <v>388</v>
      </c>
      <c r="AA13" s="21">
        <v>45430</v>
      </c>
      <c r="AB13" s="14">
        <v>2</v>
      </c>
      <c r="AC13" s="21">
        <f t="shared" si="3"/>
        <v>45428</v>
      </c>
      <c r="AD13" s="17" t="s">
        <v>70</v>
      </c>
      <c r="AE13" s="36" t="s">
        <v>573</v>
      </c>
      <c r="AF13" s="14" t="s">
        <v>43</v>
      </c>
      <c r="AG13" s="31" t="s">
        <v>390</v>
      </c>
      <c r="AH13"/>
    </row>
    <row r="14" ht="40.2" customHeight="1" spans="1:33">
      <c r="A14" s="14">
        <f t="shared" si="0"/>
        <v>11</v>
      </c>
      <c r="B14" s="14" t="s">
        <v>27</v>
      </c>
      <c r="C14" s="15" t="s">
        <v>84</v>
      </c>
      <c r="D14" s="35" t="s">
        <v>85</v>
      </c>
      <c r="E14" s="14" t="s">
        <v>566</v>
      </c>
      <c r="F14" s="18" t="s">
        <v>40</v>
      </c>
      <c r="G14" s="19" t="s">
        <v>32</v>
      </c>
      <c r="H14" s="27">
        <f>VLOOKUP(C14,[3]Sheet2!$A:$G,7,0)</f>
        <v>2032519.34</v>
      </c>
      <c r="I14" s="40">
        <f>VLOOKUP(C14,[3]Sheet2!$A:$H,8,0)</f>
        <v>1</v>
      </c>
      <c r="J14" s="27">
        <f>VLOOKUP(C14,[3]Sheet2!$A:$I,9,0)</f>
        <v>2032519.34</v>
      </c>
      <c r="K14" s="27">
        <f>VLOOKUP(C14,[3]Sheet2!$A:$V,21,0)</f>
        <v>1390000</v>
      </c>
      <c r="L14" s="27">
        <f t="shared" si="11"/>
        <v>642519.34</v>
      </c>
      <c r="M14" s="39">
        <f>VLOOKUP(C14,[3]Sheet2!$A:$Z,24,0)</f>
        <v>9260929.55</v>
      </c>
      <c r="N14" s="27">
        <f>VLOOKUP(C14,[3]Sheet2!$A:$Z,25,0)</f>
        <v>758751.766666667</v>
      </c>
      <c r="O14" s="27">
        <f>VLOOKUP(C14,[3]Sheet2!$A:$Z,26,0)</f>
        <v>758751.766666667</v>
      </c>
      <c r="P14" s="60">
        <f t="shared" si="4"/>
        <v>1401271.10666667</v>
      </c>
      <c r="Q14" s="68">
        <v>500000</v>
      </c>
      <c r="R14" s="27">
        <f t="shared" si="1"/>
        <v>500000</v>
      </c>
      <c r="S14" s="40">
        <f t="shared" si="5"/>
        <v>0.356818889379227</v>
      </c>
      <c r="T14" s="40">
        <f t="shared" si="6"/>
        <v>0.0373040952180521</v>
      </c>
      <c r="U14" s="69">
        <f t="shared" si="7"/>
        <v>428997.095007599</v>
      </c>
      <c r="V14" s="73">
        <v>300000</v>
      </c>
      <c r="W14" s="40">
        <f t="shared" si="8"/>
        <v>0.214091333627536</v>
      </c>
      <c r="X14" s="37">
        <v>0.03</v>
      </c>
      <c r="Y14" s="27">
        <f t="shared" si="2"/>
        <v>291000</v>
      </c>
      <c r="Z14" s="17" t="s">
        <v>388</v>
      </c>
      <c r="AA14" s="21">
        <v>45430</v>
      </c>
      <c r="AB14" s="14">
        <v>2</v>
      </c>
      <c r="AC14" s="21">
        <f t="shared" si="3"/>
        <v>45428</v>
      </c>
      <c r="AD14" s="17" t="s">
        <v>35</v>
      </c>
      <c r="AE14" s="36" t="s">
        <v>574</v>
      </c>
      <c r="AF14" s="14" t="s">
        <v>86</v>
      </c>
      <c r="AG14" s="31" t="s">
        <v>392</v>
      </c>
    </row>
    <row r="15" ht="35.4" hidden="1" customHeight="1" spans="1:33">
      <c r="A15" s="14">
        <f t="shared" si="0"/>
        <v>12</v>
      </c>
      <c r="B15" s="14" t="s">
        <v>90</v>
      </c>
      <c r="C15" s="49" t="s">
        <v>150</v>
      </c>
      <c r="D15" s="50" t="s">
        <v>151</v>
      </c>
      <c r="E15" s="14" t="s">
        <v>566</v>
      </c>
      <c r="F15" s="18" t="s">
        <v>152</v>
      </c>
      <c r="G15" s="19" t="s">
        <v>32</v>
      </c>
      <c r="H15" s="27">
        <f>VLOOKUP(C15,[3]Sheet2!$A:$G,7,0)</f>
        <v>1815941.896</v>
      </c>
      <c r="I15" s="40">
        <f>VLOOKUP(C15,[3]Sheet2!$A:$H,8,0)</f>
        <v>0.8</v>
      </c>
      <c r="J15" s="27">
        <f>VLOOKUP(C15,[3]Sheet2!$A:$I,9,0)</f>
        <v>1452753.5168</v>
      </c>
      <c r="K15" s="27">
        <f>VLOOKUP(C15,[3]Sheet2!$A:$V,21,0)</f>
        <v>800000</v>
      </c>
      <c r="L15" s="27">
        <f t="shared" si="11"/>
        <v>652753.5168</v>
      </c>
      <c r="M15" s="39">
        <f>VLOOKUP(C15,[3]Sheet2!$A:$Z,24,0)</f>
        <v>6928650.62</v>
      </c>
      <c r="N15" s="27">
        <f>VLOOKUP(C15,[3]Sheet2!$A:$Z,25,0)</f>
        <v>513637.476666667</v>
      </c>
      <c r="O15" s="27">
        <f>VLOOKUP(C15,[3]Sheet2!$A:$Z,26,0)</f>
        <v>410909.981333333</v>
      </c>
      <c r="P15" s="60">
        <f t="shared" si="4"/>
        <v>1063663.49813333</v>
      </c>
      <c r="Q15" s="68">
        <v>350000</v>
      </c>
      <c r="R15" s="27">
        <f t="shared" si="1"/>
        <v>350000</v>
      </c>
      <c r="S15" s="40">
        <f t="shared" si="5"/>
        <v>0.329051434607119</v>
      </c>
      <c r="T15" s="40">
        <f t="shared" si="6"/>
        <v>0.0261128666526364</v>
      </c>
      <c r="U15" s="69">
        <f t="shared" si="7"/>
        <v>300297.966505319</v>
      </c>
      <c r="V15" s="70">
        <v>20000</v>
      </c>
      <c r="W15" s="40">
        <f t="shared" si="8"/>
        <v>0.0188029391204068</v>
      </c>
      <c r="X15" s="37">
        <v>0.03</v>
      </c>
      <c r="Y15" s="27">
        <f t="shared" si="2"/>
        <v>19400</v>
      </c>
      <c r="Z15" s="17" t="s">
        <v>393</v>
      </c>
      <c r="AA15" s="21">
        <v>45432</v>
      </c>
      <c r="AB15" s="14">
        <v>3</v>
      </c>
      <c r="AC15" s="21">
        <f t="shared" si="3"/>
        <v>45429</v>
      </c>
      <c r="AD15" s="17" t="s">
        <v>70</v>
      </c>
      <c r="AE15" s="36" t="s">
        <v>394</v>
      </c>
      <c r="AF15" s="14" t="s">
        <v>153</v>
      </c>
      <c r="AG15" s="31" t="s">
        <v>575</v>
      </c>
    </row>
    <row r="16" ht="40.2" customHeight="1" spans="1:33">
      <c r="A16" s="14">
        <f t="shared" si="0"/>
        <v>13</v>
      </c>
      <c r="B16" s="14" t="s">
        <v>90</v>
      </c>
      <c r="C16" s="15" t="s">
        <v>150</v>
      </c>
      <c r="D16" s="16" t="s">
        <v>151</v>
      </c>
      <c r="E16" s="14" t="s">
        <v>566</v>
      </c>
      <c r="F16" s="18" t="s">
        <v>152</v>
      </c>
      <c r="G16" s="19" t="s">
        <v>32</v>
      </c>
      <c r="H16" s="27">
        <f>VLOOKUP(C16,[3]Sheet2!$A:$G,7,0)</f>
        <v>1815941.896</v>
      </c>
      <c r="I16" s="40">
        <f>VLOOKUP(C16,[3]Sheet2!$A:$H,8,0)</f>
        <v>0.8</v>
      </c>
      <c r="J16" s="27">
        <f>VLOOKUP(C16,[3]Sheet2!$A:$I,9,0)</f>
        <v>1452753.5168</v>
      </c>
      <c r="K16" s="27">
        <f>VLOOKUP(C16,[3]Sheet2!$A:$V,21,0)</f>
        <v>800000</v>
      </c>
      <c r="L16" s="27">
        <f t="shared" ref="L16" si="14">J16-K16</f>
        <v>652753.5168</v>
      </c>
      <c r="M16" s="39">
        <f>VLOOKUP(C16,[3]Sheet2!$A:$Z,24,0)</f>
        <v>6928650.62</v>
      </c>
      <c r="N16" s="27">
        <f>VLOOKUP(C16,[3]Sheet2!$A:$Z,25,0)</f>
        <v>513637.476666667</v>
      </c>
      <c r="O16" s="27">
        <f>VLOOKUP(C16,[3]Sheet2!$A:$Z,26,0)</f>
        <v>410909.981333333</v>
      </c>
      <c r="P16" s="60">
        <f t="shared" ref="P16" si="15">L16+O16</f>
        <v>1063663.49813333</v>
      </c>
      <c r="Q16" s="68">
        <v>350000</v>
      </c>
      <c r="R16" s="27">
        <f t="shared" ref="R16" si="16">Q16</f>
        <v>350000</v>
      </c>
      <c r="S16" s="40">
        <f t="shared" ref="S16" si="17">Q16/P16</f>
        <v>0.329051434607119</v>
      </c>
      <c r="T16" s="40">
        <f t="shared" ref="T16" si="18">R16/$R$1</f>
        <v>0.0261128666526364</v>
      </c>
      <c r="U16" s="69">
        <f t="shared" ref="U16" si="19">T16*$U$1</f>
        <v>300297.966505319</v>
      </c>
      <c r="V16" s="73">
        <v>200000</v>
      </c>
      <c r="W16" s="40">
        <f t="shared" ref="W16" si="20">V16/P16</f>
        <v>0.188029391204068</v>
      </c>
      <c r="X16" s="37">
        <v>0.03</v>
      </c>
      <c r="Y16" s="27">
        <f t="shared" ref="Y16" si="21">V16*(1-X16)</f>
        <v>194000</v>
      </c>
      <c r="Z16" s="17" t="s">
        <v>393</v>
      </c>
      <c r="AA16" s="21">
        <v>45432</v>
      </c>
      <c r="AB16" s="14">
        <v>3</v>
      </c>
      <c r="AC16" s="21">
        <f t="shared" ref="AC16" si="22">AA16-AB16</f>
        <v>45429</v>
      </c>
      <c r="AD16" s="17" t="s">
        <v>70</v>
      </c>
      <c r="AE16" s="36" t="s">
        <v>576</v>
      </c>
      <c r="AF16" s="14" t="s">
        <v>153</v>
      </c>
      <c r="AG16" s="31" t="s">
        <v>577</v>
      </c>
    </row>
    <row r="17" ht="40.2" customHeight="1" spans="1:33">
      <c r="A17" s="14">
        <f t="shared" si="0"/>
        <v>14</v>
      </c>
      <c r="B17" s="14" t="s">
        <v>27</v>
      </c>
      <c r="C17" s="15" t="s">
        <v>305</v>
      </c>
      <c r="D17" s="16" t="s">
        <v>306</v>
      </c>
      <c r="E17" s="14" t="s">
        <v>566</v>
      </c>
      <c r="F17" s="18" t="s">
        <v>74</v>
      </c>
      <c r="G17" s="19" t="s">
        <v>32</v>
      </c>
      <c r="H17" s="27">
        <f>VLOOKUP(C17,[3]Sheet2!$A:$G,7,0)</f>
        <v>1935311.15466667</v>
      </c>
      <c r="I17" s="40">
        <f>VLOOKUP(C17,[3]Sheet2!$A:$H,8,0)</f>
        <v>0.8</v>
      </c>
      <c r="J17" s="27">
        <f>VLOOKUP(C17,[3]Sheet2!$A:$I,9,0)</f>
        <v>1548248.92373333</v>
      </c>
      <c r="K17" s="27">
        <f>VLOOKUP(C17,[3]Sheet2!$A:$V,21,0)</f>
        <v>510000</v>
      </c>
      <c r="L17" s="27">
        <f t="shared" si="11"/>
        <v>1038248.92373333</v>
      </c>
      <c r="M17" s="39">
        <f>VLOOKUP(C17,[3]Sheet2!$A:$Z,24,0)</f>
        <v>12809295.78</v>
      </c>
      <c r="N17" s="27">
        <f>VLOOKUP(C17,[3]Sheet2!$A:$Z,25,0)</f>
        <v>594815.328333333</v>
      </c>
      <c r="O17" s="27">
        <f>VLOOKUP(C17,[3]Sheet2!$A:$Z,26,0)</f>
        <v>475852.262666667</v>
      </c>
      <c r="P17" s="60">
        <f t="shared" si="4"/>
        <v>1514101.1864</v>
      </c>
      <c r="Q17" s="68">
        <v>550000</v>
      </c>
      <c r="R17" s="27">
        <f t="shared" si="1"/>
        <v>550000</v>
      </c>
      <c r="S17" s="40">
        <f t="shared" si="5"/>
        <v>0.363251812322865</v>
      </c>
      <c r="T17" s="40">
        <f t="shared" si="6"/>
        <v>0.0410345047398573</v>
      </c>
      <c r="U17" s="69">
        <f t="shared" si="7"/>
        <v>471896.804508359</v>
      </c>
      <c r="V17" s="73">
        <v>300000</v>
      </c>
      <c r="W17" s="40">
        <f t="shared" si="8"/>
        <v>0.198137352176108</v>
      </c>
      <c r="X17" s="37">
        <v>0.03</v>
      </c>
      <c r="Y17" s="27">
        <f t="shared" si="2"/>
        <v>291000</v>
      </c>
      <c r="Z17" s="17" t="s">
        <v>395</v>
      </c>
      <c r="AA17" s="21">
        <v>45432</v>
      </c>
      <c r="AB17" s="14">
        <v>3</v>
      </c>
      <c r="AC17" s="21">
        <f t="shared" si="3"/>
        <v>45429</v>
      </c>
      <c r="AD17" s="17" t="s">
        <v>70</v>
      </c>
      <c r="AE17" s="36" t="s">
        <v>578</v>
      </c>
      <c r="AF17" s="14" t="s">
        <v>307</v>
      </c>
      <c r="AG17" s="31" t="s">
        <v>482</v>
      </c>
    </row>
    <row r="18" ht="40.2" customHeight="1" spans="1:33">
      <c r="A18" s="14">
        <f t="shared" si="0"/>
        <v>15</v>
      </c>
      <c r="B18" s="14" t="s">
        <v>27</v>
      </c>
      <c r="C18" s="15" t="s">
        <v>471</v>
      </c>
      <c r="D18" s="16" t="s">
        <v>472</v>
      </c>
      <c r="E18" s="14" t="s">
        <v>566</v>
      </c>
      <c r="F18" s="18" t="s">
        <v>31</v>
      </c>
      <c r="G18" s="19" t="s">
        <v>32</v>
      </c>
      <c r="H18" s="27">
        <f>VLOOKUP(C18,[3]Sheet2!$A:$G,7,0)</f>
        <v>815762.12</v>
      </c>
      <c r="I18" s="40">
        <f>VLOOKUP(C18,[3]Sheet2!$A:$H,8,0)</f>
        <v>0.8</v>
      </c>
      <c r="J18" s="27">
        <f>VLOOKUP(C18,[3]Sheet2!$A:$I,9,0)</f>
        <v>652609.696</v>
      </c>
      <c r="K18" s="27">
        <f>VLOOKUP(C18,[3]Sheet2!$A:$V,21,0)</f>
        <v>350000</v>
      </c>
      <c r="L18" s="27">
        <f t="shared" si="11"/>
        <v>302609.696</v>
      </c>
      <c r="M18" s="39">
        <f>VLOOKUP(C18,[3]Sheet2!$A:$Z,24,0)</f>
        <v>4427323.54</v>
      </c>
      <c r="N18" s="27">
        <f>VLOOKUP(C18,[3]Sheet2!$A:$Z,25,0)</f>
        <v>207341.816666667</v>
      </c>
      <c r="O18" s="27">
        <f>VLOOKUP(C18,[3]Sheet2!$A:$Z,26,0)</f>
        <v>165873.453333333</v>
      </c>
      <c r="P18" s="60">
        <f t="shared" si="4"/>
        <v>468483.149333333</v>
      </c>
      <c r="Q18" s="68">
        <v>170000</v>
      </c>
      <c r="R18" s="27">
        <f t="shared" si="1"/>
        <v>170000</v>
      </c>
      <c r="S18" s="40">
        <f t="shared" si="5"/>
        <v>0.362873243662905</v>
      </c>
      <c r="T18" s="40">
        <f t="shared" si="6"/>
        <v>0.0126833923741377</v>
      </c>
      <c r="U18" s="69">
        <f t="shared" si="7"/>
        <v>145859.012302584</v>
      </c>
      <c r="V18" s="73">
        <v>100000</v>
      </c>
      <c r="W18" s="40">
        <f t="shared" si="8"/>
        <v>0.213454849213474</v>
      </c>
      <c r="X18" s="37">
        <v>0.03</v>
      </c>
      <c r="Y18" s="27">
        <f t="shared" si="2"/>
        <v>97000</v>
      </c>
      <c r="Z18" s="17" t="s">
        <v>395</v>
      </c>
      <c r="AA18" s="21">
        <v>45432</v>
      </c>
      <c r="AB18" s="14">
        <v>3</v>
      </c>
      <c r="AC18" s="21">
        <f t="shared" si="3"/>
        <v>45429</v>
      </c>
      <c r="AD18" s="17" t="s">
        <v>70</v>
      </c>
      <c r="AE18" s="36" t="s">
        <v>579</v>
      </c>
      <c r="AF18" s="14" t="s">
        <v>36</v>
      </c>
      <c r="AG18" s="31"/>
    </row>
    <row r="19" ht="40.2" customHeight="1" spans="1:33">
      <c r="A19" s="14">
        <f t="shared" si="0"/>
        <v>16</v>
      </c>
      <c r="B19" s="14" t="s">
        <v>27</v>
      </c>
      <c r="C19" s="15" t="s">
        <v>312</v>
      </c>
      <c r="D19" s="16" t="s">
        <v>313</v>
      </c>
      <c r="E19" s="14" t="s">
        <v>566</v>
      </c>
      <c r="F19" s="18" t="s">
        <v>74</v>
      </c>
      <c r="G19" s="14" t="s">
        <v>32</v>
      </c>
      <c r="H19" s="27">
        <f>VLOOKUP(C19,[3]Sheet2!$A:$G,7,0)</f>
        <v>1192043.59333333</v>
      </c>
      <c r="I19" s="40">
        <f>VLOOKUP(C19,[3]Sheet2!$A:$H,8,0)</f>
        <v>0.8</v>
      </c>
      <c r="J19" s="27">
        <f>VLOOKUP(C19,[3]Sheet2!$A:$I,9,0)</f>
        <v>953634.874666667</v>
      </c>
      <c r="K19" s="27">
        <f>VLOOKUP(C19,[3]Sheet2!$A:$V,21,0)</f>
        <v>700000</v>
      </c>
      <c r="L19" s="27">
        <f t="shared" si="11"/>
        <v>253634.874666667</v>
      </c>
      <c r="M19" s="39">
        <f>VLOOKUP(C19,[3]Sheet2!$A:$Z,24,0)</f>
        <v>2259727.06</v>
      </c>
      <c r="N19" s="27">
        <f>VLOOKUP(C19,[3]Sheet2!$A:$Z,25,0)</f>
        <v>364431.483333333</v>
      </c>
      <c r="O19" s="27">
        <f>VLOOKUP(C19,[3]Sheet2!$A:$Z,26,0)</f>
        <v>291545.186666667</v>
      </c>
      <c r="P19" s="60">
        <f t="shared" si="4"/>
        <v>545180.061333333</v>
      </c>
      <c r="Q19" s="68">
        <v>190000</v>
      </c>
      <c r="R19" s="27">
        <f t="shared" si="1"/>
        <v>190000</v>
      </c>
      <c r="S19" s="40">
        <f t="shared" si="5"/>
        <v>0.348508710196264</v>
      </c>
      <c r="T19" s="40">
        <f t="shared" si="6"/>
        <v>0.0141755561828598</v>
      </c>
      <c r="U19" s="69">
        <f t="shared" si="7"/>
        <v>163018.896102888</v>
      </c>
      <c r="V19" s="73">
        <v>110000</v>
      </c>
      <c r="W19" s="40">
        <f t="shared" si="8"/>
        <v>0.201768200639942</v>
      </c>
      <c r="X19" s="37">
        <v>0.03</v>
      </c>
      <c r="Y19" s="27">
        <f t="shared" si="2"/>
        <v>106700</v>
      </c>
      <c r="Z19" s="27"/>
      <c r="AA19" s="21">
        <v>45432</v>
      </c>
      <c r="AB19" s="14">
        <v>3</v>
      </c>
      <c r="AC19" s="21">
        <f t="shared" si="3"/>
        <v>45429</v>
      </c>
      <c r="AD19" s="17" t="s">
        <v>35</v>
      </c>
      <c r="AE19" s="36" t="s">
        <v>580</v>
      </c>
      <c r="AF19" s="14" t="s">
        <v>65</v>
      </c>
      <c r="AG19" s="31" t="s">
        <v>399</v>
      </c>
    </row>
    <row r="20" ht="40.2" customHeight="1" spans="1:33">
      <c r="A20" s="14">
        <f t="shared" si="0"/>
        <v>17</v>
      </c>
      <c r="B20" s="14" t="s">
        <v>27</v>
      </c>
      <c r="C20" s="15" t="s">
        <v>211</v>
      </c>
      <c r="D20" s="16" t="s">
        <v>212</v>
      </c>
      <c r="E20" s="14" t="s">
        <v>566</v>
      </c>
      <c r="F20" s="18" t="s">
        <v>40</v>
      </c>
      <c r="G20" s="14" t="s">
        <v>32</v>
      </c>
      <c r="H20" s="27">
        <f>VLOOKUP(C20,[3]Sheet2!$A:$G,7,0)</f>
        <v>444541.765333333</v>
      </c>
      <c r="I20" s="40">
        <f>VLOOKUP(C20,[3]Sheet2!$A:$H,8,0)</f>
        <v>0.8</v>
      </c>
      <c r="J20" s="27">
        <f>VLOOKUP(C20,[3]Sheet2!$A:$I,9,0)</f>
        <v>355633.412266667</v>
      </c>
      <c r="K20" s="27">
        <f>VLOOKUP(C20,[3]Sheet2!$A:$V,21,0)</f>
        <v>270000</v>
      </c>
      <c r="L20" s="27">
        <f t="shared" si="11"/>
        <v>85633.4122666667</v>
      </c>
      <c r="M20" s="39">
        <f>VLOOKUP(C20,[3]Sheet2!$A:$Z,24,0)</f>
        <v>2189892.64</v>
      </c>
      <c r="N20" s="27">
        <f>VLOOKUP(C20,[3]Sheet2!$A:$Z,25,0)</f>
        <v>138663.455</v>
      </c>
      <c r="O20" s="27">
        <f>VLOOKUP(C20,[3]Sheet2!$A:$Z,26,0)</f>
        <v>110930.764</v>
      </c>
      <c r="P20" s="60">
        <f t="shared" si="4"/>
        <v>196564.176266667</v>
      </c>
      <c r="Q20" s="74">
        <v>70000</v>
      </c>
      <c r="R20" s="27">
        <f t="shared" si="1"/>
        <v>70000</v>
      </c>
      <c r="S20" s="40">
        <f t="shared" si="5"/>
        <v>0.356117789769766</v>
      </c>
      <c r="T20" s="40">
        <f t="shared" si="6"/>
        <v>0.00522257333052729</v>
      </c>
      <c r="U20" s="69">
        <f t="shared" si="7"/>
        <v>60059.5933010638</v>
      </c>
      <c r="V20" s="73">
        <v>40000</v>
      </c>
      <c r="W20" s="40">
        <f t="shared" si="8"/>
        <v>0.203495879868438</v>
      </c>
      <c r="X20" s="37">
        <v>0.03</v>
      </c>
      <c r="Y20" s="27">
        <f t="shared" si="2"/>
        <v>38800</v>
      </c>
      <c r="Z20" s="17" t="s">
        <v>400</v>
      </c>
      <c r="AA20" s="21">
        <v>45432</v>
      </c>
      <c r="AB20" s="14">
        <v>2</v>
      </c>
      <c r="AC20" s="21">
        <f t="shared" si="3"/>
        <v>45430</v>
      </c>
      <c r="AD20" s="17" t="s">
        <v>35</v>
      </c>
      <c r="AE20" s="36" t="s">
        <v>581</v>
      </c>
      <c r="AF20" s="19" t="s">
        <v>402</v>
      </c>
      <c r="AG20" s="31" t="s">
        <v>403</v>
      </c>
    </row>
    <row r="21" s="42" customFormat="1" ht="40.2" customHeight="1" spans="1:34">
      <c r="A21" s="14">
        <f t="shared" si="0"/>
        <v>18</v>
      </c>
      <c r="B21" s="14" t="s">
        <v>27</v>
      </c>
      <c r="C21" s="15" t="s">
        <v>79</v>
      </c>
      <c r="D21" s="16" t="s">
        <v>80</v>
      </c>
      <c r="E21" s="14" t="s">
        <v>566</v>
      </c>
      <c r="F21" s="18" t="s">
        <v>40</v>
      </c>
      <c r="G21" s="19" t="s">
        <v>32</v>
      </c>
      <c r="H21" s="27">
        <f>VLOOKUP(C21,[3]Sheet2!$A:$G,7,0)</f>
        <v>461680.785333333</v>
      </c>
      <c r="I21" s="40">
        <f>VLOOKUP(C21,[3]Sheet2!$A:$H,8,0)</f>
        <v>0.8</v>
      </c>
      <c r="J21" s="27">
        <f>VLOOKUP(C21,[3]Sheet2!$A:$I,9,0)</f>
        <v>369344.628266667</v>
      </c>
      <c r="K21" s="27">
        <f>VLOOKUP(C21,[3]Sheet2!$A:$V,21,0)</f>
        <v>270000</v>
      </c>
      <c r="L21" s="27">
        <f t="shared" si="11"/>
        <v>99344.6282666667</v>
      </c>
      <c r="M21" s="39">
        <f>VLOOKUP(C21,[3]Sheet2!$A:$Z,24,0)</f>
        <v>2096938.34</v>
      </c>
      <c r="N21" s="27">
        <f>VLOOKUP(C21,[3]Sheet2!$A:$Z,25,0)</f>
        <v>153253.925</v>
      </c>
      <c r="O21" s="27">
        <f>VLOOKUP(C21,[3]Sheet2!$A:$Z,26,0)</f>
        <v>122603.14</v>
      </c>
      <c r="P21" s="60">
        <f t="shared" si="4"/>
        <v>221947.768266667</v>
      </c>
      <c r="Q21" s="68">
        <v>80000</v>
      </c>
      <c r="R21" s="27">
        <f t="shared" si="1"/>
        <v>80000</v>
      </c>
      <c r="S21" s="40">
        <f t="shared" si="5"/>
        <v>0.360445165206082</v>
      </c>
      <c r="T21" s="40">
        <f t="shared" si="6"/>
        <v>0.00596865523488833</v>
      </c>
      <c r="U21" s="69">
        <f t="shared" si="7"/>
        <v>68639.5352012158</v>
      </c>
      <c r="V21" s="73">
        <v>45000</v>
      </c>
      <c r="W21" s="40">
        <f t="shared" si="8"/>
        <v>0.202750405428421</v>
      </c>
      <c r="X21" s="75">
        <v>0.03</v>
      </c>
      <c r="Y21" s="27">
        <f t="shared" si="2"/>
        <v>43650</v>
      </c>
      <c r="Z21" s="17" t="s">
        <v>406</v>
      </c>
      <c r="AA21" s="21">
        <v>45436</v>
      </c>
      <c r="AB21" s="14">
        <v>2</v>
      </c>
      <c r="AC21" s="21">
        <f t="shared" si="3"/>
        <v>45434</v>
      </c>
      <c r="AD21" s="17" t="s">
        <v>35</v>
      </c>
      <c r="AE21" s="36" t="s">
        <v>582</v>
      </c>
      <c r="AF21" s="14" t="s">
        <v>43</v>
      </c>
      <c r="AG21" s="31" t="s">
        <v>408</v>
      </c>
      <c r="AH21"/>
    </row>
    <row r="22" ht="40.2" customHeight="1" spans="1:33">
      <c r="A22" s="14">
        <f t="shared" si="0"/>
        <v>19</v>
      </c>
      <c r="B22" s="14" t="s">
        <v>27</v>
      </c>
      <c r="C22" s="51" t="s">
        <v>411</v>
      </c>
      <c r="D22" s="16" t="s">
        <v>412</v>
      </c>
      <c r="E22" s="14" t="s">
        <v>566</v>
      </c>
      <c r="F22" s="18" t="s">
        <v>31</v>
      </c>
      <c r="G22" s="19" t="s">
        <v>32</v>
      </c>
      <c r="H22" s="27">
        <f>VLOOKUP(C22,[3]Sheet2!$A:$G,7,0)</f>
        <v>57194.6</v>
      </c>
      <c r="I22" s="40">
        <f>VLOOKUP(C22,[3]Sheet2!$A:$H,8,0)</f>
        <v>0.8</v>
      </c>
      <c r="J22" s="27">
        <f>VLOOKUP(C22,[3]Sheet2!$A:$I,9,0)</f>
        <v>45755.68</v>
      </c>
      <c r="K22" s="27">
        <f>VLOOKUP(C22,[3]Sheet2!$A:$V,21,0)</f>
        <v>20000</v>
      </c>
      <c r="L22" s="27">
        <f t="shared" si="11"/>
        <v>25755.68</v>
      </c>
      <c r="M22" s="39">
        <f>VLOOKUP(C22,[3]Sheet2!$A:$Z,24,0)</f>
        <v>145079.75</v>
      </c>
      <c r="N22" s="27">
        <f>VLOOKUP(C22,[3]Sheet2!$A:$Z,25,0)</f>
        <v>43371.3333333333</v>
      </c>
      <c r="O22" s="27">
        <f>VLOOKUP(C22,[3]Sheet2!$A:$Z,26,0)</f>
        <v>34697.0666666667</v>
      </c>
      <c r="P22" s="60">
        <f t="shared" si="4"/>
        <v>60452.7466666667</v>
      </c>
      <c r="Q22" s="68">
        <v>22000</v>
      </c>
      <c r="R22" s="27">
        <f t="shared" si="1"/>
        <v>22000</v>
      </c>
      <c r="S22" s="40">
        <f t="shared" si="5"/>
        <v>0.363920602670163</v>
      </c>
      <c r="T22" s="40">
        <f t="shared" si="6"/>
        <v>0.00164138018959429</v>
      </c>
      <c r="U22" s="69">
        <f t="shared" si="7"/>
        <v>18875.8721803343</v>
      </c>
      <c r="V22" s="73">
        <v>15000</v>
      </c>
      <c r="W22" s="40">
        <f t="shared" si="8"/>
        <v>0.248127683638747</v>
      </c>
      <c r="X22" s="75">
        <v>0.03</v>
      </c>
      <c r="Y22" s="27">
        <f t="shared" si="2"/>
        <v>14550</v>
      </c>
      <c r="Z22" s="27"/>
      <c r="AA22" s="21">
        <v>45437</v>
      </c>
      <c r="AB22" s="14">
        <v>1</v>
      </c>
      <c r="AC22" s="21">
        <f t="shared" si="3"/>
        <v>45436</v>
      </c>
      <c r="AD22" s="17" t="s">
        <v>35</v>
      </c>
      <c r="AE22" s="36" t="s">
        <v>583</v>
      </c>
      <c r="AF22" s="14" t="s">
        <v>36</v>
      </c>
      <c r="AG22" s="31" t="s">
        <v>410</v>
      </c>
    </row>
    <row r="23" ht="40.2" customHeight="1" spans="1:33">
      <c r="A23" s="14">
        <f t="shared" si="0"/>
        <v>20</v>
      </c>
      <c r="B23" s="14" t="s">
        <v>27</v>
      </c>
      <c r="C23" s="15" t="s">
        <v>52</v>
      </c>
      <c r="D23" s="16" t="s">
        <v>53</v>
      </c>
      <c r="E23" s="14" t="s">
        <v>566</v>
      </c>
      <c r="F23" s="18" t="s">
        <v>31</v>
      </c>
      <c r="G23" s="19" t="s">
        <v>32</v>
      </c>
      <c r="H23" s="27">
        <f>VLOOKUP(C23,[3]Sheet2!$A:$G,7,0)</f>
        <v>559699.653333333</v>
      </c>
      <c r="I23" s="40">
        <f>VLOOKUP(C23,[3]Sheet2!$A:$H,8,0)</f>
        <v>0.8</v>
      </c>
      <c r="J23" s="27">
        <f>VLOOKUP(C23,[3]Sheet2!$A:$I,9,0)</f>
        <v>447759.722666667</v>
      </c>
      <c r="K23" s="27">
        <f>VLOOKUP(C23,[3]Sheet2!$A:$V,21,0)</f>
        <v>30000</v>
      </c>
      <c r="L23" s="27">
        <f t="shared" si="11"/>
        <v>417759.722666667</v>
      </c>
      <c r="M23" s="39">
        <f>VLOOKUP(C23,[3]Sheet2!$A:$Z,24,0)</f>
        <v>1718854.47</v>
      </c>
      <c r="N23" s="27">
        <f>VLOOKUP(C23,[3]Sheet2!$A:$Z,25,0)</f>
        <v>125422.328333333</v>
      </c>
      <c r="O23" s="27">
        <f>VLOOKUP(C23,[3]Sheet2!$A:$Z,26,0)</f>
        <v>100337.862666667</v>
      </c>
      <c r="P23" s="60">
        <f t="shared" si="4"/>
        <v>518097.585333333</v>
      </c>
      <c r="Q23" s="68">
        <v>80000</v>
      </c>
      <c r="R23" s="27">
        <f t="shared" si="1"/>
        <v>80000</v>
      </c>
      <c r="S23" s="40">
        <f t="shared" si="5"/>
        <v>0.154411065144281</v>
      </c>
      <c r="T23" s="40">
        <f t="shared" si="6"/>
        <v>0.00596865523488833</v>
      </c>
      <c r="U23" s="69">
        <f t="shared" si="7"/>
        <v>68639.5352012158</v>
      </c>
      <c r="V23" s="73"/>
      <c r="W23" s="40">
        <f t="shared" si="8"/>
        <v>0</v>
      </c>
      <c r="X23" s="37">
        <v>0.03</v>
      </c>
      <c r="Y23" s="27">
        <f t="shared" si="2"/>
        <v>0</v>
      </c>
      <c r="Z23" s="27"/>
      <c r="AA23" s="21">
        <v>45437</v>
      </c>
      <c r="AB23" s="14">
        <v>3</v>
      </c>
      <c r="AC23" s="21">
        <f t="shared" si="3"/>
        <v>45434</v>
      </c>
      <c r="AD23" s="17" t="s">
        <v>35</v>
      </c>
      <c r="AE23" s="36" t="s">
        <v>584</v>
      </c>
      <c r="AF23" s="14" t="s">
        <v>36</v>
      </c>
      <c r="AG23" s="31" t="s">
        <v>585</v>
      </c>
    </row>
    <row r="24" ht="40.2" customHeight="1" spans="1:33">
      <c r="A24" s="14">
        <f t="shared" si="0"/>
        <v>21</v>
      </c>
      <c r="B24" s="14" t="s">
        <v>27</v>
      </c>
      <c r="C24" s="15" t="s">
        <v>119</v>
      </c>
      <c r="D24" s="16" t="s">
        <v>120</v>
      </c>
      <c r="E24" s="14" t="s">
        <v>566</v>
      </c>
      <c r="F24" s="18" t="s">
        <v>40</v>
      </c>
      <c r="G24" s="19" t="s">
        <v>32</v>
      </c>
      <c r="H24" s="27">
        <f>VLOOKUP(C24,[3]Sheet2!$A:$G,7,0)</f>
        <v>344639.516</v>
      </c>
      <c r="I24" s="40">
        <f>VLOOKUP(C24,[3]Sheet2!$A:$H,8,0)</f>
        <v>0.8</v>
      </c>
      <c r="J24" s="27">
        <f>VLOOKUP(C24,[3]Sheet2!$A:$I,9,0)</f>
        <v>275711.6128</v>
      </c>
      <c r="K24" s="27">
        <f>VLOOKUP(C24,[3]Sheet2!$A:$V,21,0)</f>
        <v>190000</v>
      </c>
      <c r="L24" s="27">
        <f t="shared" si="11"/>
        <v>85711.6128000001</v>
      </c>
      <c r="M24" s="39">
        <f>VLOOKUP(C24,[3]Sheet2!$A:$Z,24,0)</f>
        <v>2747472.29</v>
      </c>
      <c r="N24" s="27">
        <f>VLOOKUP(C24,[3]Sheet2!$A:$Z,25,0)</f>
        <v>116348.83</v>
      </c>
      <c r="O24" s="27">
        <f>VLOOKUP(C24,[3]Sheet2!$A:$Z,26,0)</f>
        <v>93079.064</v>
      </c>
      <c r="P24" s="60">
        <f t="shared" si="4"/>
        <v>178790.6768</v>
      </c>
      <c r="Q24" s="68">
        <v>100000</v>
      </c>
      <c r="R24" s="27">
        <f t="shared" si="1"/>
        <v>100000</v>
      </c>
      <c r="S24" s="40">
        <f t="shared" si="5"/>
        <v>0.559313280702341</v>
      </c>
      <c r="T24" s="40">
        <f t="shared" si="6"/>
        <v>0.00746081904361041</v>
      </c>
      <c r="U24" s="69">
        <f t="shared" si="7"/>
        <v>85799.4190015197</v>
      </c>
      <c r="V24" s="73">
        <v>100000</v>
      </c>
      <c r="W24" s="40">
        <f t="shared" si="8"/>
        <v>0.559313280702341</v>
      </c>
      <c r="X24" s="37">
        <v>0.03</v>
      </c>
      <c r="Y24" s="27">
        <f t="shared" si="2"/>
        <v>97000</v>
      </c>
      <c r="Z24" s="27"/>
      <c r="AA24" s="21">
        <v>45437</v>
      </c>
      <c r="AB24" s="14">
        <v>3</v>
      </c>
      <c r="AC24" s="21">
        <f t="shared" si="3"/>
        <v>45434</v>
      </c>
      <c r="AD24" s="17" t="s">
        <v>35</v>
      </c>
      <c r="AE24" s="36" t="s">
        <v>586</v>
      </c>
      <c r="AF24" s="14" t="s">
        <v>36</v>
      </c>
      <c r="AG24" s="31" t="s">
        <v>587</v>
      </c>
    </row>
    <row r="25" ht="40.2" customHeight="1" spans="1:33">
      <c r="A25" s="14">
        <f t="shared" si="0"/>
        <v>22</v>
      </c>
      <c r="B25" s="14" t="s">
        <v>27</v>
      </c>
      <c r="C25" s="15" t="s">
        <v>263</v>
      </c>
      <c r="D25" s="16" t="s">
        <v>264</v>
      </c>
      <c r="E25" s="14" t="s">
        <v>566</v>
      </c>
      <c r="F25" s="17" t="s">
        <v>415</v>
      </c>
      <c r="G25" s="18" t="s">
        <v>32</v>
      </c>
      <c r="H25" s="27">
        <f>VLOOKUP(C25,[3]Sheet2!$A:$G,7,0)</f>
        <v>121606.070666667</v>
      </c>
      <c r="I25" s="40">
        <f>VLOOKUP(C25,[3]Sheet2!$A:$H,8,0)</f>
        <v>0.8</v>
      </c>
      <c r="J25" s="27">
        <f>VLOOKUP(C25,[3]Sheet2!$A:$I,9,0)</f>
        <v>97284.8565333333</v>
      </c>
      <c r="K25" s="27">
        <f>VLOOKUP(C25,[3]Sheet2!$A:$V,21,0)</f>
        <v>40000</v>
      </c>
      <c r="L25" s="27">
        <f t="shared" si="11"/>
        <v>57284.8565333333</v>
      </c>
      <c r="M25" s="39">
        <f>VLOOKUP(C25,[3]Sheet2!$A:$Z,24,0)</f>
        <v>1566156.53</v>
      </c>
      <c r="N25" s="27">
        <f>VLOOKUP(C25,[3]Sheet2!$A:$Z,25,0)</f>
        <v>45150.235</v>
      </c>
      <c r="O25" s="27">
        <f>VLOOKUP(C25,[3]Sheet2!$A:$Z,26,0)</f>
        <v>36120.188</v>
      </c>
      <c r="P25" s="60">
        <f t="shared" si="4"/>
        <v>93405.0445333333</v>
      </c>
      <c r="Q25" s="68">
        <v>30000</v>
      </c>
      <c r="R25" s="27">
        <f t="shared" si="1"/>
        <v>30000</v>
      </c>
      <c r="S25" s="40">
        <f t="shared" si="5"/>
        <v>0.321181796442417</v>
      </c>
      <c r="T25" s="40">
        <f t="shared" si="6"/>
        <v>0.00223824571308312</v>
      </c>
      <c r="U25" s="69">
        <f t="shared" si="7"/>
        <v>25739.8257004559</v>
      </c>
      <c r="V25" s="73">
        <v>15000</v>
      </c>
      <c r="W25" s="40">
        <f t="shared" si="8"/>
        <v>0.160590898221209</v>
      </c>
      <c r="X25" s="76">
        <v>0.03</v>
      </c>
      <c r="Y25" s="27">
        <f t="shared" si="2"/>
        <v>14550</v>
      </c>
      <c r="Z25" s="27"/>
      <c r="AA25" s="21">
        <v>45437</v>
      </c>
      <c r="AB25" s="14"/>
      <c r="AC25" s="21">
        <f t="shared" si="3"/>
        <v>45437</v>
      </c>
      <c r="AD25" s="17" t="s">
        <v>35</v>
      </c>
      <c r="AE25" s="8" t="s">
        <v>588</v>
      </c>
      <c r="AF25" s="14" t="s">
        <v>65</v>
      </c>
      <c r="AG25" s="31"/>
    </row>
    <row r="26" ht="40.2" customHeight="1" spans="1:33">
      <c r="A26" s="14">
        <f t="shared" si="0"/>
        <v>23</v>
      </c>
      <c r="B26" s="14" t="s">
        <v>27</v>
      </c>
      <c r="C26" s="15" t="s">
        <v>261</v>
      </c>
      <c r="D26" s="16" t="s">
        <v>262</v>
      </c>
      <c r="E26" s="14" t="s">
        <v>566</v>
      </c>
      <c r="F26" s="17" t="s">
        <v>40</v>
      </c>
      <c r="G26" s="18" t="s">
        <v>32</v>
      </c>
      <c r="H26" s="27">
        <f>VLOOKUP(C26,[3]Sheet2!$A:$G,7,0)</f>
        <v>276831.988</v>
      </c>
      <c r="I26" s="40">
        <f>VLOOKUP(C26,[3]Sheet2!$A:$H,8,0)</f>
        <v>0.8</v>
      </c>
      <c r="J26" s="27">
        <f>VLOOKUP(C26,[3]Sheet2!$A:$I,9,0)</f>
        <v>221465.5904</v>
      </c>
      <c r="K26" s="27">
        <f>VLOOKUP(C26,[3]Sheet2!$A:$V,21,0)</f>
        <v>110000</v>
      </c>
      <c r="L26" s="27">
        <f t="shared" si="11"/>
        <v>111465.5904</v>
      </c>
      <c r="M26" s="39">
        <f>VLOOKUP(C26,[3]Sheet2!$A:$Z,24,0)</f>
        <v>590578.23</v>
      </c>
      <c r="N26" s="27">
        <f>VLOOKUP(C26,[3]Sheet2!$A:$Z,25,0)</f>
        <v>103784.88</v>
      </c>
      <c r="O26" s="27">
        <f>VLOOKUP(C26,[3]Sheet2!$A:$Z,26,0)</f>
        <v>83027.904</v>
      </c>
      <c r="P26" s="60">
        <f t="shared" si="4"/>
        <v>194493.4944</v>
      </c>
      <c r="Q26" s="68">
        <v>70000</v>
      </c>
      <c r="R26" s="27">
        <f t="shared" si="1"/>
        <v>70000</v>
      </c>
      <c r="S26" s="40">
        <f t="shared" si="5"/>
        <v>0.359909210413158</v>
      </c>
      <c r="T26" s="40">
        <f t="shared" si="6"/>
        <v>0.00522257333052729</v>
      </c>
      <c r="U26" s="69">
        <f t="shared" si="7"/>
        <v>60059.5933010638</v>
      </c>
      <c r="V26" s="73">
        <v>20000</v>
      </c>
      <c r="W26" s="40">
        <f t="shared" si="8"/>
        <v>0.102831202975188</v>
      </c>
      <c r="X26" s="76">
        <v>0.03</v>
      </c>
      <c r="Y26" s="27">
        <f t="shared" si="2"/>
        <v>19400</v>
      </c>
      <c r="Z26" s="27"/>
      <c r="AA26" s="21">
        <v>45432</v>
      </c>
      <c r="AB26" s="14">
        <v>5</v>
      </c>
      <c r="AC26" s="21">
        <f t="shared" si="3"/>
        <v>45427</v>
      </c>
      <c r="AD26" s="17" t="s">
        <v>35</v>
      </c>
      <c r="AE26" s="36" t="s">
        <v>589</v>
      </c>
      <c r="AF26" s="14" t="s">
        <v>65</v>
      </c>
      <c r="AG26" s="31"/>
    </row>
    <row r="27" ht="40.2" customHeight="1" spans="1:33">
      <c r="A27" s="14">
        <f t="shared" si="0"/>
        <v>24</v>
      </c>
      <c r="B27" s="14" t="s">
        <v>27</v>
      </c>
      <c r="C27" s="15" t="s">
        <v>156</v>
      </c>
      <c r="D27" s="16" t="s">
        <v>157</v>
      </c>
      <c r="E27" s="14" t="s">
        <v>566</v>
      </c>
      <c r="F27" s="18" t="s">
        <v>40</v>
      </c>
      <c r="G27" s="19" t="s">
        <v>32</v>
      </c>
      <c r="H27" s="27">
        <f>VLOOKUP(C27,[3]Sheet2!$A:$G,7,0)</f>
        <v>530885.304</v>
      </c>
      <c r="I27" s="40">
        <f>VLOOKUP(C27,[3]Sheet2!$A:$H,8,0)</f>
        <v>0.8</v>
      </c>
      <c r="J27" s="27">
        <f>VLOOKUP(C27,[3]Sheet2!$A:$I,9,0)</f>
        <v>424708.2432</v>
      </c>
      <c r="K27" s="27">
        <f>VLOOKUP(C27,[3]Sheet2!$A:$V,21,0)</f>
        <v>70000</v>
      </c>
      <c r="L27" s="27">
        <f t="shared" si="11"/>
        <v>354708.2432</v>
      </c>
      <c r="M27" s="39">
        <f>VLOOKUP(C27,[3]Sheet2!$A:$Z,24,0)</f>
        <v>1855793.4</v>
      </c>
      <c r="N27" s="27">
        <f>VLOOKUP(C27,[3]Sheet2!$A:$Z,25,0)</f>
        <v>60125.9683333333</v>
      </c>
      <c r="O27" s="27">
        <f>VLOOKUP(C27,[3]Sheet2!$A:$Z,26,0)</f>
        <v>48100.7746666667</v>
      </c>
      <c r="P27" s="60">
        <f t="shared" si="4"/>
        <v>402809.017866667</v>
      </c>
      <c r="Q27" s="68">
        <v>60000</v>
      </c>
      <c r="R27" s="27">
        <f t="shared" si="1"/>
        <v>60000</v>
      </c>
      <c r="S27" s="40">
        <f t="shared" si="5"/>
        <v>0.148953964133595</v>
      </c>
      <c r="T27" s="40">
        <f t="shared" si="6"/>
        <v>0.00447649142616625</v>
      </c>
      <c r="U27" s="69">
        <f t="shared" si="7"/>
        <v>51479.6514009118</v>
      </c>
      <c r="V27" s="73">
        <v>30000</v>
      </c>
      <c r="W27" s="40">
        <f t="shared" si="8"/>
        <v>0.0744769820667974</v>
      </c>
      <c r="X27" s="37">
        <v>0.03</v>
      </c>
      <c r="Y27" s="27">
        <f t="shared" si="2"/>
        <v>29100</v>
      </c>
      <c r="Z27" s="27"/>
      <c r="AA27" s="21">
        <v>45432</v>
      </c>
      <c r="AB27" s="14">
        <v>3</v>
      </c>
      <c r="AC27" s="21">
        <f t="shared" si="3"/>
        <v>45429</v>
      </c>
      <c r="AD27" s="17" t="s">
        <v>70</v>
      </c>
      <c r="AE27" s="36" t="s">
        <v>590</v>
      </c>
      <c r="AF27" s="14" t="s">
        <v>43</v>
      </c>
      <c r="AG27" s="31"/>
    </row>
    <row r="28" ht="35.4" hidden="1" customHeight="1" spans="1:33">
      <c r="A28" s="14">
        <f t="shared" si="0"/>
        <v>25</v>
      </c>
      <c r="B28" s="14" t="s">
        <v>45</v>
      </c>
      <c r="C28" s="15" t="s">
        <v>108</v>
      </c>
      <c r="D28" s="47" t="s">
        <v>109</v>
      </c>
      <c r="E28" s="17" t="s">
        <v>30</v>
      </c>
      <c r="F28" s="18" t="s">
        <v>74</v>
      </c>
      <c r="G28" s="19" t="s">
        <v>32</v>
      </c>
      <c r="H28" s="27">
        <f>VLOOKUP(C28,[3]Sheet2!$A:$G,7,0)</f>
        <v>1124762.96933333</v>
      </c>
      <c r="I28" s="40">
        <f>VLOOKUP(C28,[3]Sheet2!$A:$H,8,0)</f>
        <v>0.8</v>
      </c>
      <c r="J28" s="27">
        <f>VLOOKUP(C28,[3]Sheet2!$A:$I,9,0)</f>
        <v>899810.375466667</v>
      </c>
      <c r="K28" s="27">
        <f>VLOOKUP(C28,[3]Sheet2!$A:$V,21,0)</f>
        <v>600000</v>
      </c>
      <c r="L28" s="27">
        <f t="shared" si="11"/>
        <v>299810.375466667</v>
      </c>
      <c r="M28" s="39">
        <f>VLOOKUP(C28,[3]Sheet2!$A:$Z,24,0)</f>
        <v>2763365.91</v>
      </c>
      <c r="N28" s="27">
        <f>VLOOKUP(C28,[3]Sheet2!$A:$Z,25,0)</f>
        <v>345202.093333333</v>
      </c>
      <c r="O28" s="27">
        <f>VLOOKUP(C28,[3]Sheet2!$A:$Z,26,0)</f>
        <v>276161.674666667</v>
      </c>
      <c r="P28" s="60">
        <f t="shared" si="4"/>
        <v>575972.050133333</v>
      </c>
      <c r="Q28" s="68">
        <v>300000</v>
      </c>
      <c r="R28" s="27">
        <f t="shared" si="1"/>
        <v>300000</v>
      </c>
      <c r="S28" s="40">
        <f t="shared" si="5"/>
        <v>0.520858607514986</v>
      </c>
      <c r="T28" s="40">
        <f t="shared" si="6"/>
        <v>0.0223824571308312</v>
      </c>
      <c r="U28" s="69">
        <f t="shared" si="7"/>
        <v>257398.257004559</v>
      </c>
      <c r="V28" s="70">
        <v>300000</v>
      </c>
      <c r="W28" s="40">
        <f t="shared" si="8"/>
        <v>0.520858607514986</v>
      </c>
      <c r="X28" s="37">
        <v>0.03</v>
      </c>
      <c r="Y28" s="27">
        <f t="shared" si="2"/>
        <v>291000</v>
      </c>
      <c r="Z28" s="17" t="s">
        <v>131</v>
      </c>
      <c r="AA28" s="21">
        <v>45432</v>
      </c>
      <c r="AB28" s="14">
        <v>2</v>
      </c>
      <c r="AC28" s="21">
        <f t="shared" si="3"/>
        <v>45430</v>
      </c>
      <c r="AD28" s="17" t="s">
        <v>35</v>
      </c>
      <c r="AE28" s="27">
        <v>3348826.28</v>
      </c>
      <c r="AF28" s="14" t="s">
        <v>110</v>
      </c>
      <c r="AG28" s="31" t="s">
        <v>433</v>
      </c>
    </row>
    <row r="29" ht="55.2" customHeight="1" spans="1:33">
      <c r="A29" s="14">
        <f t="shared" si="0"/>
        <v>26</v>
      </c>
      <c r="B29" s="14" t="s">
        <v>27</v>
      </c>
      <c r="C29" s="15" t="s">
        <v>416</v>
      </c>
      <c r="D29" s="16" t="s">
        <v>417</v>
      </c>
      <c r="E29" s="14" t="s">
        <v>566</v>
      </c>
      <c r="F29" s="18" t="s">
        <v>74</v>
      </c>
      <c r="G29" s="19" t="s">
        <v>32</v>
      </c>
      <c r="H29" s="27">
        <f>VLOOKUP(C29,[3]Sheet2!$A:$G,7,0)</f>
        <v>269543.96</v>
      </c>
      <c r="I29" s="40">
        <f>VLOOKUP(C29,[3]Sheet2!$A:$H,8,0)</f>
        <v>0.8</v>
      </c>
      <c r="J29" s="27">
        <f>VLOOKUP(C29,[3]Sheet2!$A:$I,9,0)</f>
        <v>215635.168</v>
      </c>
      <c r="K29" s="27">
        <f>VLOOKUP(C29,[3]Sheet2!$A:$V,21,0)</f>
        <v>130000</v>
      </c>
      <c r="L29" s="27">
        <f t="shared" si="11"/>
        <v>85635.168</v>
      </c>
      <c r="M29" s="39">
        <f>VLOOKUP(C29,[3]Sheet2!$A:$Z,24,0)</f>
        <v>1786303.39</v>
      </c>
      <c r="N29" s="27">
        <f>VLOOKUP(C29,[3]Sheet2!$A:$Z,25,0)</f>
        <v>90099.955</v>
      </c>
      <c r="O29" s="27">
        <f>VLOOKUP(C29,[3]Sheet2!$A:$Z,26,0)</f>
        <v>72079.964</v>
      </c>
      <c r="P29" s="60">
        <f t="shared" si="4"/>
        <v>157715.132</v>
      </c>
      <c r="Q29" s="68">
        <v>60000</v>
      </c>
      <c r="R29" s="27">
        <f t="shared" si="1"/>
        <v>60000</v>
      </c>
      <c r="S29" s="40">
        <f t="shared" si="5"/>
        <v>0.38043274122866</v>
      </c>
      <c r="T29" s="40">
        <f t="shared" si="6"/>
        <v>0.00447649142616625</v>
      </c>
      <c r="U29" s="69">
        <f t="shared" si="7"/>
        <v>51479.6514009118</v>
      </c>
      <c r="V29" s="73">
        <v>40000</v>
      </c>
      <c r="W29" s="40">
        <f t="shared" si="8"/>
        <v>0.253621827485773</v>
      </c>
      <c r="X29" s="37">
        <v>0.03</v>
      </c>
      <c r="Y29" s="27">
        <f t="shared" si="2"/>
        <v>38800</v>
      </c>
      <c r="Z29" s="17" t="s">
        <v>418</v>
      </c>
      <c r="AA29" s="21">
        <v>45427</v>
      </c>
      <c r="AB29" s="14">
        <v>3</v>
      </c>
      <c r="AC29" s="21">
        <f t="shared" si="3"/>
        <v>45424</v>
      </c>
      <c r="AD29" s="17" t="s">
        <v>70</v>
      </c>
      <c r="AE29" s="36" t="s">
        <v>591</v>
      </c>
      <c r="AF29" s="14" t="s">
        <v>36</v>
      </c>
      <c r="AG29" s="31" t="s">
        <v>420</v>
      </c>
    </row>
    <row r="30" ht="55.2" customHeight="1" spans="1:33">
      <c r="A30" s="14">
        <f t="shared" si="0"/>
        <v>27</v>
      </c>
      <c r="B30" s="52" t="s">
        <v>27</v>
      </c>
      <c r="C30" s="15" t="s">
        <v>38</v>
      </c>
      <c r="D30" s="16" t="s">
        <v>39</v>
      </c>
      <c r="E30" s="14" t="s">
        <v>566</v>
      </c>
      <c r="F30" s="18" t="s">
        <v>40</v>
      </c>
      <c r="G30" s="19" t="s">
        <v>32</v>
      </c>
      <c r="H30" s="27">
        <f>VLOOKUP(C30,[3]Sheet2!$A:$G,7,0)</f>
        <v>204383.98</v>
      </c>
      <c r="I30" s="40">
        <f>VLOOKUP(C30,[3]Sheet2!$A:$H,8,0)</f>
        <v>0.8</v>
      </c>
      <c r="J30" s="27">
        <f>VLOOKUP(C30,[3]Sheet2!$A:$I,9,0)</f>
        <v>163507.184</v>
      </c>
      <c r="K30" s="27">
        <f>VLOOKUP(C30,[3]Sheet2!$A:$V,21,0)</f>
        <v>140000</v>
      </c>
      <c r="L30" s="27">
        <f t="shared" si="11"/>
        <v>23507.184</v>
      </c>
      <c r="M30" s="39">
        <f>VLOOKUP(C30,[3]Sheet2!$A:$Z,24,0)</f>
        <v>1078234.1</v>
      </c>
      <c r="N30" s="27">
        <f>VLOOKUP(C30,[3]Sheet2!$A:$Z,25,0)</f>
        <v>82380.2466666667</v>
      </c>
      <c r="O30" s="27">
        <f>VLOOKUP(C30,[3]Sheet2!$A:$Z,26,0)</f>
        <v>65904.1973333333</v>
      </c>
      <c r="P30" s="60">
        <f t="shared" si="4"/>
        <v>89411.3813333333</v>
      </c>
      <c r="Q30" s="68">
        <v>30000</v>
      </c>
      <c r="R30" s="27">
        <f t="shared" si="1"/>
        <v>30000</v>
      </c>
      <c r="S30" s="40">
        <f t="shared" si="5"/>
        <v>0.335527754438301</v>
      </c>
      <c r="T30" s="40">
        <f t="shared" si="6"/>
        <v>0.00223824571308312</v>
      </c>
      <c r="U30" s="69">
        <f t="shared" si="7"/>
        <v>25739.8257004559</v>
      </c>
      <c r="V30" s="73">
        <v>20000</v>
      </c>
      <c r="W30" s="40">
        <f t="shared" si="8"/>
        <v>0.223685169625534</v>
      </c>
      <c r="X30" s="37">
        <v>0.03</v>
      </c>
      <c r="Y30" s="27">
        <f t="shared" si="2"/>
        <v>19400</v>
      </c>
      <c r="Z30" s="17" t="s">
        <v>406</v>
      </c>
      <c r="AA30" s="21">
        <v>45427</v>
      </c>
      <c r="AB30" s="14">
        <v>3</v>
      </c>
      <c r="AC30" s="21">
        <f t="shared" si="3"/>
        <v>45424</v>
      </c>
      <c r="AD30" s="17" t="s">
        <v>35</v>
      </c>
      <c r="AE30" s="36" t="s">
        <v>592</v>
      </c>
      <c r="AF30" s="14" t="s">
        <v>43</v>
      </c>
      <c r="AG30" s="31" t="s">
        <v>422</v>
      </c>
    </row>
    <row r="31" ht="40.2" customHeight="1" spans="1:33">
      <c r="A31" s="14">
        <f t="shared" si="0"/>
        <v>28</v>
      </c>
      <c r="B31" s="14" t="s">
        <v>27</v>
      </c>
      <c r="C31" s="15" t="s">
        <v>101</v>
      </c>
      <c r="D31" s="16" t="s">
        <v>102</v>
      </c>
      <c r="E31" s="14" t="s">
        <v>566</v>
      </c>
      <c r="F31" s="18" t="s">
        <v>103</v>
      </c>
      <c r="G31" s="19" t="s">
        <v>32</v>
      </c>
      <c r="H31" s="27">
        <f>VLOOKUP(C31,[3]Sheet2!$A:$G,7,0)</f>
        <v>45425.5133333333</v>
      </c>
      <c r="I31" s="40">
        <f>VLOOKUP(C31,[3]Sheet2!$A:$H,8,0)</f>
        <v>0.8</v>
      </c>
      <c r="J31" s="27">
        <f>VLOOKUP(C31,[3]Sheet2!$A:$I,9,0)</f>
        <v>36340.4106666667</v>
      </c>
      <c r="K31" s="27">
        <f>VLOOKUP(C31,[3]Sheet2!$A:$V,21,0)</f>
        <v>30000</v>
      </c>
      <c r="L31" s="27">
        <f t="shared" si="11"/>
        <v>6340.41066666667</v>
      </c>
      <c r="M31" s="39">
        <f>VLOOKUP(C31,[3]Sheet2!$A:$Z,24,0)</f>
        <v>135347.68</v>
      </c>
      <c r="N31" s="27">
        <f>VLOOKUP(C31,[3]Sheet2!$A:$Z,25,0)</f>
        <v>14652.4266666667</v>
      </c>
      <c r="O31" s="27">
        <f>VLOOKUP(C31,[3]Sheet2!$A:$Z,26,0)</f>
        <v>11721.9413333333</v>
      </c>
      <c r="P31" s="60">
        <f t="shared" si="4"/>
        <v>18062.352</v>
      </c>
      <c r="Q31" s="68">
        <v>10000</v>
      </c>
      <c r="R31" s="27">
        <f t="shared" si="1"/>
        <v>10000</v>
      </c>
      <c r="S31" s="40">
        <f t="shared" si="5"/>
        <v>0.553637754374402</v>
      </c>
      <c r="T31" s="40">
        <f t="shared" si="6"/>
        <v>0.000746081904361041</v>
      </c>
      <c r="U31" s="69">
        <f t="shared" si="7"/>
        <v>8579.94190015197</v>
      </c>
      <c r="V31" s="73">
        <v>10000</v>
      </c>
      <c r="W31" s="40">
        <f t="shared" si="8"/>
        <v>0.553637754374402</v>
      </c>
      <c r="X31" s="37">
        <v>0.03</v>
      </c>
      <c r="Y31" s="27">
        <f t="shared" si="2"/>
        <v>9700</v>
      </c>
      <c r="Z31" s="27"/>
      <c r="AA31" s="21">
        <v>45437</v>
      </c>
      <c r="AB31" s="14">
        <v>3</v>
      </c>
      <c r="AC31" s="21">
        <f t="shared" si="3"/>
        <v>45434</v>
      </c>
      <c r="AD31" s="17" t="s">
        <v>35</v>
      </c>
      <c r="AE31" s="36" t="s">
        <v>593</v>
      </c>
      <c r="AF31" s="14" t="s">
        <v>43</v>
      </c>
      <c r="AG31" s="31" t="s">
        <v>594</v>
      </c>
    </row>
    <row r="32" ht="40.2" customHeight="1" spans="1:33">
      <c r="A32" s="14">
        <f t="shared" si="0"/>
        <v>29</v>
      </c>
      <c r="B32" s="14" t="s">
        <v>27</v>
      </c>
      <c r="C32" s="51" t="s">
        <v>62</v>
      </c>
      <c r="D32" s="16" t="s">
        <v>63</v>
      </c>
      <c r="E32" s="14" t="s">
        <v>566</v>
      </c>
      <c r="F32" s="18" t="s">
        <v>31</v>
      </c>
      <c r="G32" s="19" t="s">
        <v>32</v>
      </c>
      <c r="H32" s="27">
        <f>VLOOKUP(C32,[3]Sheet2!$A:$G,7,0)</f>
        <v>560616.229333333</v>
      </c>
      <c r="I32" s="40">
        <f>VLOOKUP(C32,[3]Sheet2!$A:$H,8,0)</f>
        <v>0.8</v>
      </c>
      <c r="J32" s="27">
        <f>VLOOKUP(C32,[3]Sheet2!$A:$I,9,0)</f>
        <v>448492.983466667</v>
      </c>
      <c r="K32" s="27">
        <f>VLOOKUP(C32,[3]Sheet2!$A:$V,21,0)</f>
        <v>250000</v>
      </c>
      <c r="L32" s="27">
        <f t="shared" si="11"/>
        <v>198492.983466667</v>
      </c>
      <c r="M32" s="39">
        <f>VLOOKUP(C32,[3]Sheet2!$A:$Z,24,0)</f>
        <v>2367700.74</v>
      </c>
      <c r="N32" s="27">
        <f>VLOOKUP(C32,[3]Sheet2!$A:$Z,25,0)</f>
        <v>78182.49</v>
      </c>
      <c r="O32" s="27">
        <f>VLOOKUP(C32,[3]Sheet2!$A:$Z,26,0)</f>
        <v>62545.992</v>
      </c>
      <c r="P32" s="60">
        <f t="shared" si="4"/>
        <v>261038.975466667</v>
      </c>
      <c r="Q32" s="68">
        <v>100000</v>
      </c>
      <c r="R32" s="27">
        <f t="shared" si="1"/>
        <v>100000</v>
      </c>
      <c r="S32" s="40">
        <f t="shared" si="5"/>
        <v>0.383084555941224</v>
      </c>
      <c r="T32" s="40">
        <f t="shared" si="6"/>
        <v>0.00746081904361041</v>
      </c>
      <c r="U32" s="69">
        <f t="shared" si="7"/>
        <v>85799.4190015197</v>
      </c>
      <c r="V32" s="73">
        <v>60000</v>
      </c>
      <c r="W32" s="40">
        <f t="shared" si="8"/>
        <v>0.229850733564734</v>
      </c>
      <c r="X32" s="75">
        <v>0.03</v>
      </c>
      <c r="Y32" s="27">
        <f t="shared" si="2"/>
        <v>58200</v>
      </c>
      <c r="Z32" s="17" t="s">
        <v>55</v>
      </c>
      <c r="AA32" s="21">
        <v>45437</v>
      </c>
      <c r="AB32" s="14">
        <v>1</v>
      </c>
      <c r="AC32" s="21">
        <f t="shared" si="3"/>
        <v>45436</v>
      </c>
      <c r="AD32" s="17" t="s">
        <v>35</v>
      </c>
      <c r="AE32" s="36" t="s">
        <v>595</v>
      </c>
      <c r="AF32" s="14" t="s">
        <v>65</v>
      </c>
      <c r="AG32" s="31" t="s">
        <v>410</v>
      </c>
    </row>
    <row r="33" s="42" customFormat="1" ht="40.2" customHeight="1" spans="1:34">
      <c r="A33" s="14">
        <f t="shared" si="0"/>
        <v>30</v>
      </c>
      <c r="B33" s="14" t="s">
        <v>27</v>
      </c>
      <c r="C33" s="51" t="s">
        <v>28</v>
      </c>
      <c r="D33" s="16" t="s">
        <v>29</v>
      </c>
      <c r="E33" s="14" t="s">
        <v>566</v>
      </c>
      <c r="F33" s="18" t="s">
        <v>31</v>
      </c>
      <c r="G33" s="19" t="s">
        <v>32</v>
      </c>
      <c r="H33" s="27">
        <f>VLOOKUP(C33,[3]Sheet2!$A:$G,7,0)</f>
        <v>293072.562666667</v>
      </c>
      <c r="I33" s="40">
        <f>VLOOKUP(C33,[3]Sheet2!$A:$H,8,0)</f>
        <v>0.8</v>
      </c>
      <c r="J33" s="27">
        <f>VLOOKUP(C33,[3]Sheet2!$A:$I,9,0)</f>
        <v>234458.050133333</v>
      </c>
      <c r="K33" s="27">
        <f>VLOOKUP(C33,[3]Sheet2!$A:$V,21,0)</f>
        <v>170000</v>
      </c>
      <c r="L33" s="27">
        <f t="shared" si="11"/>
        <v>64458.0501333334</v>
      </c>
      <c r="M33" s="39">
        <f>VLOOKUP(C33,[3]Sheet2!$A:$Z,24,0)</f>
        <v>2697239.61</v>
      </c>
      <c r="N33" s="27">
        <f>VLOOKUP(C33,[3]Sheet2!$A:$Z,25,0)</f>
        <v>100028.823333333</v>
      </c>
      <c r="O33" s="27">
        <f>VLOOKUP(C33,[3]Sheet2!$A:$Z,26,0)</f>
        <v>80023.0586666667</v>
      </c>
      <c r="P33" s="60">
        <f t="shared" si="4"/>
        <v>144481.1088</v>
      </c>
      <c r="Q33" s="74">
        <v>50000</v>
      </c>
      <c r="R33" s="27">
        <f t="shared" si="1"/>
        <v>50000</v>
      </c>
      <c r="S33" s="40">
        <f t="shared" si="5"/>
        <v>0.346066004166767</v>
      </c>
      <c r="T33" s="40">
        <f t="shared" si="6"/>
        <v>0.00373040952180521</v>
      </c>
      <c r="U33" s="69">
        <f t="shared" si="7"/>
        <v>42899.7095007599</v>
      </c>
      <c r="V33" s="73">
        <v>30000</v>
      </c>
      <c r="W33" s="40">
        <f t="shared" si="8"/>
        <v>0.20763960250006</v>
      </c>
      <c r="X33" s="75">
        <v>0.03</v>
      </c>
      <c r="Y33" s="27">
        <f t="shared" si="2"/>
        <v>29100</v>
      </c>
      <c r="Z33" s="17" t="s">
        <v>34</v>
      </c>
      <c r="AA33" s="21">
        <v>45432</v>
      </c>
      <c r="AB33" s="14">
        <v>1</v>
      </c>
      <c r="AC33" s="21">
        <f t="shared" si="3"/>
        <v>45431</v>
      </c>
      <c r="AD33" s="17" t="s">
        <v>35</v>
      </c>
      <c r="AE33" s="36" t="s">
        <v>596</v>
      </c>
      <c r="AF33" s="14" t="s">
        <v>36</v>
      </c>
      <c r="AG33" s="31" t="s">
        <v>405</v>
      </c>
      <c r="AH33"/>
    </row>
    <row r="34" ht="40.2" customHeight="1" spans="1:33">
      <c r="A34" s="14">
        <f t="shared" si="0"/>
        <v>31</v>
      </c>
      <c r="B34" s="14" t="s">
        <v>27</v>
      </c>
      <c r="C34" s="15" t="s">
        <v>425</v>
      </c>
      <c r="D34" s="16" t="s">
        <v>426</v>
      </c>
      <c r="E34" s="14" t="s">
        <v>566</v>
      </c>
      <c r="F34" s="18" t="s">
        <v>31</v>
      </c>
      <c r="G34" s="19" t="s">
        <v>32</v>
      </c>
      <c r="H34" s="27">
        <f>VLOOKUP(C34,[3]Sheet2!$A:$G,7,0)</f>
        <v>40725.7813333333</v>
      </c>
      <c r="I34" s="40">
        <f>VLOOKUP(C34,[3]Sheet2!$A:$H,8,0)</f>
        <v>0.8</v>
      </c>
      <c r="J34" s="27">
        <f>VLOOKUP(C34,[3]Sheet2!$A:$I,9,0)</f>
        <v>32580.6250666667</v>
      </c>
      <c r="K34" s="27">
        <f>VLOOKUP(C34,[3]Sheet2!$A:$V,21,0)</f>
        <v>26022</v>
      </c>
      <c r="L34" s="27">
        <f t="shared" si="11"/>
        <v>6558.62506666667</v>
      </c>
      <c r="M34" s="39">
        <f>VLOOKUP(C34,[3]Sheet2!$A:$Z,24,0)</f>
        <v>148912.54</v>
      </c>
      <c r="N34" s="27">
        <f>VLOOKUP(C34,[3]Sheet2!$A:$Z,25,0)</f>
        <v>13231.7666666667</v>
      </c>
      <c r="O34" s="27">
        <f>VLOOKUP(C34,[3]Sheet2!$A:$Z,26,0)</f>
        <v>10585.4133333333</v>
      </c>
      <c r="P34" s="60">
        <f t="shared" si="4"/>
        <v>17144.0384</v>
      </c>
      <c r="Q34" s="68">
        <v>10000</v>
      </c>
      <c r="R34" s="27">
        <f t="shared" si="1"/>
        <v>10000</v>
      </c>
      <c r="S34" s="40">
        <f t="shared" si="5"/>
        <v>0.583293140547329</v>
      </c>
      <c r="T34" s="40">
        <f t="shared" si="6"/>
        <v>0.000746081904361041</v>
      </c>
      <c r="U34" s="69">
        <f t="shared" si="7"/>
        <v>8579.94190015197</v>
      </c>
      <c r="V34" s="73">
        <v>0</v>
      </c>
      <c r="W34" s="40">
        <f t="shared" si="8"/>
        <v>0</v>
      </c>
      <c r="X34" s="37">
        <v>0.03</v>
      </c>
      <c r="Y34" s="27">
        <f t="shared" si="2"/>
        <v>0</v>
      </c>
      <c r="Z34" s="17" t="s">
        <v>427</v>
      </c>
      <c r="AA34" s="21">
        <v>45428</v>
      </c>
      <c r="AB34" s="14">
        <v>3</v>
      </c>
      <c r="AC34" s="21">
        <f t="shared" si="3"/>
        <v>45425</v>
      </c>
      <c r="AD34" s="17" t="s">
        <v>70</v>
      </c>
      <c r="AE34" s="36" t="s">
        <v>597</v>
      </c>
      <c r="AF34" s="14" t="s">
        <v>36</v>
      </c>
      <c r="AG34" s="31" t="s">
        <v>594</v>
      </c>
    </row>
    <row r="35" ht="40.2" customHeight="1" spans="1:33">
      <c r="A35" s="14">
        <f t="shared" si="0"/>
        <v>32</v>
      </c>
      <c r="B35" s="14" t="s">
        <v>45</v>
      </c>
      <c r="C35" s="15" t="s">
        <v>234</v>
      </c>
      <c r="D35" s="16" t="s">
        <v>235</v>
      </c>
      <c r="E35" s="14" t="s">
        <v>566</v>
      </c>
      <c r="F35" s="18" t="s">
        <v>31</v>
      </c>
      <c r="G35" s="19" t="s">
        <v>32</v>
      </c>
      <c r="H35" s="27">
        <f>VLOOKUP(C35,[3]Sheet2!$A:$G,7,0)</f>
        <v>295645.692</v>
      </c>
      <c r="I35" s="40">
        <f>VLOOKUP(C35,[3]Sheet2!$A:$H,8,0)</f>
        <v>0.8</v>
      </c>
      <c r="J35" s="27">
        <f>VLOOKUP(C35,[3]Sheet2!$A:$I,9,0)</f>
        <v>236516.5536</v>
      </c>
      <c r="K35" s="27">
        <f>VLOOKUP(C35,[3]Sheet2!$A:$V,21,0)</f>
        <v>160000</v>
      </c>
      <c r="L35" s="27">
        <f t="shared" si="11"/>
        <v>76516.5536</v>
      </c>
      <c r="M35" s="39">
        <f>VLOOKUP(C35,[3]Sheet2!$A:$Z,24,0)</f>
        <v>652726.79</v>
      </c>
      <c r="N35" s="27">
        <f>VLOOKUP(C35,[3]Sheet2!$A:$Z,25,0)</f>
        <v>101896.593333333</v>
      </c>
      <c r="O35" s="27">
        <f>VLOOKUP(C35,[3]Sheet2!$A:$Z,26,0)</f>
        <v>81517.2746666667</v>
      </c>
      <c r="P35" s="60">
        <f t="shared" si="4"/>
        <v>158033.828266667</v>
      </c>
      <c r="Q35" s="68">
        <v>80000</v>
      </c>
      <c r="R35" s="27">
        <f t="shared" si="1"/>
        <v>80000</v>
      </c>
      <c r="S35" s="40">
        <f t="shared" si="5"/>
        <v>0.506220730570469</v>
      </c>
      <c r="T35" s="40">
        <f t="shared" si="6"/>
        <v>0.00596865523488833</v>
      </c>
      <c r="U35" s="69">
        <f t="shared" si="7"/>
        <v>68639.5352012158</v>
      </c>
      <c r="V35" s="73">
        <v>50000</v>
      </c>
      <c r="W35" s="40">
        <f t="shared" si="8"/>
        <v>0.316387956606543</v>
      </c>
      <c r="X35" s="17"/>
      <c r="Y35" s="27">
        <f t="shared" si="2"/>
        <v>50000</v>
      </c>
      <c r="Z35" s="27"/>
      <c r="AA35" s="21">
        <v>45439</v>
      </c>
      <c r="AB35" s="14">
        <v>7</v>
      </c>
      <c r="AC35" s="21">
        <f t="shared" si="3"/>
        <v>45432</v>
      </c>
      <c r="AD35" s="17" t="s">
        <v>70</v>
      </c>
      <c r="AE35" s="36" t="s">
        <v>598</v>
      </c>
      <c r="AF35" s="14" t="s">
        <v>125</v>
      </c>
      <c r="AG35" s="31"/>
    </row>
    <row r="36" ht="35.4" hidden="1" customHeight="1" spans="1:33">
      <c r="A36" s="14">
        <f t="shared" si="0"/>
        <v>33</v>
      </c>
      <c r="B36" s="14" t="s">
        <v>45</v>
      </c>
      <c r="C36" s="49" t="s">
        <v>121</v>
      </c>
      <c r="D36" s="50" t="s">
        <v>122</v>
      </c>
      <c r="E36" s="17" t="s">
        <v>31</v>
      </c>
      <c r="F36" s="18" t="s">
        <v>31</v>
      </c>
      <c r="G36" s="19" t="s">
        <v>32</v>
      </c>
      <c r="H36" s="27">
        <f>VLOOKUP(C36,[3]Sheet2!$A:$G,7,0)</f>
        <v>386428.448</v>
      </c>
      <c r="I36" s="40">
        <f>VLOOKUP(C36,[3]Sheet2!$A:$H,8,0)</f>
        <v>0.8</v>
      </c>
      <c r="J36" s="27">
        <f>VLOOKUP(C36,[3]Sheet2!$A:$I,9,0)</f>
        <v>309142.7584</v>
      </c>
      <c r="K36" s="27">
        <f>VLOOKUP(C36,[3]Sheet2!$A:$V,21,0)</f>
        <v>100000</v>
      </c>
      <c r="L36" s="27">
        <f t="shared" si="11"/>
        <v>209142.7584</v>
      </c>
      <c r="M36" s="39">
        <f>VLOOKUP(C36,[3]Sheet2!$A:$Z,24,0)</f>
        <v>1001718.64</v>
      </c>
      <c r="N36" s="27">
        <f>VLOOKUP(C36,[3]Sheet2!$A:$Z,25,0)</f>
        <v>201260.953333333</v>
      </c>
      <c r="O36" s="27">
        <f>VLOOKUP(C36,[3]Sheet2!$A:$Z,26,0)</f>
        <v>161008.762666667</v>
      </c>
      <c r="P36" s="60">
        <f t="shared" si="4"/>
        <v>370151.521066667</v>
      </c>
      <c r="Q36" s="68">
        <v>150000</v>
      </c>
      <c r="R36" s="27">
        <f t="shared" si="1"/>
        <v>150000</v>
      </c>
      <c r="S36" s="40">
        <f t="shared" si="5"/>
        <v>0.405239453204851</v>
      </c>
      <c r="T36" s="40">
        <f t="shared" si="6"/>
        <v>0.0111912285654156</v>
      </c>
      <c r="U36" s="69">
        <f t="shared" si="7"/>
        <v>128699.12850228</v>
      </c>
      <c r="V36" s="77">
        <v>120000</v>
      </c>
      <c r="W36" s="40">
        <f t="shared" si="8"/>
        <v>0.324191562563881</v>
      </c>
      <c r="X36" s="37">
        <v>0.03</v>
      </c>
      <c r="Y36" s="27">
        <f t="shared" si="2"/>
        <v>116400</v>
      </c>
      <c r="Z36" s="17" t="s">
        <v>131</v>
      </c>
      <c r="AA36" s="21">
        <v>45433</v>
      </c>
      <c r="AB36" s="14">
        <v>3</v>
      </c>
      <c r="AC36" s="21">
        <f t="shared" si="3"/>
        <v>45430</v>
      </c>
      <c r="AD36" s="17" t="s">
        <v>70</v>
      </c>
      <c r="AE36" s="27">
        <v>1304216.38</v>
      </c>
      <c r="AF36" s="14" t="s">
        <v>36</v>
      </c>
      <c r="AG36" s="31" t="s">
        <v>483</v>
      </c>
    </row>
    <row r="37" ht="40.2" customHeight="1" spans="1:33">
      <c r="A37" s="14">
        <f t="shared" si="0"/>
        <v>34</v>
      </c>
      <c r="B37" s="14" t="s">
        <v>27</v>
      </c>
      <c r="C37" s="15" t="s">
        <v>461</v>
      </c>
      <c r="D37" s="35" t="s">
        <v>462</v>
      </c>
      <c r="E37" s="14" t="s">
        <v>566</v>
      </c>
      <c r="F37" s="18" t="s">
        <v>31</v>
      </c>
      <c r="G37" s="19" t="s">
        <v>32</v>
      </c>
      <c r="H37" s="27">
        <f>VLOOKUP(C37,[3]Sheet2!$A:$G,7,0)</f>
        <v>90405.6186666667</v>
      </c>
      <c r="I37" s="40">
        <f>VLOOKUP(C37,[3]Sheet2!$A:$H,8,0)</f>
        <v>0.8</v>
      </c>
      <c r="J37" s="27">
        <f>VLOOKUP(C37,[3]Sheet2!$A:$I,9,0)</f>
        <v>72324.4949333333</v>
      </c>
      <c r="K37" s="27">
        <f>VLOOKUP(C37,[3]Sheet2!$A:$V,21,0)</f>
        <v>30000</v>
      </c>
      <c r="L37" s="27">
        <f t="shared" si="11"/>
        <v>42324.4949333333</v>
      </c>
      <c r="M37" s="39">
        <f>VLOOKUP(C37,[3]Sheet2!$A:$Z,24,0)</f>
        <v>215718.75</v>
      </c>
      <c r="N37" s="27">
        <f>VLOOKUP(C37,[3]Sheet2!$A:$Z,25,0)</f>
        <v>28867.3233333333</v>
      </c>
      <c r="O37" s="27">
        <f>VLOOKUP(C37,[3]Sheet2!$A:$Z,26,0)</f>
        <v>23093.8586666667</v>
      </c>
      <c r="P37" s="60">
        <f t="shared" si="4"/>
        <v>65418.3536</v>
      </c>
      <c r="Q37" s="68">
        <v>50000</v>
      </c>
      <c r="R37" s="27">
        <f t="shared" si="1"/>
        <v>50000</v>
      </c>
      <c r="S37" s="40">
        <f t="shared" si="5"/>
        <v>0.764311500496093</v>
      </c>
      <c r="T37" s="40">
        <f t="shared" si="6"/>
        <v>0.00373040952180521</v>
      </c>
      <c r="U37" s="69">
        <f t="shared" si="7"/>
        <v>42899.7095007599</v>
      </c>
      <c r="V37" s="73">
        <v>30000</v>
      </c>
      <c r="W37" s="40">
        <f t="shared" si="8"/>
        <v>0.458586900297656</v>
      </c>
      <c r="X37" s="37">
        <v>0.03</v>
      </c>
      <c r="Y37" s="27">
        <f t="shared" ref="Y37:Y69" si="23">V37*(1-X37)</f>
        <v>29100</v>
      </c>
      <c r="Z37" s="17" t="s">
        <v>34</v>
      </c>
      <c r="AA37" s="21">
        <v>45437</v>
      </c>
      <c r="AB37" s="14">
        <v>3</v>
      </c>
      <c r="AC37" s="21">
        <f t="shared" si="3"/>
        <v>45434</v>
      </c>
      <c r="AD37" s="17" t="s">
        <v>35</v>
      </c>
      <c r="AE37" s="36" t="s">
        <v>599</v>
      </c>
      <c r="AF37" s="14" t="s">
        <v>36</v>
      </c>
      <c r="AG37" s="31" t="s">
        <v>600</v>
      </c>
    </row>
    <row r="38" ht="40.2" customHeight="1" spans="1:33">
      <c r="A38" s="14">
        <f t="shared" si="0"/>
        <v>35</v>
      </c>
      <c r="B38" s="14" t="s">
        <v>90</v>
      </c>
      <c r="C38" s="15" t="s">
        <v>473</v>
      </c>
      <c r="D38" s="35" t="s">
        <v>474</v>
      </c>
      <c r="E38" s="14" t="s">
        <v>566</v>
      </c>
      <c r="F38" s="18" t="s">
        <v>40</v>
      </c>
      <c r="G38" s="19" t="s">
        <v>32</v>
      </c>
      <c r="H38" s="27">
        <f>VLOOKUP(C38,[3]Sheet2!$A:$G,7,0)</f>
        <v>115846.789333333</v>
      </c>
      <c r="I38" s="40">
        <f>VLOOKUP(C38,[3]Sheet2!$A:$H,8,0)</f>
        <v>0.8</v>
      </c>
      <c r="J38" s="27">
        <f>VLOOKUP(C38,[3]Sheet2!$A:$I,9,0)</f>
        <v>92677.4314666667</v>
      </c>
      <c r="K38" s="27">
        <f>VLOOKUP(C38,[3]Sheet2!$A:$V,21,0)</f>
        <v>60000</v>
      </c>
      <c r="L38" s="27">
        <f t="shared" si="11"/>
        <v>32677.4314666667</v>
      </c>
      <c r="M38" s="39">
        <f>VLOOKUP(C38,[3]Sheet2!$A:$Z,24,0)</f>
        <v>582605.46</v>
      </c>
      <c r="N38" s="27">
        <f>VLOOKUP(C38,[3]Sheet2!$A:$Z,25,0)</f>
        <v>34919.9383333333</v>
      </c>
      <c r="O38" s="27">
        <f>VLOOKUP(C38,[3]Sheet2!$A:$Z,26,0)</f>
        <v>27935.9506666667</v>
      </c>
      <c r="P38" s="60">
        <f t="shared" si="4"/>
        <v>60613.3821333333</v>
      </c>
      <c r="Q38" s="68">
        <v>25000</v>
      </c>
      <c r="R38" s="27">
        <f t="shared" si="1"/>
        <v>25000</v>
      </c>
      <c r="S38" s="40">
        <f t="shared" si="5"/>
        <v>0.412450173874255</v>
      </c>
      <c r="T38" s="40">
        <f t="shared" si="6"/>
        <v>0.0018652047609026</v>
      </c>
      <c r="U38" s="69">
        <f t="shared" si="7"/>
        <v>21449.8547503799</v>
      </c>
      <c r="V38" s="78">
        <v>20000</v>
      </c>
      <c r="W38" s="40">
        <f t="shared" si="8"/>
        <v>0.329960139099404</v>
      </c>
      <c r="X38" s="37">
        <v>0.03</v>
      </c>
      <c r="Y38" s="27">
        <f t="shared" si="23"/>
        <v>19400</v>
      </c>
      <c r="Z38" s="17" t="s">
        <v>406</v>
      </c>
      <c r="AA38" s="21">
        <v>45437</v>
      </c>
      <c r="AB38" s="14">
        <v>3</v>
      </c>
      <c r="AC38" s="21">
        <f t="shared" si="3"/>
        <v>45434</v>
      </c>
      <c r="AD38" s="17" t="s">
        <v>35</v>
      </c>
      <c r="AE38" s="36" t="s">
        <v>601</v>
      </c>
      <c r="AF38" s="14" t="s">
        <v>89</v>
      </c>
      <c r="AG38" s="31" t="s">
        <v>484</v>
      </c>
    </row>
    <row r="39" ht="35.4" hidden="1" customHeight="1" spans="1:33">
      <c r="A39" s="14">
        <f t="shared" si="0"/>
        <v>36</v>
      </c>
      <c r="B39" s="14" t="s">
        <v>45</v>
      </c>
      <c r="C39" s="49" t="s">
        <v>318</v>
      </c>
      <c r="D39" s="47" t="s">
        <v>319</v>
      </c>
      <c r="E39" s="14" t="s">
        <v>566</v>
      </c>
      <c r="F39" s="18" t="s">
        <v>40</v>
      </c>
      <c r="G39" s="19" t="s">
        <v>32</v>
      </c>
      <c r="H39" s="27">
        <f>VLOOKUP(C39,[3]Sheet2!$A:$G,7,0)</f>
        <v>1092399.28266667</v>
      </c>
      <c r="I39" s="40">
        <f>VLOOKUP(C39,[3]Sheet2!$A:$H,8,0)</f>
        <v>0.8</v>
      </c>
      <c r="J39" s="27">
        <f>VLOOKUP(C39,[3]Sheet2!$A:$I,9,0)</f>
        <v>873919.426133333</v>
      </c>
      <c r="K39" s="27">
        <f>VLOOKUP(C39,[3]Sheet2!$A:$V,21,0)</f>
        <v>1600000</v>
      </c>
      <c r="L39" s="27">
        <f t="shared" si="11"/>
        <v>-726080.573866667</v>
      </c>
      <c r="M39" s="39">
        <f>VLOOKUP(C39,[3]Sheet2!$A:$Z,24,0)</f>
        <v>2575230.16</v>
      </c>
      <c r="N39" s="27">
        <f>VLOOKUP(C39,[3]Sheet2!$A:$Z,25,0)</f>
        <v>597902.233333333</v>
      </c>
      <c r="O39" s="27">
        <f>VLOOKUP(C39,[3]Sheet2!$A:$Z,26,0)</f>
        <v>478321.786666667</v>
      </c>
      <c r="P39" s="60">
        <f t="shared" si="4"/>
        <v>-247758.7872</v>
      </c>
      <c r="Q39" s="68">
        <v>300000</v>
      </c>
      <c r="R39" s="27">
        <f t="shared" si="1"/>
        <v>300000</v>
      </c>
      <c r="S39" s="40">
        <f t="shared" si="5"/>
        <v>-1.21085513612007</v>
      </c>
      <c r="T39" s="40">
        <f t="shared" si="6"/>
        <v>0.0223824571308312</v>
      </c>
      <c r="U39" s="69">
        <f t="shared" si="7"/>
        <v>257398.257004559</v>
      </c>
      <c r="V39" s="77">
        <v>500000</v>
      </c>
      <c r="W39" s="40">
        <f t="shared" si="8"/>
        <v>-2.01809189353345</v>
      </c>
      <c r="X39" s="37"/>
      <c r="Y39" s="27">
        <f t="shared" si="23"/>
        <v>500000</v>
      </c>
      <c r="Z39" s="17"/>
      <c r="AA39" s="21">
        <v>45442</v>
      </c>
      <c r="AB39" s="14">
        <v>3</v>
      </c>
      <c r="AC39" s="21">
        <f t="shared" si="3"/>
        <v>45439</v>
      </c>
      <c r="AD39" s="17" t="s">
        <v>56</v>
      </c>
      <c r="AE39" s="36"/>
      <c r="AF39" s="14" t="s">
        <v>89</v>
      </c>
      <c r="AG39" s="31" t="s">
        <v>485</v>
      </c>
    </row>
    <row r="40" ht="40.2" customHeight="1" spans="1:33">
      <c r="A40" s="14">
        <f t="shared" si="0"/>
        <v>37</v>
      </c>
      <c r="B40" s="14" t="s">
        <v>260</v>
      </c>
      <c r="C40" s="15" t="s">
        <v>46</v>
      </c>
      <c r="D40" s="35" t="s">
        <v>47</v>
      </c>
      <c r="E40" s="14" t="s">
        <v>566</v>
      </c>
      <c r="F40" s="18" t="s">
        <v>40</v>
      </c>
      <c r="G40" s="19" t="s">
        <v>32</v>
      </c>
      <c r="H40" s="27">
        <f>VLOOKUP(C40,[3]Sheet2!$A:$G,7,0)</f>
        <v>559631.165333333</v>
      </c>
      <c r="I40" s="40">
        <f>VLOOKUP(C40,[3]Sheet2!$A:$H,8,0)</f>
        <v>0.8</v>
      </c>
      <c r="J40" s="27">
        <f>VLOOKUP(C40,[3]Sheet2!$A:$I,9,0)</f>
        <v>447704.932266667</v>
      </c>
      <c r="K40" s="27">
        <f>VLOOKUP(C40,[3]Sheet2!$A:$V,21,0)</f>
        <v>180000</v>
      </c>
      <c r="L40" s="27">
        <f t="shared" ref="L40:L72" si="24">J40-K40</f>
        <v>267704.932266667</v>
      </c>
      <c r="M40" s="39">
        <f>VLOOKUP(C40,[3]Sheet2!$A:$Z,24,0)</f>
        <v>1329193.66</v>
      </c>
      <c r="N40" s="27">
        <f>VLOOKUP(C40,[3]Sheet2!$A:$Z,25,0)</f>
        <v>209691.406666667</v>
      </c>
      <c r="O40" s="27">
        <f>VLOOKUP(C40,[3]Sheet2!$A:$Z,26,0)</f>
        <v>167753.125333333</v>
      </c>
      <c r="P40" s="60">
        <f t="shared" si="4"/>
        <v>435458.0576</v>
      </c>
      <c r="Q40" s="68">
        <v>300000</v>
      </c>
      <c r="R40" s="27">
        <f t="shared" si="1"/>
        <v>300000</v>
      </c>
      <c r="S40" s="40">
        <f t="shared" si="5"/>
        <v>0.688929725295316</v>
      </c>
      <c r="T40" s="40">
        <f t="shared" si="6"/>
        <v>0.0223824571308312</v>
      </c>
      <c r="U40" s="69">
        <f t="shared" si="7"/>
        <v>257398.257004559</v>
      </c>
      <c r="V40" s="78">
        <v>300000</v>
      </c>
      <c r="W40" s="40">
        <f t="shared" si="8"/>
        <v>0.688929725295316</v>
      </c>
      <c r="X40" s="37">
        <v>0.03</v>
      </c>
      <c r="Y40" s="27">
        <f t="shared" si="23"/>
        <v>291000</v>
      </c>
      <c r="Z40" s="17"/>
      <c r="AA40" s="21">
        <v>45442</v>
      </c>
      <c r="AB40" s="14">
        <v>3</v>
      </c>
      <c r="AC40" s="21">
        <f t="shared" si="3"/>
        <v>45439</v>
      </c>
      <c r="AD40" s="17" t="s">
        <v>35</v>
      </c>
      <c r="AE40" s="36" t="s">
        <v>602</v>
      </c>
      <c r="AF40" s="14" t="s">
        <v>65</v>
      </c>
      <c r="AG40" s="31" t="s">
        <v>486</v>
      </c>
    </row>
    <row r="41" ht="40.2" customHeight="1" spans="1:33">
      <c r="A41" s="14">
        <f t="shared" si="0"/>
        <v>38</v>
      </c>
      <c r="B41" s="14" t="s">
        <v>45</v>
      </c>
      <c r="C41" s="15" t="s">
        <v>94</v>
      </c>
      <c r="D41" s="35" t="s">
        <v>95</v>
      </c>
      <c r="E41" s="17" t="s">
        <v>172</v>
      </c>
      <c r="F41" s="18" t="s">
        <v>74</v>
      </c>
      <c r="G41" s="19" t="s">
        <v>32</v>
      </c>
      <c r="H41" s="27">
        <f>VLOOKUP(C41,[3]Sheet2!$A:$G,7,0)</f>
        <v>2003392.58666667</v>
      </c>
      <c r="I41" s="40">
        <f>VLOOKUP(C41,[3]Sheet2!$A:$H,8,0)</f>
        <v>0.8</v>
      </c>
      <c r="J41" s="27">
        <f>VLOOKUP(C41,[3]Sheet2!$A:$I,9,0)</f>
        <v>1602714.06933333</v>
      </c>
      <c r="K41" s="27">
        <f>VLOOKUP(C41,[3]Sheet2!$A:$V,21,0)</f>
        <v>300000</v>
      </c>
      <c r="L41" s="27">
        <f t="shared" si="24"/>
        <v>1302714.06933333</v>
      </c>
      <c r="M41" s="39">
        <f>VLOOKUP(C41,[3]Sheet2!$A:$Z,24,0)</f>
        <v>4727082.66</v>
      </c>
      <c r="N41" s="27">
        <f>VLOOKUP(C41,[3]Sheet2!$A:$Z,25,0)</f>
        <v>1121102.13666667</v>
      </c>
      <c r="O41" s="27">
        <f>VLOOKUP(C41,[3]Sheet2!$A:$Z,26,0)</f>
        <v>896881.709333333</v>
      </c>
      <c r="P41" s="60">
        <f t="shared" si="4"/>
        <v>2199595.77866667</v>
      </c>
      <c r="Q41" s="68">
        <v>1300000</v>
      </c>
      <c r="R41" s="27">
        <f t="shared" si="1"/>
        <v>1300000</v>
      </c>
      <c r="S41" s="40">
        <f t="shared" si="5"/>
        <v>0.591017682707149</v>
      </c>
      <c r="T41" s="40">
        <f t="shared" si="6"/>
        <v>0.0969906475669354</v>
      </c>
      <c r="U41" s="69">
        <f t="shared" si="7"/>
        <v>1115392.44701976</v>
      </c>
      <c r="V41" s="73">
        <v>300000</v>
      </c>
      <c r="W41" s="40">
        <f t="shared" si="8"/>
        <v>0.136388696009342</v>
      </c>
      <c r="X41" s="37"/>
      <c r="Y41" s="27">
        <f t="shared" si="23"/>
        <v>300000</v>
      </c>
      <c r="Z41" s="17"/>
      <c r="AA41" s="21">
        <v>45442</v>
      </c>
      <c r="AB41" s="14">
        <v>3</v>
      </c>
      <c r="AC41" s="21">
        <f t="shared" si="3"/>
        <v>45439</v>
      </c>
      <c r="AD41" s="17" t="s">
        <v>56</v>
      </c>
      <c r="AE41" s="36" t="s">
        <v>603</v>
      </c>
      <c r="AF41" s="14" t="s">
        <v>89</v>
      </c>
      <c r="AG41" s="31" t="s">
        <v>487</v>
      </c>
    </row>
    <row r="42" ht="35.4" hidden="1" customHeight="1" spans="1:33">
      <c r="A42" s="14">
        <f t="shared" si="0"/>
        <v>39</v>
      </c>
      <c r="B42" s="14" t="s">
        <v>45</v>
      </c>
      <c r="C42" s="49" t="s">
        <v>142</v>
      </c>
      <c r="D42" s="47" t="s">
        <v>143</v>
      </c>
      <c r="E42" s="17" t="s">
        <v>172</v>
      </c>
      <c r="F42" s="18" t="s">
        <v>40</v>
      </c>
      <c r="G42" s="19" t="s">
        <v>32</v>
      </c>
      <c r="H42" s="27">
        <f>VLOOKUP(C42,[3]Sheet2!$A:$G,7,0)</f>
        <v>624800.275</v>
      </c>
      <c r="I42" s="40">
        <f>VLOOKUP(C42,[3]Sheet2!$A:$H,8,0)</f>
        <v>0.8</v>
      </c>
      <c r="J42" s="27">
        <f>VLOOKUP(C42,[3]Sheet2!$A:$I,9,0)</f>
        <v>499840.22</v>
      </c>
      <c r="K42" s="27">
        <f>VLOOKUP(C42,[3]Sheet2!$A:$V,21,0)</f>
        <v>290000</v>
      </c>
      <c r="L42" s="27">
        <f t="shared" si="24"/>
        <v>209840.22</v>
      </c>
      <c r="M42" s="39">
        <f>VLOOKUP(C42,[3]Sheet2!$A:$Z,24,0)</f>
        <v>728642.2</v>
      </c>
      <c r="N42" s="27">
        <f>VLOOKUP(C42,[3]Sheet2!$A:$Z,25,0)</f>
        <v>447506.053333333</v>
      </c>
      <c r="O42" s="27">
        <f>VLOOKUP(C42,[3]Sheet2!$A:$Z,26,0)</f>
        <v>358004.842666667</v>
      </c>
      <c r="P42" s="60">
        <f t="shared" si="4"/>
        <v>567845.062666667</v>
      </c>
      <c r="Q42" s="68">
        <v>350000</v>
      </c>
      <c r="R42" s="27">
        <f t="shared" si="1"/>
        <v>350000</v>
      </c>
      <c r="S42" s="40">
        <f t="shared" si="5"/>
        <v>0.616365313376785</v>
      </c>
      <c r="T42" s="40">
        <f t="shared" si="6"/>
        <v>0.0261128666526364</v>
      </c>
      <c r="U42" s="69">
        <f t="shared" si="7"/>
        <v>300297.966505319</v>
      </c>
      <c r="V42" s="77">
        <v>280000</v>
      </c>
      <c r="W42" s="40">
        <f t="shared" si="8"/>
        <v>0.493092250701428</v>
      </c>
      <c r="X42" s="37"/>
      <c r="Y42" s="27">
        <f t="shared" si="23"/>
        <v>280000</v>
      </c>
      <c r="Z42" s="17"/>
      <c r="AA42" s="21">
        <v>45442</v>
      </c>
      <c r="AB42" s="14">
        <v>3</v>
      </c>
      <c r="AC42" s="21">
        <f t="shared" si="3"/>
        <v>45439</v>
      </c>
      <c r="AD42" s="17" t="s">
        <v>56</v>
      </c>
      <c r="AE42" s="27">
        <v>2588747.66</v>
      </c>
      <c r="AF42" s="14" t="s">
        <v>89</v>
      </c>
      <c r="AG42" s="31"/>
    </row>
    <row r="43" ht="40.2" customHeight="1" spans="1:33">
      <c r="A43" s="14">
        <f t="shared" si="0"/>
        <v>40</v>
      </c>
      <c r="B43" s="14" t="s">
        <v>45</v>
      </c>
      <c r="C43" s="15" t="s">
        <v>123</v>
      </c>
      <c r="D43" s="35" t="s">
        <v>124</v>
      </c>
      <c r="E43" s="14" t="s">
        <v>566</v>
      </c>
      <c r="F43" s="18" t="s">
        <v>31</v>
      </c>
      <c r="G43" s="19" t="s">
        <v>32</v>
      </c>
      <c r="H43" s="27">
        <f>VLOOKUP(C43,[3]Sheet2!$A:$G,7,0)</f>
        <v>79868.784</v>
      </c>
      <c r="I43" s="40">
        <f>VLOOKUP(C43,[3]Sheet2!$A:$H,8,0)</f>
        <v>0.8</v>
      </c>
      <c r="J43" s="27">
        <f>VLOOKUP(C43,[3]Sheet2!$A:$I,9,0)</f>
        <v>63895.0272</v>
      </c>
      <c r="K43" s="27">
        <f>VLOOKUP(C43,[3]Sheet2!$A:$V,21,0)</f>
        <v>650000</v>
      </c>
      <c r="L43" s="27">
        <f t="shared" si="24"/>
        <v>-586104.9728</v>
      </c>
      <c r="M43" s="39">
        <f>VLOOKUP(C43,[3]Sheet2!$A:$Z,24,0)</f>
        <v>237504.17</v>
      </c>
      <c r="N43" s="27">
        <f>VLOOKUP(C43,[3]Sheet2!$A:$Z,25,0)</f>
        <v>85645.845</v>
      </c>
      <c r="O43" s="27">
        <f>VLOOKUP(C43,[3]Sheet2!$A:$Z,26,0)</f>
        <v>68516.676</v>
      </c>
      <c r="P43" s="60">
        <f t="shared" si="4"/>
        <v>-517588.2968</v>
      </c>
      <c r="Q43" s="68">
        <v>230000</v>
      </c>
      <c r="R43" s="27">
        <f t="shared" si="1"/>
        <v>230000</v>
      </c>
      <c r="S43" s="40">
        <f t="shared" si="5"/>
        <v>-0.44436862545382</v>
      </c>
      <c r="T43" s="40">
        <f t="shared" si="6"/>
        <v>0.0171598838003039</v>
      </c>
      <c r="U43" s="69">
        <f t="shared" si="7"/>
        <v>197338.663703495</v>
      </c>
      <c r="V43" s="73">
        <v>100000</v>
      </c>
      <c r="W43" s="40">
        <f t="shared" si="8"/>
        <v>-0.193203750197313</v>
      </c>
      <c r="X43" s="37"/>
      <c r="Y43" s="27">
        <f t="shared" si="23"/>
        <v>100000</v>
      </c>
      <c r="Z43" s="17"/>
      <c r="AA43" s="21">
        <v>45442</v>
      </c>
      <c r="AB43" s="14">
        <v>3</v>
      </c>
      <c r="AC43" s="21">
        <f t="shared" si="3"/>
        <v>45439</v>
      </c>
      <c r="AD43" s="17" t="s">
        <v>35</v>
      </c>
      <c r="AE43" s="36" t="s">
        <v>604</v>
      </c>
      <c r="AF43" s="14" t="s">
        <v>125</v>
      </c>
      <c r="AG43" s="31"/>
    </row>
    <row r="44" ht="40.2" customHeight="1" spans="1:33">
      <c r="A44" s="14">
        <f t="shared" si="0"/>
        <v>41</v>
      </c>
      <c r="B44" s="14" t="s">
        <v>45</v>
      </c>
      <c r="C44" s="15" t="s">
        <v>252</v>
      </c>
      <c r="D44" s="35" t="s">
        <v>253</v>
      </c>
      <c r="E44" s="14" t="s">
        <v>566</v>
      </c>
      <c r="F44" s="18" t="s">
        <v>31</v>
      </c>
      <c r="G44" s="19" t="s">
        <v>32</v>
      </c>
      <c r="H44" s="27">
        <f>VLOOKUP(C44,[3]Sheet2!$A:$G,7,0)</f>
        <v>730346.144</v>
      </c>
      <c r="I44" s="40">
        <f>VLOOKUP(C44,[3]Sheet2!$A:$H,8,0)</f>
        <v>0.8</v>
      </c>
      <c r="J44" s="27">
        <f>VLOOKUP(C44,[3]Sheet2!$A:$I,9,0)</f>
        <v>584276.9152</v>
      </c>
      <c r="K44" s="27">
        <f>VLOOKUP(C44,[3]Sheet2!$A:$V,21,0)</f>
        <v>440000</v>
      </c>
      <c r="L44" s="27">
        <f t="shared" si="24"/>
        <v>144276.9152</v>
      </c>
      <c r="M44" s="39">
        <f>VLOOKUP(C44,[3]Sheet2!$A:$Z,24,0)</f>
        <v>1868241.73</v>
      </c>
      <c r="N44" s="27">
        <f>VLOOKUP(C44,[3]Sheet2!$A:$Z,25,0)</f>
        <v>474865.698333333</v>
      </c>
      <c r="O44" s="27">
        <f>VLOOKUP(C44,[3]Sheet2!$A:$Z,26,0)</f>
        <v>379892.558666667</v>
      </c>
      <c r="P44" s="60">
        <f t="shared" si="4"/>
        <v>524169.473866667</v>
      </c>
      <c r="Q44" s="68">
        <v>400000</v>
      </c>
      <c r="R44" s="27">
        <f t="shared" si="1"/>
        <v>400000</v>
      </c>
      <c r="S44" s="40">
        <f t="shared" si="5"/>
        <v>0.763111970350544</v>
      </c>
      <c r="T44" s="40">
        <f t="shared" si="6"/>
        <v>0.0298432761744416</v>
      </c>
      <c r="U44" s="69">
        <f t="shared" si="7"/>
        <v>343197.676006079</v>
      </c>
      <c r="V44" s="73">
        <v>150000</v>
      </c>
      <c r="W44" s="40">
        <f t="shared" si="8"/>
        <v>0.286166988881454</v>
      </c>
      <c r="X44" s="37"/>
      <c r="Y44" s="27">
        <f t="shared" si="23"/>
        <v>150000</v>
      </c>
      <c r="Z44" s="17"/>
      <c r="AA44" s="21">
        <v>45442</v>
      </c>
      <c r="AB44" s="14">
        <v>3</v>
      </c>
      <c r="AC44" s="21">
        <f t="shared" si="3"/>
        <v>45439</v>
      </c>
      <c r="AD44" s="17" t="s">
        <v>70</v>
      </c>
      <c r="AE44" s="36" t="s">
        <v>605</v>
      </c>
      <c r="AF44" s="14" t="s">
        <v>125</v>
      </c>
      <c r="AG44" s="31"/>
    </row>
    <row r="45" ht="35.4" hidden="1" customHeight="1" spans="1:33">
      <c r="A45" s="14">
        <f t="shared" si="0"/>
        <v>42</v>
      </c>
      <c r="B45" s="14" t="s">
        <v>45</v>
      </c>
      <c r="C45" s="49" t="s">
        <v>164</v>
      </c>
      <c r="D45" s="47" t="s">
        <v>165</v>
      </c>
      <c r="E45" s="14" t="s">
        <v>566</v>
      </c>
      <c r="F45" s="18" t="s">
        <v>40</v>
      </c>
      <c r="G45" s="19" t="s">
        <v>32</v>
      </c>
      <c r="H45" s="27">
        <f>VLOOKUP(C45,[3]Sheet2!$A:$G,7,0)</f>
        <v>1328000.55333333</v>
      </c>
      <c r="I45" s="40">
        <f>VLOOKUP(C45,[3]Sheet2!$A:$H,8,0)</f>
        <v>0.8</v>
      </c>
      <c r="J45" s="27">
        <f>VLOOKUP(C45,[3]Sheet2!$A:$I,9,0)</f>
        <v>1062400.44266667</v>
      </c>
      <c r="K45" s="27">
        <f>VLOOKUP(C45,[3]Sheet2!$A:$V,21,0)</f>
        <v>350000</v>
      </c>
      <c r="L45" s="27">
        <f t="shared" si="24"/>
        <v>712400.442666667</v>
      </c>
      <c r="M45" s="39">
        <f>VLOOKUP(C45,[3]Sheet2!$A:$Z,24,0)</f>
        <v>2892878.93</v>
      </c>
      <c r="N45" s="27">
        <f>VLOOKUP(C45,[3]Sheet2!$A:$Z,25,0)</f>
        <v>445457.973333333</v>
      </c>
      <c r="O45" s="27">
        <f>VLOOKUP(C45,[3]Sheet2!$A:$Z,26,0)</f>
        <v>356366.378666667</v>
      </c>
      <c r="P45" s="60">
        <f t="shared" si="4"/>
        <v>1068766.82133333</v>
      </c>
      <c r="Q45" s="68">
        <v>300000</v>
      </c>
      <c r="R45" s="27">
        <f t="shared" si="1"/>
        <v>300000</v>
      </c>
      <c r="S45" s="40">
        <f t="shared" si="5"/>
        <v>0.280697336417814</v>
      </c>
      <c r="T45" s="40">
        <f t="shared" si="6"/>
        <v>0.0223824571308312</v>
      </c>
      <c r="U45" s="69">
        <f t="shared" si="7"/>
        <v>257398.257004559</v>
      </c>
      <c r="V45" s="70">
        <v>20000</v>
      </c>
      <c r="W45" s="40">
        <f t="shared" si="8"/>
        <v>0.0187131557611876</v>
      </c>
      <c r="X45" s="37">
        <v>0.02</v>
      </c>
      <c r="Y45" s="27">
        <f t="shared" si="23"/>
        <v>19600</v>
      </c>
      <c r="Z45" s="17"/>
      <c r="AA45" s="21">
        <v>45442</v>
      </c>
      <c r="AB45" s="14">
        <v>3</v>
      </c>
      <c r="AC45" s="21">
        <f t="shared" si="3"/>
        <v>45439</v>
      </c>
      <c r="AD45" s="17" t="s">
        <v>70</v>
      </c>
      <c r="AE45" s="36"/>
      <c r="AF45" s="14" t="s">
        <v>125</v>
      </c>
      <c r="AG45" s="31" t="s">
        <v>606</v>
      </c>
    </row>
    <row r="46" ht="40.2" customHeight="1" spans="1:33">
      <c r="A46" s="14">
        <f t="shared" si="0"/>
        <v>43</v>
      </c>
      <c r="B46" s="14" t="s">
        <v>45</v>
      </c>
      <c r="C46" s="15" t="s">
        <v>164</v>
      </c>
      <c r="D46" s="35" t="s">
        <v>165</v>
      </c>
      <c r="E46" s="14" t="s">
        <v>566</v>
      </c>
      <c r="F46" s="18" t="s">
        <v>40</v>
      </c>
      <c r="G46" s="19" t="s">
        <v>32</v>
      </c>
      <c r="H46" s="27">
        <f>VLOOKUP(C46,[3]Sheet2!$A:$G,7,0)</f>
        <v>1328000.55333333</v>
      </c>
      <c r="I46" s="40">
        <f>VLOOKUP(C46,[3]Sheet2!$A:$H,8,0)</f>
        <v>0.8</v>
      </c>
      <c r="J46" s="27">
        <f>VLOOKUP(C46,[3]Sheet2!$A:$I,9,0)</f>
        <v>1062400.44266667</v>
      </c>
      <c r="K46" s="27">
        <f>VLOOKUP(C46,[3]Sheet2!$A:$V,21,0)</f>
        <v>350000</v>
      </c>
      <c r="L46" s="27">
        <f t="shared" ref="L46" si="25">J46-K46</f>
        <v>712400.442666667</v>
      </c>
      <c r="M46" s="39">
        <f>VLOOKUP(C46,[3]Sheet2!$A:$Z,24,0)</f>
        <v>2892878.93</v>
      </c>
      <c r="N46" s="27">
        <f>VLOOKUP(C46,[3]Sheet2!$A:$Z,25,0)</f>
        <v>445457.973333333</v>
      </c>
      <c r="O46" s="27">
        <f>VLOOKUP(C46,[3]Sheet2!$A:$Z,26,0)</f>
        <v>356366.378666667</v>
      </c>
      <c r="P46" s="60">
        <f t="shared" ref="P46" si="26">L46+O46</f>
        <v>1068766.82133333</v>
      </c>
      <c r="Q46" s="68">
        <v>300000</v>
      </c>
      <c r="R46" s="27">
        <f t="shared" ref="R46" si="27">Q46</f>
        <v>300000</v>
      </c>
      <c r="S46" s="40">
        <f t="shared" ref="S46" si="28">Q46/P46</f>
        <v>0.280697336417814</v>
      </c>
      <c r="T46" s="40">
        <f t="shared" ref="T46" si="29">R46/$R$1</f>
        <v>0.0223824571308312</v>
      </c>
      <c r="U46" s="69">
        <f t="shared" ref="U46" si="30">T46*$U$1</f>
        <v>257398.257004559</v>
      </c>
      <c r="V46" s="73">
        <v>180000</v>
      </c>
      <c r="W46" s="40">
        <f t="shared" ref="W46" si="31">V46/P46</f>
        <v>0.168418401850688</v>
      </c>
      <c r="X46" s="37">
        <v>0.02</v>
      </c>
      <c r="Y46" s="27">
        <f t="shared" ref="Y46" si="32">V46*(1-X46)</f>
        <v>176400</v>
      </c>
      <c r="Z46" s="17"/>
      <c r="AA46" s="21">
        <v>45442</v>
      </c>
      <c r="AB46" s="14">
        <v>3</v>
      </c>
      <c r="AC46" s="21">
        <f t="shared" ref="AC46" si="33">AA46-AB46</f>
        <v>45439</v>
      </c>
      <c r="AD46" s="17" t="s">
        <v>70</v>
      </c>
      <c r="AE46" s="36" t="s">
        <v>607</v>
      </c>
      <c r="AF46" s="14" t="s">
        <v>125</v>
      </c>
      <c r="AG46" s="31"/>
    </row>
    <row r="47" ht="40.2" customHeight="1" spans="1:33">
      <c r="A47" s="14">
        <f t="shared" si="0"/>
        <v>44</v>
      </c>
      <c r="B47" s="14" t="s">
        <v>45</v>
      </c>
      <c r="C47" s="15" t="s">
        <v>247</v>
      </c>
      <c r="D47" s="35" t="s">
        <v>248</v>
      </c>
      <c r="E47" s="14" t="s">
        <v>566</v>
      </c>
      <c r="F47" s="18" t="s">
        <v>31</v>
      </c>
      <c r="G47" s="19" t="s">
        <v>32</v>
      </c>
      <c r="H47" s="27">
        <f>VLOOKUP(C47,[3]Sheet2!$A:$G,7,0)</f>
        <v>1233276.20933333</v>
      </c>
      <c r="I47" s="40">
        <f>VLOOKUP(C47,[3]Sheet2!$A:$H,8,0)</f>
        <v>0.8</v>
      </c>
      <c r="J47" s="27">
        <f>VLOOKUP(C47,[3]Sheet2!$A:$I,9,0)</f>
        <v>986620.967466667</v>
      </c>
      <c r="K47" s="27">
        <f>VLOOKUP(C47,[3]Sheet2!$A:$V,21,0)</f>
        <v>550000</v>
      </c>
      <c r="L47" s="27">
        <f t="shared" si="24"/>
        <v>436620.967466667</v>
      </c>
      <c r="M47" s="39">
        <f>VLOOKUP(C47,[3]Sheet2!$A:$Z,24,0)</f>
        <v>7230577.73</v>
      </c>
      <c r="N47" s="27">
        <f>VLOOKUP(C47,[3]Sheet2!$A:$Z,25,0)</f>
        <v>327250.981666667</v>
      </c>
      <c r="O47" s="27">
        <f>VLOOKUP(C47,[3]Sheet2!$A:$Z,26,0)</f>
        <v>261800.785333333</v>
      </c>
      <c r="P47" s="60">
        <f t="shared" si="4"/>
        <v>698421.7528</v>
      </c>
      <c r="Q47" s="68">
        <v>250000</v>
      </c>
      <c r="R47" s="27">
        <f t="shared" si="1"/>
        <v>250000</v>
      </c>
      <c r="S47" s="40">
        <f t="shared" si="5"/>
        <v>0.357949904907372</v>
      </c>
      <c r="T47" s="40">
        <f t="shared" si="6"/>
        <v>0.018652047609026</v>
      </c>
      <c r="U47" s="69">
        <f t="shared" si="7"/>
        <v>214498.547503799</v>
      </c>
      <c r="V47" s="73">
        <v>300000</v>
      </c>
      <c r="W47" s="40">
        <f t="shared" si="8"/>
        <v>0.429539885888846</v>
      </c>
      <c r="X47" s="37">
        <v>0.03</v>
      </c>
      <c r="Y47" s="27">
        <f t="shared" si="23"/>
        <v>291000</v>
      </c>
      <c r="Z47" s="17"/>
      <c r="AA47" s="21">
        <v>45442</v>
      </c>
      <c r="AB47" s="14">
        <v>3</v>
      </c>
      <c r="AC47" s="21">
        <f t="shared" si="3"/>
        <v>45439</v>
      </c>
      <c r="AD47" s="17" t="s">
        <v>70</v>
      </c>
      <c r="AE47" s="36" t="s">
        <v>608</v>
      </c>
      <c r="AF47" s="14" t="s">
        <v>125</v>
      </c>
      <c r="AG47" s="31"/>
    </row>
    <row r="48" ht="40.2" customHeight="1" spans="1:33">
      <c r="A48" s="14">
        <f t="shared" si="0"/>
        <v>45</v>
      </c>
      <c r="B48" s="14" t="s">
        <v>260</v>
      </c>
      <c r="C48" s="15" t="s">
        <v>72</v>
      </c>
      <c r="D48" s="35" t="s">
        <v>73</v>
      </c>
      <c r="E48" s="14" t="s">
        <v>566</v>
      </c>
      <c r="F48" s="18" t="s">
        <v>40</v>
      </c>
      <c r="G48" s="19" t="s">
        <v>32</v>
      </c>
      <c r="H48" s="27">
        <f>VLOOKUP(C48,[3]Sheet2!$A:$G,7,0)</f>
        <v>567587.254666667</v>
      </c>
      <c r="I48" s="40">
        <f>VLOOKUP(C48,[3]Sheet2!$A:$H,8,0)</f>
        <v>0.8</v>
      </c>
      <c r="J48" s="27">
        <f>VLOOKUP(C48,[3]Sheet2!$A:$I,9,0)</f>
        <v>454069.803733333</v>
      </c>
      <c r="K48" s="27">
        <f>VLOOKUP(C48,[3]Sheet2!$A:$V,21,0)</f>
        <v>500000</v>
      </c>
      <c r="L48" s="27">
        <f t="shared" si="24"/>
        <v>-45930.1962666667</v>
      </c>
      <c r="M48" s="39">
        <f>VLOOKUP(C48,[3]Sheet2!$A:$Z,24,0)</f>
        <v>1016896.01</v>
      </c>
      <c r="N48" s="27">
        <f>VLOOKUP(C48,[3]Sheet2!$A:$Z,25,0)</f>
        <v>224742.273333333</v>
      </c>
      <c r="O48" s="27">
        <f>VLOOKUP(C48,[3]Sheet2!$A:$Z,26,0)</f>
        <v>179793.818666667</v>
      </c>
      <c r="P48" s="60">
        <f t="shared" si="4"/>
        <v>133863.6224</v>
      </c>
      <c r="Q48" s="68">
        <v>350000</v>
      </c>
      <c r="R48" s="27">
        <f t="shared" si="1"/>
        <v>350000</v>
      </c>
      <c r="S48" s="40">
        <f t="shared" si="5"/>
        <v>2.61460129141104</v>
      </c>
      <c r="T48" s="40">
        <f t="shared" si="6"/>
        <v>0.0261128666526364</v>
      </c>
      <c r="U48" s="69">
        <f t="shared" si="7"/>
        <v>300297.966505319</v>
      </c>
      <c r="V48" s="73">
        <v>350000</v>
      </c>
      <c r="W48" s="40">
        <f t="shared" si="8"/>
        <v>2.61460129141104</v>
      </c>
      <c r="X48" s="37">
        <v>0.03</v>
      </c>
      <c r="Y48" s="27">
        <f t="shared" si="23"/>
        <v>339500</v>
      </c>
      <c r="Z48" s="17"/>
      <c r="AA48" s="21">
        <v>45442</v>
      </c>
      <c r="AB48" s="14">
        <v>3</v>
      </c>
      <c r="AC48" s="21">
        <f t="shared" si="3"/>
        <v>45439</v>
      </c>
      <c r="AD48" s="17" t="s">
        <v>35</v>
      </c>
      <c r="AE48" s="36" t="s">
        <v>609</v>
      </c>
      <c r="AF48" s="14" t="s">
        <v>65</v>
      </c>
      <c r="AG48" s="31" t="s">
        <v>488</v>
      </c>
    </row>
    <row r="49" ht="40.2" customHeight="1" spans="1:33">
      <c r="A49" s="14">
        <f t="shared" si="0"/>
        <v>46</v>
      </c>
      <c r="B49" s="14" t="s">
        <v>45</v>
      </c>
      <c r="C49" s="15" t="s">
        <v>146</v>
      </c>
      <c r="D49" s="35" t="s">
        <v>147</v>
      </c>
      <c r="E49" s="14" t="s">
        <v>566</v>
      </c>
      <c r="F49" s="18" t="s">
        <v>40</v>
      </c>
      <c r="G49" s="19" t="s">
        <v>32</v>
      </c>
      <c r="H49" s="27">
        <f>VLOOKUP(C49,[3]Sheet2!$A:$G,7,0)</f>
        <v>860256.921333333</v>
      </c>
      <c r="I49" s="40">
        <f>VLOOKUP(C49,[3]Sheet2!$A:$H,8,0)</f>
        <v>0.8</v>
      </c>
      <c r="J49" s="27">
        <f>VLOOKUP(C49,[3]Sheet2!$A:$I,9,0)</f>
        <v>688205.537066667</v>
      </c>
      <c r="K49" s="27">
        <f>VLOOKUP(C49,[3]Sheet2!$A:$V,21,0)</f>
        <v>384000</v>
      </c>
      <c r="L49" s="27">
        <f t="shared" si="24"/>
        <v>304205.537066667</v>
      </c>
      <c r="M49" s="39">
        <f>VLOOKUP(C49,[3]Sheet2!$A:$Z,24,0)</f>
        <v>2886378.84</v>
      </c>
      <c r="N49" s="27">
        <f>VLOOKUP(C49,[3]Sheet2!$A:$Z,25,0)</f>
        <v>230325.216666667</v>
      </c>
      <c r="O49" s="27">
        <f>VLOOKUP(C49,[3]Sheet2!$A:$Z,26,0)</f>
        <v>184260.173333333</v>
      </c>
      <c r="P49" s="60">
        <f t="shared" si="4"/>
        <v>488465.7104</v>
      </c>
      <c r="Q49" s="68">
        <v>200000</v>
      </c>
      <c r="R49" s="27">
        <f t="shared" si="1"/>
        <v>200000</v>
      </c>
      <c r="S49" s="40">
        <f t="shared" si="5"/>
        <v>0.409445321834816</v>
      </c>
      <c r="T49" s="40">
        <f t="shared" si="6"/>
        <v>0.0149216380872208</v>
      </c>
      <c r="U49" s="69">
        <f t="shared" si="7"/>
        <v>171598.838003039</v>
      </c>
      <c r="V49" s="73">
        <v>100000</v>
      </c>
      <c r="W49" s="40">
        <f t="shared" si="8"/>
        <v>0.204722660917408</v>
      </c>
      <c r="X49" s="37">
        <v>0.02</v>
      </c>
      <c r="Y49" s="27">
        <f t="shared" si="23"/>
        <v>98000</v>
      </c>
      <c r="Z49" s="17"/>
      <c r="AA49" s="21">
        <v>45442</v>
      </c>
      <c r="AB49" s="14">
        <v>3</v>
      </c>
      <c r="AC49" s="21">
        <f t="shared" si="3"/>
        <v>45439</v>
      </c>
      <c r="AD49" s="17" t="s">
        <v>435</v>
      </c>
      <c r="AE49" s="36" t="s">
        <v>610</v>
      </c>
      <c r="AF49" s="14" t="s">
        <v>36</v>
      </c>
      <c r="AG49" s="31"/>
    </row>
    <row r="50" ht="35.4" hidden="1" customHeight="1" spans="1:33">
      <c r="A50" s="14">
        <f t="shared" si="0"/>
        <v>47</v>
      </c>
      <c r="B50" s="14" t="s">
        <v>45</v>
      </c>
      <c r="C50" s="49" t="s">
        <v>531</v>
      </c>
      <c r="D50" s="47" t="s">
        <v>532</v>
      </c>
      <c r="E50" s="17" t="s">
        <v>31</v>
      </c>
      <c r="F50" s="18" t="s">
        <v>31</v>
      </c>
      <c r="G50" s="19" t="s">
        <v>32</v>
      </c>
      <c r="H50" s="27">
        <f>VLOOKUP(C50,[3]Sheet2!$A:$G,7,0)</f>
        <v>107194.523333333</v>
      </c>
      <c r="I50" s="40">
        <f>VLOOKUP(C50,[3]Sheet2!$A:$H,8,0)</f>
        <v>1</v>
      </c>
      <c r="J50" s="27">
        <f>VLOOKUP(C50,[3]Sheet2!$A:$I,9,0)</f>
        <v>107194.523333333</v>
      </c>
      <c r="K50" s="27">
        <f>VLOOKUP(C50,[3]Sheet2!$A:$V,21,0)</f>
        <v>0</v>
      </c>
      <c r="L50" s="27">
        <f t="shared" si="24"/>
        <v>107194.523333333</v>
      </c>
      <c r="M50" s="39">
        <f>VLOOKUP(C50,[3]Sheet2!$A:$Z,24,0)</f>
        <v>768339.52</v>
      </c>
      <c r="N50" s="27">
        <f>VLOOKUP(C50,[3]Sheet2!$A:$Z,25,0)</f>
        <v>0</v>
      </c>
      <c r="O50" s="27">
        <f>VLOOKUP(C50,[3]Sheet2!$A:$Z,26,0)</f>
        <v>0</v>
      </c>
      <c r="P50" s="60">
        <f t="shared" si="4"/>
        <v>107194.523333333</v>
      </c>
      <c r="Q50" s="68">
        <v>120000</v>
      </c>
      <c r="R50" s="27">
        <f t="shared" si="1"/>
        <v>120000</v>
      </c>
      <c r="S50" s="40">
        <f t="shared" si="5"/>
        <v>1.11946017640142</v>
      </c>
      <c r="T50" s="40">
        <f t="shared" si="6"/>
        <v>0.00895298285233249</v>
      </c>
      <c r="U50" s="69">
        <f t="shared" si="7"/>
        <v>102959.302801824</v>
      </c>
      <c r="V50" s="70">
        <v>120000</v>
      </c>
      <c r="W50" s="40">
        <f t="shared" si="8"/>
        <v>1.11946017640142</v>
      </c>
      <c r="X50" s="37"/>
      <c r="Y50" s="27">
        <f t="shared" si="23"/>
        <v>120000</v>
      </c>
      <c r="Z50" s="17"/>
      <c r="AA50" s="21">
        <v>45442</v>
      </c>
      <c r="AB50" s="14">
        <v>3</v>
      </c>
      <c r="AC50" s="21">
        <f t="shared" si="3"/>
        <v>45439</v>
      </c>
      <c r="AD50" s="17" t="s">
        <v>435</v>
      </c>
      <c r="AE50" s="27">
        <v>768339.52</v>
      </c>
      <c r="AF50" s="14" t="s">
        <v>125</v>
      </c>
      <c r="AG50" s="31" t="s">
        <v>533</v>
      </c>
    </row>
    <row r="51" ht="35.4" hidden="1" customHeight="1" spans="1:33">
      <c r="A51" s="14">
        <f t="shared" si="0"/>
        <v>48</v>
      </c>
      <c r="B51" s="14" t="s">
        <v>90</v>
      </c>
      <c r="C51" s="49" t="s">
        <v>166</v>
      </c>
      <c r="D51" s="47" t="s">
        <v>167</v>
      </c>
      <c r="E51" s="17" t="s">
        <v>30</v>
      </c>
      <c r="F51" s="18" t="s">
        <v>40</v>
      </c>
      <c r="G51" s="19" t="s">
        <v>32</v>
      </c>
      <c r="H51" s="27">
        <f>VLOOKUP(C51,[3]Sheet2!$A:$G,7,0)</f>
        <v>387105.944</v>
      </c>
      <c r="I51" s="40">
        <f>VLOOKUP(C51,[3]Sheet2!$A:$H,8,0)</f>
        <v>0.8</v>
      </c>
      <c r="J51" s="27">
        <f>VLOOKUP(C51,[3]Sheet2!$A:$I,9,0)</f>
        <v>309684.7552</v>
      </c>
      <c r="K51" s="27">
        <f>VLOOKUP(C51,[3]Sheet2!$A:$V,21,0)</f>
        <v>300000</v>
      </c>
      <c r="L51" s="27">
        <f t="shared" si="24"/>
        <v>9684.75520000001</v>
      </c>
      <c r="M51" s="39">
        <f>VLOOKUP(C51,[3]Sheet2!$A:$Z,24,0)</f>
        <v>806167.36</v>
      </c>
      <c r="N51" s="27">
        <f>VLOOKUP(C51,[3]Sheet2!$A:$Z,25,0)</f>
        <v>134913.28</v>
      </c>
      <c r="O51" s="27">
        <f>VLOOKUP(C51,[3]Sheet2!$A:$Z,26,0)</f>
        <v>107930.624</v>
      </c>
      <c r="P51" s="60">
        <f t="shared" si="4"/>
        <v>117615.3792</v>
      </c>
      <c r="Q51" s="68">
        <v>250000</v>
      </c>
      <c r="R51" s="27">
        <f t="shared" si="1"/>
        <v>250000</v>
      </c>
      <c r="S51" s="40">
        <f t="shared" si="5"/>
        <v>2.12557236732524</v>
      </c>
      <c r="T51" s="40">
        <f t="shared" si="6"/>
        <v>0.018652047609026</v>
      </c>
      <c r="U51" s="69">
        <f t="shared" si="7"/>
        <v>214498.547503799</v>
      </c>
      <c r="V51" s="77">
        <v>250000</v>
      </c>
      <c r="W51" s="40">
        <f t="shared" si="8"/>
        <v>2.12557236732524</v>
      </c>
      <c r="X51" s="37">
        <v>0.03</v>
      </c>
      <c r="Y51" s="27">
        <f t="shared" si="23"/>
        <v>242500</v>
      </c>
      <c r="Z51" s="17"/>
      <c r="AA51" s="21">
        <v>45442</v>
      </c>
      <c r="AB51" s="14">
        <v>3</v>
      </c>
      <c r="AC51" s="21">
        <f t="shared" si="3"/>
        <v>45439</v>
      </c>
      <c r="AD51" s="17" t="s">
        <v>70</v>
      </c>
      <c r="AE51" s="27">
        <v>1111356.03</v>
      </c>
      <c r="AF51" s="14" t="s">
        <v>43</v>
      </c>
      <c r="AG51" s="31" t="s">
        <v>489</v>
      </c>
    </row>
    <row r="52" ht="35.4" hidden="1" customHeight="1" spans="1:33">
      <c r="A52" s="14">
        <f t="shared" si="0"/>
        <v>49</v>
      </c>
      <c r="B52" s="14" t="s">
        <v>45</v>
      </c>
      <c r="C52" s="15" t="s">
        <v>534</v>
      </c>
      <c r="D52" s="47" t="s">
        <v>535</v>
      </c>
      <c r="E52" s="17" t="s">
        <v>31</v>
      </c>
      <c r="F52" s="18" t="s">
        <v>31</v>
      </c>
      <c r="G52" s="19" t="s">
        <v>32</v>
      </c>
      <c r="H52" s="27">
        <f>VLOOKUP(C52,[3]Sheet2!$A:$G,7,0)</f>
        <v>90594.6613333333</v>
      </c>
      <c r="I52" s="40">
        <f>VLOOKUP(C52,[3]Sheet2!$A:$H,8,0)</f>
        <v>0.8</v>
      </c>
      <c r="J52" s="27">
        <f>VLOOKUP(C52,[3]Sheet2!$A:$I,9,0)</f>
        <v>72475.7290666667</v>
      </c>
      <c r="K52" s="27">
        <f>VLOOKUP(C52,[3]Sheet2!$A:$V,21,0)</f>
        <v>0</v>
      </c>
      <c r="L52" s="27">
        <f t="shared" si="24"/>
        <v>72475.7290666667</v>
      </c>
      <c r="M52" s="39">
        <f>VLOOKUP(C52,[3]Sheet2!$A:$Z,24,0)</f>
        <v>234473.3</v>
      </c>
      <c r="N52" s="27">
        <f>VLOOKUP(C52,[3]Sheet2!$A:$Z,25,0)</f>
        <v>40341.035</v>
      </c>
      <c r="O52" s="27">
        <f>VLOOKUP(C52,[3]Sheet2!$A:$Z,26,0)</f>
        <v>32272.828</v>
      </c>
      <c r="P52" s="60">
        <f t="shared" si="4"/>
        <v>104748.557066667</v>
      </c>
      <c r="Q52" s="68">
        <v>50000</v>
      </c>
      <c r="R52" s="27">
        <f t="shared" si="1"/>
        <v>50000</v>
      </c>
      <c r="S52" s="40">
        <f t="shared" si="5"/>
        <v>0.477333544252813</v>
      </c>
      <c r="T52" s="40">
        <f t="shared" si="6"/>
        <v>0.00373040952180521</v>
      </c>
      <c r="U52" s="69">
        <f t="shared" si="7"/>
        <v>42899.7095007599</v>
      </c>
      <c r="V52" s="77">
        <v>40000</v>
      </c>
      <c r="W52" s="40">
        <f t="shared" si="8"/>
        <v>0.38186683540225</v>
      </c>
      <c r="X52" s="37">
        <v>0.03</v>
      </c>
      <c r="Y52" s="27">
        <f t="shared" si="23"/>
        <v>38800</v>
      </c>
      <c r="Z52" s="17"/>
      <c r="AA52" s="21">
        <v>45442</v>
      </c>
      <c r="AB52" s="14">
        <v>3</v>
      </c>
      <c r="AC52" s="21">
        <f t="shared" si="3"/>
        <v>45439</v>
      </c>
      <c r="AD52" s="17" t="s">
        <v>70</v>
      </c>
      <c r="AE52" s="27">
        <v>384341.93</v>
      </c>
      <c r="AF52" s="14" t="s">
        <v>36</v>
      </c>
      <c r="AG52" s="31"/>
    </row>
    <row r="53" ht="40.2" customHeight="1" spans="1:33">
      <c r="A53" s="14">
        <f t="shared" si="0"/>
        <v>50</v>
      </c>
      <c r="B53" s="14" t="s">
        <v>45</v>
      </c>
      <c r="C53" s="15" t="s">
        <v>159</v>
      </c>
      <c r="D53" s="35" t="s">
        <v>160</v>
      </c>
      <c r="E53" s="14" t="s">
        <v>566</v>
      </c>
      <c r="F53" s="18" t="s">
        <v>40</v>
      </c>
      <c r="G53" s="19" t="s">
        <v>32</v>
      </c>
      <c r="H53" s="27">
        <f>VLOOKUP(C53,[3]Sheet2!$A:$G,7,0)</f>
        <v>370852.936</v>
      </c>
      <c r="I53" s="40">
        <f>VLOOKUP(C53,[3]Sheet2!$A:$H,8,0)</f>
        <v>0.8</v>
      </c>
      <c r="J53" s="27">
        <f>VLOOKUP(C53,[3]Sheet2!$A:$I,9,0)</f>
        <v>296682.3488</v>
      </c>
      <c r="K53" s="27">
        <f>VLOOKUP(C53,[3]Sheet2!$A:$V,21,0)</f>
        <v>440000</v>
      </c>
      <c r="L53" s="27">
        <f t="shared" si="24"/>
        <v>-143317.6512</v>
      </c>
      <c r="M53" s="39">
        <f>VLOOKUP(C53,[3]Sheet2!$A:$Z,24,0)</f>
        <v>2340890.79</v>
      </c>
      <c r="N53" s="27">
        <f>VLOOKUP(C53,[3]Sheet2!$A:$Z,25,0)</f>
        <v>151038.305</v>
      </c>
      <c r="O53" s="27">
        <f>VLOOKUP(C53,[3]Sheet2!$A:$Z,26,0)</f>
        <v>120830.644</v>
      </c>
      <c r="P53" s="60">
        <f t="shared" si="4"/>
        <v>-22487.0072</v>
      </c>
      <c r="Q53" s="68">
        <v>120000</v>
      </c>
      <c r="R53" s="27">
        <f t="shared" si="1"/>
        <v>120000</v>
      </c>
      <c r="S53" s="40">
        <f t="shared" si="5"/>
        <v>-5.33641488761564</v>
      </c>
      <c r="T53" s="40">
        <f t="shared" si="6"/>
        <v>0.00895298285233249</v>
      </c>
      <c r="U53" s="69">
        <f t="shared" si="7"/>
        <v>102959.302801824</v>
      </c>
      <c r="V53" s="73">
        <v>70000</v>
      </c>
      <c r="W53" s="40">
        <f t="shared" si="8"/>
        <v>-3.11290868444246</v>
      </c>
      <c r="X53" s="37">
        <v>0.03</v>
      </c>
      <c r="Y53" s="27">
        <f t="shared" si="23"/>
        <v>67900</v>
      </c>
      <c r="Z53" s="17"/>
      <c r="AA53" s="21">
        <v>45442</v>
      </c>
      <c r="AB53" s="14">
        <v>3</v>
      </c>
      <c r="AC53" s="21">
        <f t="shared" si="3"/>
        <v>45439</v>
      </c>
      <c r="AD53" s="17" t="s">
        <v>70</v>
      </c>
      <c r="AE53" s="36" t="s">
        <v>611</v>
      </c>
      <c r="AF53" s="14" t="s">
        <v>65</v>
      </c>
      <c r="AG53" s="31" t="s">
        <v>490</v>
      </c>
    </row>
    <row r="54" ht="40.2" customHeight="1" spans="1:33">
      <c r="A54" s="14">
        <f t="shared" si="0"/>
        <v>51</v>
      </c>
      <c r="B54" s="14" t="s">
        <v>45</v>
      </c>
      <c r="C54" s="15" t="s">
        <v>451</v>
      </c>
      <c r="D54" s="35" t="s">
        <v>452</v>
      </c>
      <c r="E54" s="14" t="s">
        <v>566</v>
      </c>
      <c r="F54" s="18" t="s">
        <v>40</v>
      </c>
      <c r="G54" s="19" t="s">
        <v>32</v>
      </c>
      <c r="H54" s="27">
        <f>VLOOKUP(C54,[3]Sheet2!$A:$G,7,0)</f>
        <v>109369.089333333</v>
      </c>
      <c r="I54" s="40">
        <f>VLOOKUP(C54,[3]Sheet2!$A:$H,8,0)</f>
        <v>0.8</v>
      </c>
      <c r="J54" s="27">
        <f>VLOOKUP(C54,[3]Sheet2!$A:$I,9,0)</f>
        <v>87495.2714666667</v>
      </c>
      <c r="K54" s="27">
        <f>VLOOKUP(C54,[3]Sheet2!$A:$V,21,0)</f>
        <v>0</v>
      </c>
      <c r="L54" s="27">
        <f t="shared" si="24"/>
        <v>87495.2714666667</v>
      </c>
      <c r="M54" s="39">
        <f>VLOOKUP(C54,[3]Sheet2!$A:$Z,24,0)</f>
        <v>243822.61</v>
      </c>
      <c r="N54" s="27">
        <f>VLOOKUP(C54,[3]Sheet2!$A:$Z,25,0)</f>
        <v>37616.8266666667</v>
      </c>
      <c r="O54" s="27">
        <f>VLOOKUP(C54,[3]Sheet2!$A:$Z,26,0)</f>
        <v>30093.4613333333</v>
      </c>
      <c r="P54" s="60">
        <f t="shared" si="4"/>
        <v>117588.7328</v>
      </c>
      <c r="Q54" s="68">
        <v>70000</v>
      </c>
      <c r="R54" s="27">
        <f t="shared" si="1"/>
        <v>70000</v>
      </c>
      <c r="S54" s="40">
        <f t="shared" si="5"/>
        <v>0.595295130181044</v>
      </c>
      <c r="T54" s="40">
        <f t="shared" si="6"/>
        <v>0.00522257333052729</v>
      </c>
      <c r="U54" s="69">
        <f t="shared" si="7"/>
        <v>60059.5933010638</v>
      </c>
      <c r="V54" s="73">
        <v>30000</v>
      </c>
      <c r="W54" s="40">
        <f t="shared" si="8"/>
        <v>0.255126484363305</v>
      </c>
      <c r="X54" s="37">
        <v>0</v>
      </c>
      <c r="Y54" s="27">
        <f t="shared" si="23"/>
        <v>30000</v>
      </c>
      <c r="Z54" s="17"/>
      <c r="AA54" s="21">
        <v>45427</v>
      </c>
      <c r="AB54" s="14">
        <v>3</v>
      </c>
      <c r="AC54" s="21">
        <f t="shared" si="3"/>
        <v>45424</v>
      </c>
      <c r="AD54" s="17" t="s">
        <v>70</v>
      </c>
      <c r="AE54" s="36" t="s">
        <v>612</v>
      </c>
      <c r="AF54" s="14" t="s">
        <v>36</v>
      </c>
      <c r="AG54" s="31"/>
    </row>
    <row r="55" ht="40.2" customHeight="1" spans="1:33">
      <c r="A55" s="14">
        <f t="shared" si="0"/>
        <v>52</v>
      </c>
      <c r="B55" s="14" t="s">
        <v>90</v>
      </c>
      <c r="C55" s="15" t="s">
        <v>99</v>
      </c>
      <c r="D55" s="35" t="s">
        <v>100</v>
      </c>
      <c r="E55" s="14" t="s">
        <v>566</v>
      </c>
      <c r="F55" s="18" t="s">
        <v>40</v>
      </c>
      <c r="G55" s="19" t="s">
        <v>32</v>
      </c>
      <c r="H55" s="27">
        <f>VLOOKUP(C55,[3]Sheet2!$A:$G,7,0)</f>
        <v>1923349.536</v>
      </c>
      <c r="I55" s="40">
        <f>VLOOKUP(C55,[3]Sheet2!$A:$H,8,0)</f>
        <v>0.8</v>
      </c>
      <c r="J55" s="27">
        <f>VLOOKUP(C55,[3]Sheet2!$A:$I,9,0)</f>
        <v>1538679.6288</v>
      </c>
      <c r="K55" s="27">
        <f>VLOOKUP(C55,[3]Sheet2!$A:$V,21,0)</f>
        <v>600000</v>
      </c>
      <c r="L55" s="27">
        <f t="shared" si="24"/>
        <v>938679.6288</v>
      </c>
      <c r="M55" s="39">
        <f>VLOOKUP(C55,[3]Sheet2!$A:$Z,24,0)</f>
        <v>3201340.91</v>
      </c>
      <c r="N55" s="27">
        <f>VLOOKUP(C55,[3]Sheet2!$A:$Z,25,0)</f>
        <v>952490.505</v>
      </c>
      <c r="O55" s="27">
        <f>VLOOKUP(C55,[3]Sheet2!$A:$Z,26,0)</f>
        <v>761992.404</v>
      </c>
      <c r="P55" s="60">
        <f t="shared" si="4"/>
        <v>1700672.0328</v>
      </c>
      <c r="Q55" s="68">
        <v>500000</v>
      </c>
      <c r="R55" s="27">
        <f t="shared" si="1"/>
        <v>500000</v>
      </c>
      <c r="S55" s="40">
        <f t="shared" si="5"/>
        <v>0.294001424352699</v>
      </c>
      <c r="T55" s="40">
        <f t="shared" si="6"/>
        <v>0.0373040952180521</v>
      </c>
      <c r="U55" s="69">
        <f t="shared" si="7"/>
        <v>428997.095007599</v>
      </c>
      <c r="V55" s="78">
        <v>500000</v>
      </c>
      <c r="W55" s="40">
        <f t="shared" si="8"/>
        <v>0.294001424352699</v>
      </c>
      <c r="X55" s="37">
        <v>0</v>
      </c>
      <c r="Y55" s="27">
        <f t="shared" si="23"/>
        <v>500000</v>
      </c>
      <c r="Z55" s="17"/>
      <c r="AA55" s="21">
        <v>45442</v>
      </c>
      <c r="AB55" s="14">
        <v>3</v>
      </c>
      <c r="AC55" s="21">
        <f t="shared" si="3"/>
        <v>45439</v>
      </c>
      <c r="AD55" s="17" t="s">
        <v>259</v>
      </c>
      <c r="AE55" s="36" t="s">
        <v>613</v>
      </c>
      <c r="AF55" s="14" t="s">
        <v>43</v>
      </c>
      <c r="AG55" s="31" t="s">
        <v>491</v>
      </c>
    </row>
    <row r="56" ht="40.2" customHeight="1" spans="1:33">
      <c r="A56" s="14">
        <f t="shared" si="0"/>
        <v>53</v>
      </c>
      <c r="B56" s="14" t="s">
        <v>90</v>
      </c>
      <c r="C56" s="15" t="s">
        <v>224</v>
      </c>
      <c r="D56" s="35" t="s">
        <v>225</v>
      </c>
      <c r="E56" s="14" t="s">
        <v>566</v>
      </c>
      <c r="F56" s="18" t="s">
        <v>40</v>
      </c>
      <c r="G56" s="19" t="s">
        <v>32</v>
      </c>
      <c r="H56" s="27">
        <f>VLOOKUP(C56,[3]Sheet2!$A:$G,7,0)</f>
        <v>321038.486666667</v>
      </c>
      <c r="I56" s="40">
        <f>VLOOKUP(C56,[3]Sheet2!$A:$H,8,0)</f>
        <v>1</v>
      </c>
      <c r="J56" s="27">
        <f>VLOOKUP(C56,[3]Sheet2!$A:$I,9,0)</f>
        <v>321038.486666667</v>
      </c>
      <c r="K56" s="27">
        <f>VLOOKUP(C56,[3]Sheet2!$A:$V,21,0)</f>
        <v>150000</v>
      </c>
      <c r="L56" s="27">
        <f t="shared" si="24"/>
        <v>171038.486666667</v>
      </c>
      <c r="M56" s="39">
        <f>VLOOKUP(C56,[3]Sheet2!$A:$Z,24,0)</f>
        <v>635808.38</v>
      </c>
      <c r="N56" s="27">
        <f>VLOOKUP(C56,[3]Sheet2!$A:$Z,25,0)</f>
        <v>122101.02</v>
      </c>
      <c r="O56" s="27">
        <f>VLOOKUP(C56,[3]Sheet2!$A:$Z,26,0)</f>
        <v>122101.02</v>
      </c>
      <c r="P56" s="60">
        <f t="shared" si="4"/>
        <v>293139.506666667</v>
      </c>
      <c r="Q56" s="68">
        <v>50000</v>
      </c>
      <c r="R56" s="27">
        <f t="shared" si="1"/>
        <v>50000</v>
      </c>
      <c r="S56" s="40">
        <f t="shared" si="5"/>
        <v>0.170567251642597</v>
      </c>
      <c r="T56" s="40">
        <f t="shared" si="6"/>
        <v>0.00373040952180521</v>
      </c>
      <c r="U56" s="69">
        <f t="shared" si="7"/>
        <v>42899.7095007599</v>
      </c>
      <c r="V56" s="73">
        <v>0</v>
      </c>
      <c r="W56" s="40">
        <f t="shared" si="8"/>
        <v>0</v>
      </c>
      <c r="X56" s="37">
        <v>0</v>
      </c>
      <c r="Y56" s="27">
        <f t="shared" si="23"/>
        <v>0</v>
      </c>
      <c r="Z56" s="17"/>
      <c r="AA56" s="21">
        <v>45442</v>
      </c>
      <c r="AB56" s="14">
        <v>3</v>
      </c>
      <c r="AC56" s="21">
        <f t="shared" si="3"/>
        <v>45439</v>
      </c>
      <c r="AD56" s="17" t="s">
        <v>70</v>
      </c>
      <c r="AE56" s="36" t="s">
        <v>614</v>
      </c>
      <c r="AF56" s="14" t="s">
        <v>125</v>
      </c>
      <c r="AG56" s="31"/>
    </row>
    <row r="57" ht="40.2" customHeight="1" spans="1:33">
      <c r="A57" s="14">
        <f t="shared" si="0"/>
        <v>54</v>
      </c>
      <c r="B57" s="14" t="s">
        <v>45</v>
      </c>
      <c r="C57" s="15" t="s">
        <v>228</v>
      </c>
      <c r="D57" s="35" t="s">
        <v>229</v>
      </c>
      <c r="E57" s="14" t="s">
        <v>566</v>
      </c>
      <c r="F57" s="18" t="s">
        <v>40</v>
      </c>
      <c r="G57" s="19" t="s">
        <v>32</v>
      </c>
      <c r="H57" s="27">
        <f>VLOOKUP(C57,[3]Sheet2!$A:$G,7,0)</f>
        <v>318695.926666667</v>
      </c>
      <c r="I57" s="40">
        <f>VLOOKUP(C57,[3]Sheet2!$A:$H,8,0)</f>
        <v>0.8</v>
      </c>
      <c r="J57" s="27">
        <f>VLOOKUP(C57,[3]Sheet2!$A:$I,9,0)</f>
        <v>254956.741333333</v>
      </c>
      <c r="K57" s="27">
        <f>VLOOKUP(C57,[3]Sheet2!$A:$V,21,0)</f>
        <v>450000</v>
      </c>
      <c r="L57" s="27">
        <f t="shared" si="24"/>
        <v>-195043.258666667</v>
      </c>
      <c r="M57" s="39">
        <f>VLOOKUP(C57,[3]Sheet2!$A:$Z,24,0)</f>
        <v>671484.1</v>
      </c>
      <c r="N57" s="27">
        <f>VLOOKUP(C57,[3]Sheet2!$A:$Z,25,0)</f>
        <v>143555.96</v>
      </c>
      <c r="O57" s="27">
        <f>VLOOKUP(C57,[3]Sheet2!$A:$Z,26,0)</f>
        <v>114844.768</v>
      </c>
      <c r="P57" s="60">
        <f t="shared" si="4"/>
        <v>-80198.4906666666</v>
      </c>
      <c r="Q57" s="68">
        <v>540000</v>
      </c>
      <c r="R57" s="27">
        <f t="shared" si="1"/>
        <v>540000</v>
      </c>
      <c r="S57" s="40">
        <f t="shared" si="5"/>
        <v>-6.73329380030893</v>
      </c>
      <c r="T57" s="40">
        <f t="shared" si="6"/>
        <v>0.0402884228354962</v>
      </c>
      <c r="U57" s="69">
        <f t="shared" si="7"/>
        <v>463316.862608207</v>
      </c>
      <c r="V57" s="78">
        <v>100000</v>
      </c>
      <c r="W57" s="40">
        <f t="shared" si="8"/>
        <v>-1.24690625931647</v>
      </c>
      <c r="X57" s="37">
        <v>0.02</v>
      </c>
      <c r="Y57" s="27">
        <f t="shared" si="23"/>
        <v>98000</v>
      </c>
      <c r="Z57" s="17"/>
      <c r="AA57" s="21">
        <v>45442</v>
      </c>
      <c r="AB57" s="14">
        <v>3</v>
      </c>
      <c r="AC57" s="21">
        <f t="shared" si="3"/>
        <v>45439</v>
      </c>
      <c r="AD57" s="17" t="s">
        <v>70</v>
      </c>
      <c r="AE57" s="36" t="s">
        <v>615</v>
      </c>
      <c r="AF57" s="14" t="s">
        <v>125</v>
      </c>
      <c r="AG57" s="31" t="s">
        <v>492</v>
      </c>
    </row>
    <row r="58" ht="40.2" customHeight="1" spans="1:33">
      <c r="A58" s="14">
        <f t="shared" si="0"/>
        <v>55</v>
      </c>
      <c r="B58" s="14" t="s">
        <v>45</v>
      </c>
      <c r="C58" s="15" t="s">
        <v>257</v>
      </c>
      <c r="D58" s="35" t="s">
        <v>258</v>
      </c>
      <c r="E58" s="14" t="s">
        <v>566</v>
      </c>
      <c r="F58" s="18" t="s">
        <v>40</v>
      </c>
      <c r="G58" s="19" t="s">
        <v>32</v>
      </c>
      <c r="H58" s="27">
        <f>VLOOKUP(C58,[3]Sheet2!$A:$G,7,0)</f>
        <v>571537.521333333</v>
      </c>
      <c r="I58" s="40">
        <f>VLOOKUP(C58,[3]Sheet2!$A:$H,8,0)</f>
        <v>0.8</v>
      </c>
      <c r="J58" s="27">
        <f>VLOOKUP(C58,[3]Sheet2!$A:$I,9,0)</f>
        <v>457230.017066667</v>
      </c>
      <c r="K58" s="27">
        <f>VLOOKUP(C58,[3]Sheet2!$A:$V,21,0)</f>
        <v>300000</v>
      </c>
      <c r="L58" s="27">
        <f t="shared" si="24"/>
        <v>157230.017066667</v>
      </c>
      <c r="M58" s="39">
        <f>VLOOKUP(C58,[3]Sheet2!$A:$Z,24,0)</f>
        <v>1743173.61</v>
      </c>
      <c r="N58" s="27">
        <f>VLOOKUP(C58,[3]Sheet2!$A:$Z,25,0)</f>
        <v>309071.263333333</v>
      </c>
      <c r="O58" s="27">
        <f>VLOOKUP(C58,[3]Sheet2!$A:$Z,26,0)</f>
        <v>247257.010666667</v>
      </c>
      <c r="P58" s="60">
        <f t="shared" si="4"/>
        <v>404487.027733333</v>
      </c>
      <c r="Q58" s="68">
        <v>240000</v>
      </c>
      <c r="R58" s="27">
        <f t="shared" si="1"/>
        <v>240000</v>
      </c>
      <c r="S58" s="40">
        <f t="shared" si="5"/>
        <v>0.593344121182114</v>
      </c>
      <c r="T58" s="40">
        <f t="shared" si="6"/>
        <v>0.017905965704665</v>
      </c>
      <c r="U58" s="79">
        <f t="shared" si="7"/>
        <v>205918.605603647</v>
      </c>
      <c r="V58" s="73">
        <v>100000</v>
      </c>
      <c r="W58" s="40">
        <f t="shared" si="8"/>
        <v>0.247226717159214</v>
      </c>
      <c r="X58" s="37">
        <v>0.03</v>
      </c>
      <c r="Y58" s="27">
        <f t="shared" si="23"/>
        <v>97000</v>
      </c>
      <c r="Z58" s="17"/>
      <c r="AA58" s="21">
        <v>45442</v>
      </c>
      <c r="AB58" s="14">
        <v>3</v>
      </c>
      <c r="AC58" s="21">
        <f t="shared" si="3"/>
        <v>45439</v>
      </c>
      <c r="AD58" s="17" t="s">
        <v>35</v>
      </c>
      <c r="AE58" s="36" t="s">
        <v>616</v>
      </c>
      <c r="AF58" s="14" t="s">
        <v>65</v>
      </c>
      <c r="AG58" s="31"/>
    </row>
    <row r="59" ht="40.2" customHeight="1" spans="1:33">
      <c r="A59" s="14">
        <f t="shared" si="0"/>
        <v>56</v>
      </c>
      <c r="B59" s="14" t="s">
        <v>45</v>
      </c>
      <c r="C59" s="15" t="s">
        <v>67</v>
      </c>
      <c r="D59" s="35" t="s">
        <v>68</v>
      </c>
      <c r="E59" s="14" t="s">
        <v>566</v>
      </c>
      <c r="F59" s="18" t="s">
        <v>40</v>
      </c>
      <c r="G59" s="19" t="s">
        <v>32</v>
      </c>
      <c r="H59" s="27">
        <f>VLOOKUP(C59,[3]Sheet2!$A:$G,7,0)</f>
        <v>238860.921333333</v>
      </c>
      <c r="I59" s="40">
        <f>VLOOKUP(C59,[3]Sheet2!$A:$H,8,0)</f>
        <v>1</v>
      </c>
      <c r="J59" s="27">
        <f>VLOOKUP(C59,[3]Sheet2!$A:$I,9,0)</f>
        <v>238860.921333333</v>
      </c>
      <c r="K59" s="27">
        <f>VLOOKUP(C59,[3]Sheet2!$A:$V,21,0)</f>
        <v>290000</v>
      </c>
      <c r="L59" s="27">
        <f t="shared" si="24"/>
        <v>-51139.0786666667</v>
      </c>
      <c r="M59" s="39">
        <f>VLOOKUP(C59,[3]Sheet2!$A:$Z,24,0)</f>
        <v>1124569.23</v>
      </c>
      <c r="N59" s="27">
        <f>VLOOKUP(C59,[3]Sheet2!$A:$Z,25,0)</f>
        <v>123439.506666667</v>
      </c>
      <c r="O59" s="27">
        <f>VLOOKUP(C59,[3]Sheet2!$A:$Z,26,0)</f>
        <v>123439.506666667</v>
      </c>
      <c r="P59" s="60">
        <f t="shared" si="4"/>
        <v>72300.428</v>
      </c>
      <c r="Q59" s="68">
        <v>200000</v>
      </c>
      <c r="R59" s="27">
        <f t="shared" si="1"/>
        <v>200000</v>
      </c>
      <c r="S59" s="40">
        <f t="shared" si="5"/>
        <v>2.76623535340621</v>
      </c>
      <c r="T59" s="40">
        <f t="shared" si="6"/>
        <v>0.0149216380872208</v>
      </c>
      <c r="U59" s="79">
        <f t="shared" si="7"/>
        <v>171598.838003039</v>
      </c>
      <c r="V59" s="73">
        <v>100000</v>
      </c>
      <c r="W59" s="40">
        <f t="shared" si="8"/>
        <v>1.3831176767031</v>
      </c>
      <c r="X59" s="37">
        <v>0.03</v>
      </c>
      <c r="Y59" s="27">
        <f t="shared" si="23"/>
        <v>97000</v>
      </c>
      <c r="Z59" s="17"/>
      <c r="AA59" s="21">
        <v>45442</v>
      </c>
      <c r="AB59" s="14">
        <v>3</v>
      </c>
      <c r="AC59" s="21">
        <f t="shared" si="3"/>
        <v>45439</v>
      </c>
      <c r="AD59" s="17" t="s">
        <v>70</v>
      </c>
      <c r="AE59" s="36" t="s">
        <v>617</v>
      </c>
      <c r="AF59" s="14" t="s">
        <v>153</v>
      </c>
      <c r="AG59" s="31"/>
    </row>
    <row r="60" ht="40.2" customHeight="1" spans="1:33">
      <c r="A60" s="14">
        <f t="shared" si="0"/>
        <v>57</v>
      </c>
      <c r="B60" s="14" t="s">
        <v>90</v>
      </c>
      <c r="C60" s="15" t="s">
        <v>148</v>
      </c>
      <c r="D60" s="35" t="s">
        <v>149</v>
      </c>
      <c r="E60" s="14" t="s">
        <v>566</v>
      </c>
      <c r="F60" s="18" t="s">
        <v>40</v>
      </c>
      <c r="G60" s="19" t="s">
        <v>32</v>
      </c>
      <c r="H60" s="27">
        <f>VLOOKUP(C60,[3]Sheet2!$A:$G,7,0)</f>
        <v>462914.212</v>
      </c>
      <c r="I60" s="40">
        <f>VLOOKUP(C60,[3]Sheet2!$A:$H,8,0)</f>
        <v>0.8</v>
      </c>
      <c r="J60" s="27">
        <f>VLOOKUP(C60,[3]Sheet2!$A:$I,9,0)</f>
        <v>370331.3696</v>
      </c>
      <c r="K60" s="27">
        <f>VLOOKUP(C60,[3]Sheet2!$A:$V,21,0)</f>
        <v>260000</v>
      </c>
      <c r="L60" s="27">
        <f t="shared" si="24"/>
        <v>110331.3696</v>
      </c>
      <c r="M60" s="39">
        <f>VLOOKUP(C60,[3]Sheet2!$A:$Z,24,0)</f>
        <v>1202416.78</v>
      </c>
      <c r="N60" s="27">
        <f>VLOOKUP(C60,[3]Sheet2!$A:$Z,25,0)</f>
        <v>164414.35</v>
      </c>
      <c r="O60" s="27">
        <f>VLOOKUP(C60,[3]Sheet2!$A:$Z,26,0)</f>
        <v>131531.48</v>
      </c>
      <c r="P60" s="60">
        <f t="shared" si="4"/>
        <v>241862.8496</v>
      </c>
      <c r="Q60" s="68">
        <v>100000</v>
      </c>
      <c r="R60" s="27">
        <f t="shared" si="1"/>
        <v>100000</v>
      </c>
      <c r="S60" s="40">
        <f t="shared" si="5"/>
        <v>0.413457462216223</v>
      </c>
      <c r="T60" s="40">
        <f t="shared" si="6"/>
        <v>0.00746081904361041</v>
      </c>
      <c r="U60" s="79">
        <f t="shared" si="7"/>
        <v>85799.4190015197</v>
      </c>
      <c r="V60" s="73">
        <v>50000</v>
      </c>
      <c r="W60" s="40">
        <f t="shared" si="8"/>
        <v>0.206728731108111</v>
      </c>
      <c r="X60" s="37">
        <v>0.03</v>
      </c>
      <c r="Y60" s="27">
        <f t="shared" si="23"/>
        <v>48500</v>
      </c>
      <c r="Z60" s="17"/>
      <c r="AA60" s="21">
        <v>45442</v>
      </c>
      <c r="AB60" s="14">
        <v>3</v>
      </c>
      <c r="AC60" s="21">
        <f t="shared" si="3"/>
        <v>45439</v>
      </c>
      <c r="AD60" s="17" t="s">
        <v>70</v>
      </c>
      <c r="AE60" s="36" t="s">
        <v>618</v>
      </c>
      <c r="AF60" s="14" t="s">
        <v>43</v>
      </c>
      <c r="AG60" s="31" t="s">
        <v>493</v>
      </c>
    </row>
    <row r="61" ht="35.4" hidden="1" customHeight="1" spans="1:33">
      <c r="A61" s="14">
        <f t="shared" si="0"/>
        <v>58</v>
      </c>
      <c r="B61" s="14" t="s">
        <v>90</v>
      </c>
      <c r="C61" s="15" t="s">
        <v>115</v>
      </c>
      <c r="D61" s="47" t="s">
        <v>116</v>
      </c>
      <c r="E61" s="17" t="s">
        <v>30</v>
      </c>
      <c r="F61" s="18" t="s">
        <v>40</v>
      </c>
      <c r="G61" s="19" t="s">
        <v>32</v>
      </c>
      <c r="H61" s="27">
        <f>VLOOKUP(C61,[3]Sheet2!$A:$G,7,0)</f>
        <v>320283.968333333</v>
      </c>
      <c r="I61" s="40">
        <f>VLOOKUP(C61,[3]Sheet2!$A:$H,8,0)</f>
        <v>1</v>
      </c>
      <c r="J61" s="27">
        <f>VLOOKUP(C61,[3]Sheet2!$A:$I,9,0)</f>
        <v>320283.968333333</v>
      </c>
      <c r="K61" s="27">
        <f>VLOOKUP(C61,[3]Sheet2!$A:$V,21,0)</f>
        <v>368000</v>
      </c>
      <c r="L61" s="27">
        <f t="shared" si="24"/>
        <v>-47716.0316666667</v>
      </c>
      <c r="M61" s="39">
        <f>VLOOKUP(C61,[3]Sheet2!$A:$Z,24,0)</f>
        <v>427618.47</v>
      </c>
      <c r="N61" s="27">
        <f>VLOOKUP(C61,[3]Sheet2!$A:$Z,25,0)</f>
        <v>127331.605</v>
      </c>
      <c r="O61" s="27">
        <f>VLOOKUP(C61,[3]Sheet2!$A:$Z,26,0)</f>
        <v>127331.605</v>
      </c>
      <c r="P61" s="60">
        <f t="shared" si="4"/>
        <v>79615.5733333333</v>
      </c>
      <c r="Q61" s="68">
        <v>127000</v>
      </c>
      <c r="R61" s="27">
        <f t="shared" si="1"/>
        <v>127000</v>
      </c>
      <c r="S61" s="40">
        <f t="shared" si="5"/>
        <v>1.59516530099304</v>
      </c>
      <c r="T61" s="40">
        <f t="shared" si="6"/>
        <v>0.00947524018538522</v>
      </c>
      <c r="U61" s="79">
        <f t="shared" si="7"/>
        <v>108965.26213193</v>
      </c>
      <c r="V61" s="77">
        <v>127000</v>
      </c>
      <c r="W61" s="40">
        <f t="shared" si="8"/>
        <v>1.59516530099304</v>
      </c>
      <c r="X61" s="37">
        <v>0.03</v>
      </c>
      <c r="Y61" s="27">
        <f t="shared" si="23"/>
        <v>123190</v>
      </c>
      <c r="Z61" s="17"/>
      <c r="AA61" s="21">
        <v>45442</v>
      </c>
      <c r="AB61" s="14">
        <v>3</v>
      </c>
      <c r="AC61" s="21">
        <f t="shared" si="3"/>
        <v>45439</v>
      </c>
      <c r="AD61" s="17" t="s">
        <v>35</v>
      </c>
      <c r="AE61" s="27">
        <v>830692.8</v>
      </c>
      <c r="AF61" s="14" t="s">
        <v>43</v>
      </c>
      <c r="AG61" s="31" t="s">
        <v>494</v>
      </c>
    </row>
    <row r="62" ht="40.2" customHeight="1" spans="1:33">
      <c r="A62" s="14">
        <f t="shared" si="0"/>
        <v>59</v>
      </c>
      <c r="B62" s="14" t="s">
        <v>260</v>
      </c>
      <c r="C62" s="15" t="s">
        <v>91</v>
      </c>
      <c r="D62" s="35" t="s">
        <v>92</v>
      </c>
      <c r="E62" s="14" t="s">
        <v>566</v>
      </c>
      <c r="F62" s="18" t="s">
        <v>40</v>
      </c>
      <c r="G62" s="19" t="s">
        <v>32</v>
      </c>
      <c r="H62" s="27">
        <f>VLOOKUP(C62,[3]Sheet2!$A:$G,7,0)</f>
        <v>194703.856</v>
      </c>
      <c r="I62" s="40">
        <f>VLOOKUP(C62,[3]Sheet2!$A:$H,8,0)</f>
        <v>0.8</v>
      </c>
      <c r="J62" s="27">
        <f>VLOOKUP(C62,[3]Sheet2!$A:$I,9,0)</f>
        <v>155763.0848</v>
      </c>
      <c r="K62" s="27">
        <f>VLOOKUP(C62,[3]Sheet2!$A:$V,21,0)</f>
        <v>110000</v>
      </c>
      <c r="L62" s="27">
        <f t="shared" si="24"/>
        <v>45763.0848</v>
      </c>
      <c r="M62" s="39">
        <f>VLOOKUP(C62,[3]Sheet2!$A:$Z,24,0)</f>
        <v>270870.28</v>
      </c>
      <c r="N62" s="27">
        <f>VLOOKUP(C62,[3]Sheet2!$A:$Z,25,0)</f>
        <v>92267.08</v>
      </c>
      <c r="O62" s="27">
        <f>VLOOKUP(C62,[3]Sheet2!$A:$Z,26,0)</f>
        <v>73813.664</v>
      </c>
      <c r="P62" s="60">
        <f t="shared" si="4"/>
        <v>119576.7488</v>
      </c>
      <c r="Q62" s="68">
        <v>70000</v>
      </c>
      <c r="R62" s="27">
        <f t="shared" si="1"/>
        <v>70000</v>
      </c>
      <c r="S62" s="40">
        <f t="shared" si="5"/>
        <v>0.58539808702342</v>
      </c>
      <c r="T62" s="40">
        <f t="shared" si="6"/>
        <v>0.00522257333052729</v>
      </c>
      <c r="U62" s="79">
        <f t="shared" si="7"/>
        <v>60059.5933010638</v>
      </c>
      <c r="V62" s="73">
        <v>40000</v>
      </c>
      <c r="W62" s="40">
        <f t="shared" si="8"/>
        <v>0.334513192584811</v>
      </c>
      <c r="X62" s="37">
        <v>0</v>
      </c>
      <c r="Y62" s="27">
        <f t="shared" si="23"/>
        <v>40000</v>
      </c>
      <c r="Z62" s="17"/>
      <c r="AA62" s="21">
        <v>45442</v>
      </c>
      <c r="AB62" s="14">
        <v>3</v>
      </c>
      <c r="AC62" s="21">
        <f t="shared" si="3"/>
        <v>45439</v>
      </c>
      <c r="AD62" s="17" t="s">
        <v>35</v>
      </c>
      <c r="AE62" s="36" t="s">
        <v>619</v>
      </c>
      <c r="AF62" s="14" t="s">
        <v>36</v>
      </c>
      <c r="AG62" s="31"/>
    </row>
    <row r="63" ht="40.2" customHeight="1" spans="1:33">
      <c r="A63" s="14">
        <f t="shared" si="0"/>
        <v>60</v>
      </c>
      <c r="B63" s="14" t="s">
        <v>260</v>
      </c>
      <c r="C63" s="15" t="s">
        <v>495</v>
      </c>
      <c r="D63" s="35" t="s">
        <v>496</v>
      </c>
      <c r="E63" s="14" t="s">
        <v>566</v>
      </c>
      <c r="F63" s="18" t="s">
        <v>40</v>
      </c>
      <c r="G63" s="19" t="s">
        <v>32</v>
      </c>
      <c r="H63" s="27">
        <f>VLOOKUP(C63,[3]Sheet2!$A:$G,7,0)</f>
        <v>18753.244</v>
      </c>
      <c r="I63" s="40">
        <f>VLOOKUP(C63,[3]Sheet2!$A:$H,8,0)</f>
        <v>0.8</v>
      </c>
      <c r="J63" s="27">
        <f>VLOOKUP(C63,[3]Sheet2!$A:$I,9,0)</f>
        <v>15002.5952</v>
      </c>
      <c r="K63" s="27">
        <f>VLOOKUP(C63,[3]Sheet2!$A:$V,21,0)</f>
        <v>81551.24</v>
      </c>
      <c r="L63" s="27">
        <f t="shared" si="24"/>
        <v>-66548.6448</v>
      </c>
      <c r="M63" s="39">
        <f>VLOOKUP(C63,[3]Sheet2!$A:$Z,24,0)</f>
        <v>992.720000000008</v>
      </c>
      <c r="N63" s="27">
        <f>VLOOKUP(C63,[3]Sheet2!$A:$Z,25,0)</f>
        <v>18259.7583333333</v>
      </c>
      <c r="O63" s="27">
        <f>VLOOKUP(C63,[3]Sheet2!$A:$Z,26,0)</f>
        <v>14607.8066666667</v>
      </c>
      <c r="P63" s="60">
        <f t="shared" si="4"/>
        <v>-51940.8381333333</v>
      </c>
      <c r="Q63" s="68">
        <v>14607.8066666667</v>
      </c>
      <c r="R63" s="27">
        <f t="shared" si="1"/>
        <v>14607.8066666667</v>
      </c>
      <c r="S63" s="40">
        <f t="shared" si="5"/>
        <v>-0.281239332895786</v>
      </c>
      <c r="T63" s="40">
        <f t="shared" si="6"/>
        <v>0.00108986202164046</v>
      </c>
      <c r="U63" s="79">
        <f t="shared" si="7"/>
        <v>12533.4132488653</v>
      </c>
      <c r="V63" s="73">
        <v>10000</v>
      </c>
      <c r="W63" s="40">
        <f t="shared" si="8"/>
        <v>-0.192526735404804</v>
      </c>
      <c r="X63" s="37">
        <v>0</v>
      </c>
      <c r="Y63" s="27">
        <f t="shared" si="23"/>
        <v>10000</v>
      </c>
      <c r="Z63" s="17"/>
      <c r="AA63" s="21">
        <v>45442</v>
      </c>
      <c r="AB63" s="14">
        <v>3</v>
      </c>
      <c r="AC63" s="21">
        <f t="shared" si="3"/>
        <v>45439</v>
      </c>
      <c r="AD63" s="17" t="s">
        <v>35</v>
      </c>
      <c r="AE63" s="36" t="s">
        <v>620</v>
      </c>
      <c r="AF63" s="14" t="s">
        <v>43</v>
      </c>
      <c r="AG63" s="31"/>
    </row>
    <row r="64" ht="40.2" customHeight="1" spans="1:33">
      <c r="A64" s="14">
        <f t="shared" si="0"/>
        <v>61</v>
      </c>
      <c r="B64" s="14" t="s">
        <v>45</v>
      </c>
      <c r="C64" s="15" t="s">
        <v>497</v>
      </c>
      <c r="D64" s="35" t="s">
        <v>498</v>
      </c>
      <c r="E64" s="14" t="s">
        <v>566</v>
      </c>
      <c r="F64" s="18" t="s">
        <v>40</v>
      </c>
      <c r="G64" s="19" t="s">
        <v>32</v>
      </c>
      <c r="H64" s="27">
        <f>VLOOKUP(C64,[3]Sheet2!$A:$G,7,0)</f>
        <v>40270.08</v>
      </c>
      <c r="I64" s="40">
        <f>VLOOKUP(C64,[3]Sheet2!$A:$H,8,0)</f>
        <v>0.8</v>
      </c>
      <c r="J64" s="27">
        <f>VLOOKUP(C64,[3]Sheet2!$A:$I,9,0)</f>
        <v>32216.064</v>
      </c>
      <c r="K64" s="27">
        <f>VLOOKUP(C64,[3]Sheet2!$A:$V,21,0)</f>
        <v>40000</v>
      </c>
      <c r="L64" s="27">
        <f t="shared" si="24"/>
        <v>-7783.936</v>
      </c>
      <c r="M64" s="39">
        <f>VLOOKUP(C64,[3]Sheet2!$A:$Z,24,0)</f>
        <v>175947.79</v>
      </c>
      <c r="N64" s="27">
        <f>VLOOKUP(C64,[3]Sheet2!$A:$Z,25,0)</f>
        <v>20360.34</v>
      </c>
      <c r="O64" s="27">
        <f>VLOOKUP(C64,[3]Sheet2!$A:$Z,26,0)</f>
        <v>16288.272</v>
      </c>
      <c r="P64" s="60">
        <f t="shared" si="4"/>
        <v>8504.336</v>
      </c>
      <c r="Q64" s="68">
        <v>15000</v>
      </c>
      <c r="R64" s="27">
        <f t="shared" si="1"/>
        <v>15000</v>
      </c>
      <c r="S64" s="40">
        <f t="shared" si="5"/>
        <v>1.76380613371814</v>
      </c>
      <c r="T64" s="40">
        <f t="shared" si="6"/>
        <v>0.00111912285654156</v>
      </c>
      <c r="U64" s="79">
        <f t="shared" si="7"/>
        <v>12869.912850228</v>
      </c>
      <c r="V64" s="73">
        <v>10000</v>
      </c>
      <c r="W64" s="40">
        <f t="shared" si="8"/>
        <v>1.17587075581209</v>
      </c>
      <c r="X64" s="37">
        <v>0</v>
      </c>
      <c r="Y64" s="27">
        <f t="shared" si="23"/>
        <v>10000</v>
      </c>
      <c r="Z64" s="17"/>
      <c r="AA64" s="21">
        <v>45442</v>
      </c>
      <c r="AB64" s="14">
        <v>3</v>
      </c>
      <c r="AC64" s="21">
        <f t="shared" si="3"/>
        <v>45439</v>
      </c>
      <c r="AD64" s="17" t="s">
        <v>35</v>
      </c>
      <c r="AE64" s="36" t="s">
        <v>621</v>
      </c>
      <c r="AF64" s="14" t="s">
        <v>65</v>
      </c>
      <c r="AG64" s="31"/>
    </row>
    <row r="65" ht="40.2" customHeight="1" spans="1:33">
      <c r="A65" s="14">
        <f t="shared" si="0"/>
        <v>62</v>
      </c>
      <c r="B65" s="14" t="s">
        <v>260</v>
      </c>
      <c r="C65" s="15" t="s">
        <v>215</v>
      </c>
      <c r="D65" s="35" t="s">
        <v>216</v>
      </c>
      <c r="E65" s="14" t="s">
        <v>566</v>
      </c>
      <c r="F65" s="18" t="s">
        <v>40</v>
      </c>
      <c r="G65" s="19" t="s">
        <v>32</v>
      </c>
      <c r="H65" s="27">
        <f>VLOOKUP(C65,[3]Sheet2!$A:$G,7,0)</f>
        <v>142043.338666667</v>
      </c>
      <c r="I65" s="40">
        <f>VLOOKUP(C65,[3]Sheet2!$A:$H,8,0)</f>
        <v>0.8</v>
      </c>
      <c r="J65" s="27">
        <f>VLOOKUP(C65,[3]Sheet2!$A:$I,9,0)</f>
        <v>113634.670933333</v>
      </c>
      <c r="K65" s="27">
        <f>VLOOKUP(C65,[3]Sheet2!$A:$V,21,0)</f>
        <v>199000</v>
      </c>
      <c r="L65" s="27">
        <f t="shared" si="24"/>
        <v>-85365.3290666667</v>
      </c>
      <c r="M65" s="39">
        <f>VLOOKUP(C65,[3]Sheet2!$A:$Z,24,0)</f>
        <v>287445.04</v>
      </c>
      <c r="N65" s="27">
        <f>VLOOKUP(C65,[3]Sheet2!$A:$Z,25,0)</f>
        <v>79188.5966666667</v>
      </c>
      <c r="O65" s="27">
        <f>VLOOKUP(C65,[3]Sheet2!$A:$Z,26,0)</f>
        <v>63350.8773333333</v>
      </c>
      <c r="P65" s="60">
        <f t="shared" si="4"/>
        <v>-22014.4517333333</v>
      </c>
      <c r="Q65" s="68">
        <v>50000</v>
      </c>
      <c r="R65" s="27">
        <f t="shared" si="1"/>
        <v>50000</v>
      </c>
      <c r="S65" s="40">
        <f t="shared" si="5"/>
        <v>-2.27123530513786</v>
      </c>
      <c r="T65" s="40">
        <f t="shared" si="6"/>
        <v>0.00373040952180521</v>
      </c>
      <c r="U65" s="79">
        <f t="shared" si="7"/>
        <v>42899.7095007599</v>
      </c>
      <c r="V65" s="78">
        <v>20000</v>
      </c>
      <c r="W65" s="40">
        <f t="shared" si="8"/>
        <v>-0.908494122055143</v>
      </c>
      <c r="X65" s="37">
        <v>0.03</v>
      </c>
      <c r="Y65" s="27">
        <f t="shared" si="23"/>
        <v>19400</v>
      </c>
      <c r="Z65" s="17"/>
      <c r="AA65" s="21">
        <v>45442</v>
      </c>
      <c r="AB65" s="14">
        <v>3</v>
      </c>
      <c r="AC65" s="21">
        <f t="shared" si="3"/>
        <v>45439</v>
      </c>
      <c r="AD65" s="17" t="s">
        <v>35</v>
      </c>
      <c r="AE65" s="36" t="s">
        <v>622</v>
      </c>
      <c r="AF65" s="14" t="s">
        <v>43</v>
      </c>
      <c r="AG65" s="31"/>
    </row>
    <row r="66" ht="40.2" customHeight="1" spans="1:33">
      <c r="A66" s="14">
        <f t="shared" si="0"/>
        <v>63</v>
      </c>
      <c r="B66" s="14" t="s">
        <v>90</v>
      </c>
      <c r="C66" s="15" t="s">
        <v>106</v>
      </c>
      <c r="D66" s="35" t="s">
        <v>107</v>
      </c>
      <c r="E66" s="14" t="s">
        <v>566</v>
      </c>
      <c r="F66" s="18" t="s">
        <v>40</v>
      </c>
      <c r="G66" s="19" t="s">
        <v>32</v>
      </c>
      <c r="H66" s="27">
        <f>VLOOKUP(C66,[3]Sheet2!$A:$G,7,0)</f>
        <v>136539.137333333</v>
      </c>
      <c r="I66" s="40">
        <f>VLOOKUP(C66,[3]Sheet2!$A:$H,8,0)</f>
        <v>0.8</v>
      </c>
      <c r="J66" s="27">
        <f>VLOOKUP(C66,[3]Sheet2!$A:$I,9,0)</f>
        <v>109231.309866667</v>
      </c>
      <c r="K66" s="27">
        <f>VLOOKUP(C66,[3]Sheet2!$A:$V,21,0)</f>
        <v>90000</v>
      </c>
      <c r="L66" s="27">
        <f t="shared" si="24"/>
        <v>19231.3098666667</v>
      </c>
      <c r="M66" s="39">
        <f>VLOOKUP(C66,[3]Sheet2!$A:$Z,24,0)</f>
        <v>283466.93</v>
      </c>
      <c r="N66" s="27">
        <f>VLOOKUP(C66,[3]Sheet2!$A:$Z,25,0)</f>
        <v>40562.04</v>
      </c>
      <c r="O66" s="27">
        <f>VLOOKUP(C66,[3]Sheet2!$A:$Z,26,0)</f>
        <v>32449.632</v>
      </c>
      <c r="P66" s="60">
        <f t="shared" si="4"/>
        <v>51680.9418666667</v>
      </c>
      <c r="Q66" s="68">
        <v>25000</v>
      </c>
      <c r="R66" s="27">
        <f t="shared" si="1"/>
        <v>25000</v>
      </c>
      <c r="S66" s="40">
        <f t="shared" si="5"/>
        <v>0.483737313930894</v>
      </c>
      <c r="T66" s="40">
        <f t="shared" si="6"/>
        <v>0.0018652047609026</v>
      </c>
      <c r="U66" s="79">
        <f t="shared" si="7"/>
        <v>21449.8547503799</v>
      </c>
      <c r="V66" s="73">
        <v>30000</v>
      </c>
      <c r="W66" s="40">
        <f t="shared" si="8"/>
        <v>0.580484776717072</v>
      </c>
      <c r="X66" s="37">
        <v>0.03</v>
      </c>
      <c r="Y66" s="27">
        <f t="shared" si="23"/>
        <v>29100</v>
      </c>
      <c r="Z66" s="17"/>
      <c r="AA66" s="21">
        <v>45442</v>
      </c>
      <c r="AB66" s="14">
        <v>3</v>
      </c>
      <c r="AC66" s="21">
        <f t="shared" si="3"/>
        <v>45439</v>
      </c>
      <c r="AD66" s="17" t="s">
        <v>35</v>
      </c>
      <c r="AE66" s="36" t="s">
        <v>623</v>
      </c>
      <c r="AF66" s="14" t="s">
        <v>65</v>
      </c>
      <c r="AG66" s="31"/>
    </row>
    <row r="67" ht="40.2" customHeight="1" spans="1:33">
      <c r="A67" s="14">
        <f t="shared" si="0"/>
        <v>64</v>
      </c>
      <c r="B67" s="14" t="s">
        <v>45</v>
      </c>
      <c r="C67" s="15" t="s">
        <v>104</v>
      </c>
      <c r="D67" s="35" t="s">
        <v>105</v>
      </c>
      <c r="E67" s="14" t="s">
        <v>566</v>
      </c>
      <c r="F67" s="18" t="s">
        <v>40</v>
      </c>
      <c r="G67" s="19" t="s">
        <v>32</v>
      </c>
      <c r="H67" s="27">
        <f>VLOOKUP(C67,[3]Sheet2!$A:$G,7,0)</f>
        <v>58217.1933333333</v>
      </c>
      <c r="I67" s="40">
        <f>VLOOKUP(C67,[3]Sheet2!$A:$H,8,0)</f>
        <v>1</v>
      </c>
      <c r="J67" s="27">
        <f>VLOOKUP(C67,[3]Sheet2!$A:$I,9,0)</f>
        <v>58217.1933333333</v>
      </c>
      <c r="K67" s="27">
        <f>VLOOKUP(C67,[3]Sheet2!$A:$V,21,0)</f>
        <v>30000</v>
      </c>
      <c r="L67" s="27">
        <f t="shared" si="24"/>
        <v>28217.1933333333</v>
      </c>
      <c r="M67" s="39">
        <f>VLOOKUP(C67,[3]Sheet2!$A:$Z,24,0)</f>
        <v>322121.33</v>
      </c>
      <c r="N67" s="27">
        <f>VLOOKUP(C67,[3]Sheet2!$A:$Z,25,0)</f>
        <v>2847.97333333333</v>
      </c>
      <c r="O67" s="27">
        <f>VLOOKUP(C67,[3]Sheet2!$A:$Z,26,0)</f>
        <v>2847.97333333333</v>
      </c>
      <c r="P67" s="60">
        <f t="shared" si="4"/>
        <v>31065.1666666667</v>
      </c>
      <c r="Q67" s="68">
        <v>50000</v>
      </c>
      <c r="R67" s="27">
        <f t="shared" si="1"/>
        <v>50000</v>
      </c>
      <c r="S67" s="40">
        <f t="shared" si="5"/>
        <v>1.60951977295041</v>
      </c>
      <c r="T67" s="40">
        <f t="shared" si="6"/>
        <v>0.00373040952180521</v>
      </c>
      <c r="U67" s="79">
        <f t="shared" si="7"/>
        <v>42899.7095007599</v>
      </c>
      <c r="V67" s="73">
        <v>30000</v>
      </c>
      <c r="W67" s="40">
        <f t="shared" si="8"/>
        <v>0.965711863770246</v>
      </c>
      <c r="X67" s="37">
        <v>0.03</v>
      </c>
      <c r="Y67" s="27">
        <f t="shared" si="23"/>
        <v>29100</v>
      </c>
      <c r="Z67" s="17" t="s">
        <v>499</v>
      </c>
      <c r="AA67" s="21">
        <v>45442</v>
      </c>
      <c r="AB67" s="14">
        <v>3</v>
      </c>
      <c r="AC67" s="21">
        <f t="shared" si="3"/>
        <v>45439</v>
      </c>
      <c r="AD67" s="17" t="s">
        <v>35</v>
      </c>
      <c r="AE67" s="36" t="s">
        <v>624</v>
      </c>
      <c r="AF67" s="14" t="s">
        <v>36</v>
      </c>
      <c r="AG67" s="31" t="s">
        <v>500</v>
      </c>
    </row>
    <row r="68" ht="40.2" customHeight="1" spans="1:33">
      <c r="A68" s="14">
        <f t="shared" si="0"/>
        <v>65</v>
      </c>
      <c r="B68" s="14" t="s">
        <v>27</v>
      </c>
      <c r="C68" s="15" t="s">
        <v>326</v>
      </c>
      <c r="D68" s="35" t="s">
        <v>327</v>
      </c>
      <c r="E68" s="14" t="s">
        <v>566</v>
      </c>
      <c r="F68" s="18" t="s">
        <v>40</v>
      </c>
      <c r="G68" s="19" t="s">
        <v>32</v>
      </c>
      <c r="H68" s="27">
        <f>VLOOKUP(C68,[3]Sheet2!$A:$G,7,0)</f>
        <v>21460.8426666667</v>
      </c>
      <c r="I68" s="40">
        <f>VLOOKUP(C68,[3]Sheet2!$A:$H,8,0)</f>
        <v>0.8</v>
      </c>
      <c r="J68" s="27">
        <f>VLOOKUP(C68,[3]Sheet2!$A:$I,9,0)</f>
        <v>17168.6741333333</v>
      </c>
      <c r="K68" s="27">
        <f>VLOOKUP(C68,[3]Sheet2!$A:$V,21,0)</f>
        <v>40000</v>
      </c>
      <c r="L68" s="27">
        <f t="shared" si="24"/>
        <v>-22831.3258666667</v>
      </c>
      <c r="M68" s="39">
        <f>VLOOKUP(C68,[3]Sheet2!$A:$Z,24,0)</f>
        <v>40239.08</v>
      </c>
      <c r="N68" s="27">
        <f>VLOOKUP(C68,[3]Sheet2!$A:$Z,25,0)</f>
        <v>6706.51333333333</v>
      </c>
      <c r="O68" s="27">
        <f>VLOOKUP(C68,[3]Sheet2!$A:$Z,26,0)</f>
        <v>5365.21066666667</v>
      </c>
      <c r="P68" s="60">
        <f t="shared" si="4"/>
        <v>-17466.1152</v>
      </c>
      <c r="Q68" s="68">
        <v>10000</v>
      </c>
      <c r="R68" s="27">
        <f t="shared" si="1"/>
        <v>10000</v>
      </c>
      <c r="S68" s="40">
        <f t="shared" si="5"/>
        <v>-0.572537160409889</v>
      </c>
      <c r="T68" s="40">
        <f t="shared" si="6"/>
        <v>0.000746081904361041</v>
      </c>
      <c r="U68" s="79">
        <f t="shared" si="7"/>
        <v>8579.94190015197</v>
      </c>
      <c r="V68" s="78"/>
      <c r="W68" s="40">
        <f t="shared" si="8"/>
        <v>0</v>
      </c>
      <c r="X68" s="37">
        <v>0</v>
      </c>
      <c r="Y68" s="27">
        <f t="shared" si="23"/>
        <v>0</v>
      </c>
      <c r="Z68" s="17"/>
      <c r="AA68" s="21">
        <v>45442</v>
      </c>
      <c r="AB68" s="14">
        <v>3</v>
      </c>
      <c r="AC68" s="21">
        <f t="shared" si="3"/>
        <v>45439</v>
      </c>
      <c r="AD68" s="17" t="s">
        <v>70</v>
      </c>
      <c r="AE68" s="36" t="s">
        <v>625</v>
      </c>
      <c r="AF68" s="14" t="s">
        <v>36</v>
      </c>
      <c r="AG68" s="31"/>
    </row>
    <row r="69" ht="40.2" customHeight="1" spans="1:33">
      <c r="A69" s="14">
        <f t="shared" si="0"/>
        <v>66</v>
      </c>
      <c r="B69" s="14" t="s">
        <v>27</v>
      </c>
      <c r="C69" s="15" t="s">
        <v>310</v>
      </c>
      <c r="D69" s="35" t="s">
        <v>311</v>
      </c>
      <c r="E69" s="14" t="s">
        <v>172</v>
      </c>
      <c r="F69" s="18" t="s">
        <v>93</v>
      </c>
      <c r="G69" s="19" t="s">
        <v>32</v>
      </c>
      <c r="H69" s="27">
        <f>VLOOKUP(C69,[3]Sheet2!$A:$G,7,0)</f>
        <v>32854.9733333333</v>
      </c>
      <c r="I69" s="40">
        <f>VLOOKUP(C69,[3]Sheet2!$A:$H,8,0)</f>
        <v>1</v>
      </c>
      <c r="J69" s="27">
        <f>VLOOKUP(C69,[3]Sheet2!$A:$I,9,0)</f>
        <v>32854.9733333333</v>
      </c>
      <c r="K69" s="27">
        <f>VLOOKUP(C69,[3]Sheet2!$A:$V,21,0)</f>
        <v>40000</v>
      </c>
      <c r="L69" s="27">
        <f t="shared" si="24"/>
        <v>-7145.02666666666</v>
      </c>
      <c r="M69" s="39">
        <f>VLOOKUP(C69,[3]Sheet2!$A:$Z,24,0)</f>
        <v>49282.46</v>
      </c>
      <c r="N69" s="27">
        <f>VLOOKUP(C69,[3]Sheet2!$A:$Z,25,0)</f>
        <v>10565.4283333333</v>
      </c>
      <c r="O69" s="27">
        <f>VLOOKUP(C69,[3]Sheet2!$A:$Z,26,0)</f>
        <v>10565.4283333333</v>
      </c>
      <c r="P69" s="60">
        <f t="shared" si="4"/>
        <v>3420.40166666667</v>
      </c>
      <c r="Q69" s="68">
        <v>30000</v>
      </c>
      <c r="R69" s="27">
        <f t="shared" si="1"/>
        <v>30000</v>
      </c>
      <c r="S69" s="40">
        <f t="shared" si="5"/>
        <v>8.77089971401994</v>
      </c>
      <c r="T69" s="40">
        <f t="shared" si="6"/>
        <v>0.00223824571308312</v>
      </c>
      <c r="U69" s="79">
        <f t="shared" si="7"/>
        <v>25739.8257004559</v>
      </c>
      <c r="V69" s="78">
        <v>10000</v>
      </c>
      <c r="W69" s="40">
        <f t="shared" si="8"/>
        <v>2.92363323800665</v>
      </c>
      <c r="X69" s="37">
        <v>0</v>
      </c>
      <c r="Y69" s="27">
        <f t="shared" si="23"/>
        <v>10000</v>
      </c>
      <c r="Z69" s="17"/>
      <c r="AA69" s="21">
        <v>45442</v>
      </c>
      <c r="AB69" s="14">
        <v>3</v>
      </c>
      <c r="AC69" s="21">
        <f t="shared" si="3"/>
        <v>45439</v>
      </c>
      <c r="AD69" s="17" t="s">
        <v>35</v>
      </c>
      <c r="AE69" s="36" t="s">
        <v>626</v>
      </c>
      <c r="AF69" s="14" t="s">
        <v>36</v>
      </c>
      <c r="AG69" s="31" t="s">
        <v>502</v>
      </c>
    </row>
    <row r="70" ht="35.4" hidden="1" customHeight="1" spans="1:33">
      <c r="A70" s="14">
        <f t="shared" si="0"/>
        <v>67</v>
      </c>
      <c r="B70" s="14" t="s">
        <v>45</v>
      </c>
      <c r="C70" s="49" t="s">
        <v>201</v>
      </c>
      <c r="D70" s="47" t="s">
        <v>202</v>
      </c>
      <c r="E70" s="17" t="s">
        <v>30</v>
      </c>
      <c r="F70" s="17" t="s">
        <v>31</v>
      </c>
      <c r="G70" s="19" t="s">
        <v>32</v>
      </c>
      <c r="H70" s="27">
        <f>VLOOKUP(C70,[3]Sheet2!$A:$G,7,0)</f>
        <v>595175.436666667</v>
      </c>
      <c r="I70" s="40">
        <f>VLOOKUP(C70,[3]Sheet2!$A:$H,8,0)</f>
        <v>1</v>
      </c>
      <c r="J70" s="27">
        <f>VLOOKUP(C70,[3]Sheet2!$A:$I,9,0)</f>
        <v>595175.436666667</v>
      </c>
      <c r="K70" s="27">
        <f>VLOOKUP(C70,[3]Sheet2!$A:$V,21,0)</f>
        <v>100000</v>
      </c>
      <c r="L70" s="27">
        <f t="shared" si="24"/>
        <v>495175.436666667</v>
      </c>
      <c r="M70" s="39">
        <f>VLOOKUP(C70,[3]Sheet2!$A:$Z,24,0)</f>
        <v>1447082.58</v>
      </c>
      <c r="N70" s="27">
        <f>VLOOKUP(C70,[3]Sheet2!$A:$Z,25,0)</f>
        <v>101084.988333333</v>
      </c>
      <c r="O70" s="27">
        <f>VLOOKUP(C70,[3]Sheet2!$A:$Z,26,0)</f>
        <v>101084.988333333</v>
      </c>
      <c r="P70" s="60">
        <f t="shared" si="4"/>
        <v>596260.425</v>
      </c>
      <c r="Q70" s="68">
        <v>100000</v>
      </c>
      <c r="R70" s="27">
        <f t="shared" si="1"/>
        <v>100000</v>
      </c>
      <c r="S70" s="40">
        <f t="shared" ref="S70:S115" si="34">Q70/P70</f>
        <v>0.167711952373831</v>
      </c>
      <c r="T70" s="40">
        <f t="shared" ref="T70:T115" si="35">R70/$R$1</f>
        <v>0.00746081904361041</v>
      </c>
      <c r="U70" s="79">
        <f t="shared" ref="U70:U110" si="36">T70*$U$1</f>
        <v>85799.4190015197</v>
      </c>
      <c r="V70" s="77">
        <v>100000</v>
      </c>
      <c r="W70" s="40">
        <f t="shared" ref="W70:W115" si="37">V70/P70</f>
        <v>0.167711952373831</v>
      </c>
      <c r="X70" s="37">
        <v>0.03</v>
      </c>
      <c r="Y70" s="27">
        <f t="shared" ref="Y70:Y102" si="38">V70*(1-X70)</f>
        <v>97000</v>
      </c>
      <c r="Z70" s="17" t="s">
        <v>55</v>
      </c>
      <c r="AA70" s="21">
        <v>45436</v>
      </c>
      <c r="AB70" s="14">
        <v>3</v>
      </c>
      <c r="AC70" s="21">
        <f t="shared" si="3"/>
        <v>45433</v>
      </c>
      <c r="AD70" s="17" t="s">
        <v>35</v>
      </c>
      <c r="AE70" s="27">
        <v>1667043.84</v>
      </c>
      <c r="AF70" s="14" t="s">
        <v>36</v>
      </c>
      <c r="AG70" s="31" t="s">
        <v>503</v>
      </c>
    </row>
    <row r="71" ht="40.2" customHeight="1" spans="1:33">
      <c r="A71" s="14">
        <f t="shared" si="0"/>
        <v>68</v>
      </c>
      <c r="B71" s="14" t="s">
        <v>45</v>
      </c>
      <c r="C71" s="15" t="s">
        <v>191</v>
      </c>
      <c r="D71" s="35" t="s">
        <v>192</v>
      </c>
      <c r="E71" s="14" t="s">
        <v>566</v>
      </c>
      <c r="F71" s="17" t="s">
        <v>31</v>
      </c>
      <c r="G71" s="19" t="s">
        <v>32</v>
      </c>
      <c r="H71" s="27">
        <f>VLOOKUP(C71,[3]Sheet2!$A:$G,7,0)</f>
        <v>191396.326666667</v>
      </c>
      <c r="I71" s="40">
        <f>VLOOKUP(C71,[3]Sheet2!$A:$H,8,0)</f>
        <v>0.8</v>
      </c>
      <c r="J71" s="27">
        <f>VLOOKUP(C71,[3]Sheet2!$A:$I,9,0)</f>
        <v>153117.061333333</v>
      </c>
      <c r="K71" s="27">
        <f>VLOOKUP(C71,[3]Sheet2!$A:$V,21,0)</f>
        <v>50000</v>
      </c>
      <c r="L71" s="27">
        <f t="shared" si="24"/>
        <v>103117.061333333</v>
      </c>
      <c r="M71" s="39">
        <f>VLOOKUP(C71,[3]Sheet2!$A:$Z,24,0)</f>
        <v>1129522.91</v>
      </c>
      <c r="N71" s="27">
        <f>VLOOKUP(C71,[3]Sheet2!$A:$Z,25,0)</f>
        <v>91156.0333333333</v>
      </c>
      <c r="O71" s="27">
        <f>VLOOKUP(C71,[3]Sheet2!$A:$Z,26,0)</f>
        <v>72924.8266666667</v>
      </c>
      <c r="P71" s="60">
        <f t="shared" ref="P71:P113" si="39">L71+O71</f>
        <v>176041.888</v>
      </c>
      <c r="Q71" s="68">
        <v>100000</v>
      </c>
      <c r="R71" s="27">
        <f t="shared" ref="R71:R115" si="40">Q71</f>
        <v>100000</v>
      </c>
      <c r="S71" s="40">
        <f t="shared" si="34"/>
        <v>0.568046623085524</v>
      </c>
      <c r="T71" s="40">
        <f t="shared" si="35"/>
        <v>0.00746081904361041</v>
      </c>
      <c r="U71" s="79">
        <f t="shared" si="36"/>
        <v>85799.4190015197</v>
      </c>
      <c r="V71" s="78">
        <v>50000</v>
      </c>
      <c r="W71" s="40">
        <f t="shared" si="37"/>
        <v>0.284023311542762</v>
      </c>
      <c r="X71" s="37">
        <v>0</v>
      </c>
      <c r="Y71" s="27">
        <f t="shared" si="38"/>
        <v>50000</v>
      </c>
      <c r="Z71" s="17"/>
      <c r="AA71" s="21">
        <v>45442</v>
      </c>
      <c r="AB71" s="14">
        <v>3</v>
      </c>
      <c r="AC71" s="21">
        <f t="shared" ref="AC71:AC115" si="41">AA71-AB71</f>
        <v>45439</v>
      </c>
      <c r="AD71" s="17" t="s">
        <v>35</v>
      </c>
      <c r="AE71" s="36" t="s">
        <v>627</v>
      </c>
      <c r="AF71" s="14" t="s">
        <v>36</v>
      </c>
      <c r="AG71" s="31"/>
    </row>
    <row r="72" ht="40.2" customHeight="1" spans="1:33">
      <c r="A72" s="14">
        <f t="shared" si="0"/>
        <v>69</v>
      </c>
      <c r="B72" s="14" t="s">
        <v>45</v>
      </c>
      <c r="C72" s="15" t="s">
        <v>187</v>
      </c>
      <c r="D72" s="35" t="s">
        <v>188</v>
      </c>
      <c r="E72" s="14" t="s">
        <v>566</v>
      </c>
      <c r="F72" s="17" t="s">
        <v>31</v>
      </c>
      <c r="G72" s="19" t="s">
        <v>32</v>
      </c>
      <c r="H72" s="27">
        <f>VLOOKUP(C72,[3]Sheet2!$A:$G,7,0)</f>
        <v>919473.562666667</v>
      </c>
      <c r="I72" s="40">
        <f>VLOOKUP(C72,[3]Sheet2!$A:$H,8,0)</f>
        <v>0.8</v>
      </c>
      <c r="J72" s="27">
        <f>VLOOKUP(C72,[3]Sheet2!$A:$I,9,0)</f>
        <v>735578.850133333</v>
      </c>
      <c r="K72" s="27">
        <f>VLOOKUP(C72,[3]Sheet2!$A:$V,21,0)</f>
        <v>50000</v>
      </c>
      <c r="L72" s="27">
        <f t="shared" si="24"/>
        <v>685578.850133333</v>
      </c>
      <c r="M72" s="39">
        <f>VLOOKUP(C72,[3]Sheet2!$A:$Z,24,0)</f>
        <v>1637523.15</v>
      </c>
      <c r="N72" s="27">
        <f>VLOOKUP(C72,[3]Sheet2!$A:$Z,25,0)</f>
        <v>296871.568333333</v>
      </c>
      <c r="O72" s="27">
        <f>VLOOKUP(C72,[3]Sheet2!$A:$Z,26,0)</f>
        <v>237497.254666667</v>
      </c>
      <c r="P72" s="60">
        <f t="shared" si="39"/>
        <v>923076.1048</v>
      </c>
      <c r="Q72" s="68">
        <v>230000</v>
      </c>
      <c r="R72" s="27">
        <f t="shared" si="40"/>
        <v>230000</v>
      </c>
      <c r="S72" s="40">
        <f t="shared" si="34"/>
        <v>0.249166887544807</v>
      </c>
      <c r="T72" s="40">
        <f t="shared" si="35"/>
        <v>0.0171598838003039</v>
      </c>
      <c r="U72" s="79">
        <f t="shared" si="36"/>
        <v>197338.663703495</v>
      </c>
      <c r="V72" s="73">
        <v>70000</v>
      </c>
      <c r="W72" s="40">
        <f t="shared" si="37"/>
        <v>0.0758334005571151</v>
      </c>
      <c r="X72" s="37">
        <v>0</v>
      </c>
      <c r="Y72" s="27">
        <f t="shared" si="38"/>
        <v>70000</v>
      </c>
      <c r="Z72" s="17"/>
      <c r="AA72" s="21">
        <v>45442</v>
      </c>
      <c r="AB72" s="14">
        <v>3</v>
      </c>
      <c r="AC72" s="21">
        <f t="shared" si="41"/>
        <v>45439</v>
      </c>
      <c r="AD72" s="17" t="s">
        <v>35</v>
      </c>
      <c r="AE72" s="36" t="s">
        <v>628</v>
      </c>
      <c r="AF72" s="14" t="s">
        <v>36</v>
      </c>
      <c r="AG72" s="31"/>
    </row>
    <row r="73" ht="40.2" customHeight="1" spans="1:33">
      <c r="A73" s="14">
        <f t="shared" si="0"/>
        <v>70</v>
      </c>
      <c r="B73" s="14" t="s">
        <v>45</v>
      </c>
      <c r="C73" s="15" t="s">
        <v>504</v>
      </c>
      <c r="D73" s="35" t="s">
        <v>505</v>
      </c>
      <c r="E73" s="14" t="s">
        <v>566</v>
      </c>
      <c r="F73" s="17" t="s">
        <v>31</v>
      </c>
      <c r="G73" s="19" t="s">
        <v>32</v>
      </c>
      <c r="H73" s="27" t="e">
        <f>VLOOKUP(C73,[3]Sheet2!$A:$G,7,0)</f>
        <v>#N/A</v>
      </c>
      <c r="I73" s="40" t="e">
        <f>VLOOKUP(C73,[3]Sheet2!$A:$H,8,0)</f>
        <v>#N/A</v>
      </c>
      <c r="J73" s="27" t="e">
        <f>VLOOKUP(C73,[3]Sheet2!$A:$I,9,0)</f>
        <v>#N/A</v>
      </c>
      <c r="K73" s="27" t="e">
        <f>VLOOKUP(C73,[3]Sheet2!$A:$V,21,0)</f>
        <v>#N/A</v>
      </c>
      <c r="L73" s="27" t="e">
        <f t="shared" ref="L73:L82" si="42">J73-K73</f>
        <v>#N/A</v>
      </c>
      <c r="M73" s="39">
        <v>5100</v>
      </c>
      <c r="N73" s="27" t="e">
        <f>VLOOKUP(C73,[3]Sheet2!$A:$Z,25,0)</f>
        <v>#N/A</v>
      </c>
      <c r="O73" s="27" t="e">
        <f>VLOOKUP(C73,[3]Sheet2!$A:$Z,26,0)</f>
        <v>#N/A</v>
      </c>
      <c r="P73" s="60">
        <v>5100</v>
      </c>
      <c r="Q73" s="68">
        <v>5100</v>
      </c>
      <c r="R73" s="27">
        <f t="shared" si="40"/>
        <v>5100</v>
      </c>
      <c r="S73" s="40">
        <f t="shared" si="34"/>
        <v>1</v>
      </c>
      <c r="T73" s="40">
        <f t="shared" si="35"/>
        <v>0.000380501771224131</v>
      </c>
      <c r="U73" s="79">
        <f t="shared" si="36"/>
        <v>4375.77036907751</v>
      </c>
      <c r="V73" s="73">
        <v>5100</v>
      </c>
      <c r="W73" s="40">
        <f t="shared" si="37"/>
        <v>1</v>
      </c>
      <c r="X73" s="37">
        <v>0</v>
      </c>
      <c r="Y73" s="27">
        <f t="shared" si="38"/>
        <v>5100</v>
      </c>
      <c r="Z73" s="17"/>
      <c r="AA73" s="21">
        <v>45442</v>
      </c>
      <c r="AB73" s="14">
        <v>3</v>
      </c>
      <c r="AC73" s="21">
        <f t="shared" si="41"/>
        <v>45439</v>
      </c>
      <c r="AD73" s="17" t="s">
        <v>35</v>
      </c>
      <c r="AE73" s="36" t="s">
        <v>629</v>
      </c>
      <c r="AF73" s="14" t="s">
        <v>36</v>
      </c>
      <c r="AG73" s="31"/>
    </row>
    <row r="74" ht="40.2" customHeight="1" spans="1:33">
      <c r="A74" s="14">
        <f t="shared" si="0"/>
        <v>71</v>
      </c>
      <c r="B74" s="14" t="s">
        <v>45</v>
      </c>
      <c r="C74" s="15" t="s">
        <v>506</v>
      </c>
      <c r="D74" s="35" t="s">
        <v>507</v>
      </c>
      <c r="E74" s="14" t="s">
        <v>566</v>
      </c>
      <c r="F74" s="18" t="s">
        <v>40</v>
      </c>
      <c r="G74" s="19" t="s">
        <v>32</v>
      </c>
      <c r="H74" s="27">
        <f>VLOOKUP(C74,[3]Sheet2!$A:$G,7,0)</f>
        <v>37469.644</v>
      </c>
      <c r="I74" s="40">
        <f>VLOOKUP(C74,[3]Sheet2!$A:$H,8,0)</f>
        <v>0.8</v>
      </c>
      <c r="J74" s="27">
        <f>VLOOKUP(C74,[3]Sheet2!$A:$I,9,0)</f>
        <v>29975.7152</v>
      </c>
      <c r="K74" s="27">
        <f>VLOOKUP(C74,[3]Sheet2!$A:$V,21,0)</f>
        <v>20000</v>
      </c>
      <c r="L74" s="27">
        <f t="shared" si="42"/>
        <v>9975.7152</v>
      </c>
      <c r="M74" s="39">
        <f>VLOOKUP(C74,[3]Sheet2!$A:$Z,24,0)</f>
        <v>106230.66</v>
      </c>
      <c r="N74" s="27">
        <f>VLOOKUP(C74,[3]Sheet2!$A:$Z,25,0)</f>
        <v>5222.23833333333</v>
      </c>
      <c r="O74" s="27">
        <f>VLOOKUP(C74,[3]Sheet2!$A:$Z,26,0)</f>
        <v>4177.79066666667</v>
      </c>
      <c r="P74" s="60">
        <f t="shared" si="39"/>
        <v>14153.5058666667</v>
      </c>
      <c r="Q74" s="68">
        <v>20000</v>
      </c>
      <c r="R74" s="27">
        <f t="shared" si="40"/>
        <v>20000</v>
      </c>
      <c r="S74" s="40">
        <f t="shared" si="34"/>
        <v>1.41307745150992</v>
      </c>
      <c r="T74" s="40">
        <f t="shared" si="35"/>
        <v>0.00149216380872208</v>
      </c>
      <c r="U74" s="79">
        <f t="shared" si="36"/>
        <v>17159.8838003039</v>
      </c>
      <c r="V74" s="73">
        <v>10000</v>
      </c>
      <c r="W74" s="40">
        <f t="shared" si="37"/>
        <v>0.706538725754959</v>
      </c>
      <c r="X74" s="37">
        <v>0.03</v>
      </c>
      <c r="Y74" s="27">
        <f t="shared" si="38"/>
        <v>9700</v>
      </c>
      <c r="Z74" s="17"/>
      <c r="AA74" s="21">
        <v>45442</v>
      </c>
      <c r="AB74" s="14">
        <v>3</v>
      </c>
      <c r="AC74" s="21">
        <f t="shared" si="41"/>
        <v>45439</v>
      </c>
      <c r="AD74" s="17" t="s">
        <v>35</v>
      </c>
      <c r="AE74" s="36" t="s">
        <v>630</v>
      </c>
      <c r="AF74" s="14" t="s">
        <v>36</v>
      </c>
      <c r="AG74" s="31" t="s">
        <v>508</v>
      </c>
    </row>
    <row r="75" ht="40.2" customHeight="1" spans="1:33">
      <c r="A75" s="14">
        <f t="shared" si="0"/>
        <v>72</v>
      </c>
      <c r="B75" s="14" t="s">
        <v>90</v>
      </c>
      <c r="C75" s="15" t="s">
        <v>447</v>
      </c>
      <c r="D75" s="35" t="s">
        <v>321</v>
      </c>
      <c r="E75" s="14" t="s">
        <v>566</v>
      </c>
      <c r="F75" s="18" t="s">
        <v>40</v>
      </c>
      <c r="G75" s="19" t="s">
        <v>32</v>
      </c>
      <c r="H75" s="27">
        <f>VLOOKUP(C75,[3]Sheet2!$A:$G,7,0)</f>
        <v>27651.0933333333</v>
      </c>
      <c r="I75" s="40">
        <f>VLOOKUP(C75,[3]Sheet2!$A:$H,8,0)</f>
        <v>0.8</v>
      </c>
      <c r="J75" s="27">
        <f>VLOOKUP(C75,[3]Sheet2!$A:$I,9,0)</f>
        <v>22120.8746666667</v>
      </c>
      <c r="K75" s="27">
        <f>VLOOKUP(C75,[3]Sheet2!$A:$V,21,0)</f>
        <v>17635.1893333333</v>
      </c>
      <c r="L75" s="27">
        <f t="shared" si="42"/>
        <v>4485.68533333334</v>
      </c>
      <c r="M75" s="39">
        <f>VLOOKUP(C75,[3]Sheet2!$A:$Z,24,0)</f>
        <v>40334.49</v>
      </c>
      <c r="N75" s="27">
        <f>VLOOKUP(C75,[3]Sheet2!$A:$Z,25,0)</f>
        <v>19324.3633333333</v>
      </c>
      <c r="O75" s="27">
        <f>VLOOKUP(C75,[3]Sheet2!$A:$Z,26,0)</f>
        <v>15459.4906666667</v>
      </c>
      <c r="P75" s="60">
        <f t="shared" si="39"/>
        <v>19945.176</v>
      </c>
      <c r="Q75" s="68">
        <v>40000</v>
      </c>
      <c r="R75" s="27">
        <f t="shared" si="40"/>
        <v>40000</v>
      </c>
      <c r="S75" s="40">
        <f t="shared" si="34"/>
        <v>2.00549746966384</v>
      </c>
      <c r="T75" s="40">
        <f t="shared" si="35"/>
        <v>0.00298432761744416</v>
      </c>
      <c r="U75" s="79">
        <f t="shared" si="36"/>
        <v>34319.7676006079</v>
      </c>
      <c r="V75" s="78">
        <v>40000</v>
      </c>
      <c r="W75" s="40">
        <f t="shared" si="37"/>
        <v>2.00549746966384</v>
      </c>
      <c r="X75" s="37">
        <v>0</v>
      </c>
      <c r="Y75" s="27">
        <f t="shared" si="38"/>
        <v>40000</v>
      </c>
      <c r="Z75" s="17"/>
      <c r="AA75" s="21">
        <v>45453</v>
      </c>
      <c r="AB75" s="14">
        <v>30</v>
      </c>
      <c r="AC75" s="21">
        <f t="shared" si="41"/>
        <v>45423</v>
      </c>
      <c r="AD75" s="17" t="s">
        <v>35</v>
      </c>
      <c r="AE75" s="36" t="s">
        <v>631</v>
      </c>
      <c r="AF75" s="14" t="s">
        <v>89</v>
      </c>
      <c r="AG75" s="31"/>
    </row>
    <row r="76" ht="40.2" customHeight="1" spans="1:33">
      <c r="A76" s="14">
        <f t="shared" si="0"/>
        <v>73</v>
      </c>
      <c r="B76" s="14" t="s">
        <v>45</v>
      </c>
      <c r="C76" s="15" t="s">
        <v>449</v>
      </c>
      <c r="D76" s="35" t="s">
        <v>322</v>
      </c>
      <c r="E76" s="14" t="s">
        <v>566</v>
      </c>
      <c r="F76" s="18" t="s">
        <v>40</v>
      </c>
      <c r="G76" s="19" t="s">
        <v>32</v>
      </c>
      <c r="H76" s="27">
        <f>VLOOKUP(C76,[3]Sheet2!$A:$G,7,0)</f>
        <v>298331.869333333</v>
      </c>
      <c r="I76" s="40">
        <f>VLOOKUP(C76,[3]Sheet2!$A:$H,8,0)</f>
        <v>0.8</v>
      </c>
      <c r="J76" s="27">
        <f>VLOOKUP(C76,[3]Sheet2!$A:$I,9,0)</f>
        <v>238665.495466667</v>
      </c>
      <c r="K76" s="27">
        <f>VLOOKUP(C76,[3]Sheet2!$A:$V,21,0)</f>
        <v>150000</v>
      </c>
      <c r="L76" s="27">
        <f t="shared" si="42"/>
        <v>88665.4954666667</v>
      </c>
      <c r="M76" s="39">
        <f>VLOOKUP(C76,[3]Sheet2!$A:$Z,24,0)</f>
        <v>339822.23</v>
      </c>
      <c r="N76" s="27">
        <f>VLOOKUP(C76,[3]Sheet2!$A:$Z,25,0)</f>
        <v>291213.055</v>
      </c>
      <c r="O76" s="27">
        <f>VLOOKUP(C76,[3]Sheet2!$A:$Z,26,0)</f>
        <v>232970.444</v>
      </c>
      <c r="P76" s="60">
        <f t="shared" si="39"/>
        <v>321635.939466667</v>
      </c>
      <c r="Q76" s="68">
        <v>230000</v>
      </c>
      <c r="R76" s="27">
        <f t="shared" si="40"/>
        <v>230000</v>
      </c>
      <c r="S76" s="40">
        <f t="shared" si="34"/>
        <v>0.715094216092218</v>
      </c>
      <c r="T76" s="40">
        <f t="shared" si="35"/>
        <v>0.0171598838003039</v>
      </c>
      <c r="U76" s="79">
        <f t="shared" si="36"/>
        <v>197338.663703495</v>
      </c>
      <c r="V76" s="73">
        <v>100000</v>
      </c>
      <c r="W76" s="40">
        <f t="shared" si="37"/>
        <v>0.310910528735747</v>
      </c>
      <c r="X76" s="37">
        <v>0</v>
      </c>
      <c r="Y76" s="27">
        <f t="shared" si="38"/>
        <v>100000</v>
      </c>
      <c r="Z76" s="17"/>
      <c r="AA76" s="21">
        <v>45442</v>
      </c>
      <c r="AB76" s="14">
        <v>7</v>
      </c>
      <c r="AC76" s="21">
        <f t="shared" si="41"/>
        <v>45435</v>
      </c>
      <c r="AD76" s="17" t="s">
        <v>35</v>
      </c>
      <c r="AE76" s="36" t="s">
        <v>632</v>
      </c>
      <c r="AF76" s="14" t="s">
        <v>89</v>
      </c>
      <c r="AG76" s="31"/>
    </row>
    <row r="77" ht="40.2" customHeight="1" spans="1:33">
      <c r="A77" s="14">
        <f t="shared" si="0"/>
        <v>74</v>
      </c>
      <c r="B77" s="14" t="s">
        <v>45</v>
      </c>
      <c r="C77" s="15" t="s">
        <v>250</v>
      </c>
      <c r="D77" s="35" t="s">
        <v>251</v>
      </c>
      <c r="E77" s="14" t="s">
        <v>566</v>
      </c>
      <c r="F77" s="18" t="s">
        <v>31</v>
      </c>
      <c r="G77" s="19" t="s">
        <v>32</v>
      </c>
      <c r="H77" s="27">
        <f>VLOOKUP(C77,[3]Sheet2!$A:$G,7,0)</f>
        <v>45680.1386666667</v>
      </c>
      <c r="I77" s="40">
        <f>VLOOKUP(C77,[3]Sheet2!$A:$H,8,0)</f>
        <v>0.8</v>
      </c>
      <c r="J77" s="27">
        <f>VLOOKUP(C77,[3]Sheet2!$A:$I,9,0)</f>
        <v>36544.1109333333</v>
      </c>
      <c r="K77" s="27">
        <f>VLOOKUP(C77,[3]Sheet2!$A:$V,21,0)</f>
        <v>50000</v>
      </c>
      <c r="L77" s="27">
        <f t="shared" si="42"/>
        <v>-13455.8890666667</v>
      </c>
      <c r="M77" s="39">
        <f>VLOOKUP(C77,[3]Sheet2!$A:$Z,24,0)</f>
        <v>135519.07</v>
      </c>
      <c r="N77" s="27">
        <f>VLOOKUP(C77,[3]Sheet2!$A:$Z,25,0)</f>
        <v>12530.8133333333</v>
      </c>
      <c r="O77" s="27">
        <f>VLOOKUP(C77,[3]Sheet2!$A:$Z,26,0)</f>
        <v>10024.6506666667</v>
      </c>
      <c r="P77" s="60">
        <f t="shared" si="39"/>
        <v>-3431.23839999999</v>
      </c>
      <c r="Q77" s="68">
        <v>30000</v>
      </c>
      <c r="R77" s="27">
        <f t="shared" si="40"/>
        <v>30000</v>
      </c>
      <c r="S77" s="40">
        <f t="shared" si="34"/>
        <v>-8.74319895697135</v>
      </c>
      <c r="T77" s="40">
        <f t="shared" si="35"/>
        <v>0.00223824571308312</v>
      </c>
      <c r="U77" s="79">
        <f t="shared" si="36"/>
        <v>25739.8257004559</v>
      </c>
      <c r="V77" s="73">
        <v>10000</v>
      </c>
      <c r="W77" s="40">
        <f t="shared" si="37"/>
        <v>-2.91439965232378</v>
      </c>
      <c r="X77" s="37">
        <v>0</v>
      </c>
      <c r="Y77" s="27">
        <f t="shared" si="38"/>
        <v>10000</v>
      </c>
      <c r="Z77" s="17"/>
      <c r="AA77" s="21">
        <v>45442</v>
      </c>
      <c r="AB77" s="14">
        <v>15</v>
      </c>
      <c r="AC77" s="21">
        <f t="shared" si="41"/>
        <v>45427</v>
      </c>
      <c r="AD77" s="17" t="s">
        <v>35</v>
      </c>
      <c r="AE77" s="36" t="s">
        <v>633</v>
      </c>
      <c r="AF77" s="14" t="s">
        <v>125</v>
      </c>
      <c r="AG77" s="31"/>
    </row>
    <row r="78" ht="40.2" customHeight="1" spans="1:33">
      <c r="A78" s="14">
        <f t="shared" si="0"/>
        <v>75</v>
      </c>
      <c r="B78" s="14" t="s">
        <v>90</v>
      </c>
      <c r="C78" s="15" t="s">
        <v>308</v>
      </c>
      <c r="D78" s="81" t="s">
        <v>309</v>
      </c>
      <c r="E78" s="14" t="s">
        <v>566</v>
      </c>
      <c r="F78" s="18" t="s">
        <v>31</v>
      </c>
      <c r="G78" s="19" t="s">
        <v>32</v>
      </c>
      <c r="H78" s="27">
        <f>VLOOKUP(C78,[3]Sheet2!$A:$G,7,0)</f>
        <v>5464.79866666667</v>
      </c>
      <c r="I78" s="40">
        <f>VLOOKUP(C78,[3]Sheet2!$A:$H,8,0)</f>
        <v>0.8</v>
      </c>
      <c r="J78" s="27">
        <f>VLOOKUP(C78,[3]Sheet2!$A:$I,9,0)</f>
        <v>4371.83893333333</v>
      </c>
      <c r="K78" s="27">
        <f>VLOOKUP(C78,[3]Sheet2!$A:$V,21,0)</f>
        <v>0</v>
      </c>
      <c r="L78" s="27">
        <f t="shared" si="42"/>
        <v>4371.83893333333</v>
      </c>
      <c r="M78" s="39">
        <f>VLOOKUP(C78,[3]Sheet2!$A:$Z,24,0)</f>
        <v>10230.41</v>
      </c>
      <c r="N78" s="27">
        <f>VLOOKUP(C78,[3]Sheet2!$A:$Z,25,0)</f>
        <v>5136.655</v>
      </c>
      <c r="O78" s="27">
        <f>VLOOKUP(C78,[3]Sheet2!$A:$Z,26,0)</f>
        <v>4109.324</v>
      </c>
      <c r="P78" s="60">
        <f t="shared" si="39"/>
        <v>8481.16293333333</v>
      </c>
      <c r="Q78" s="68">
        <v>10000</v>
      </c>
      <c r="R78" s="27">
        <f t="shared" si="40"/>
        <v>10000</v>
      </c>
      <c r="S78" s="40">
        <f t="shared" si="34"/>
        <v>1.17908358542402</v>
      </c>
      <c r="T78" s="40">
        <f t="shared" si="35"/>
        <v>0.000746081904361041</v>
      </c>
      <c r="U78" s="79">
        <f t="shared" si="36"/>
        <v>8579.94190015197</v>
      </c>
      <c r="V78" s="78">
        <v>10000</v>
      </c>
      <c r="W78" s="40">
        <f t="shared" si="37"/>
        <v>1.17908358542402</v>
      </c>
      <c r="X78" s="37">
        <v>0</v>
      </c>
      <c r="Y78" s="27">
        <f t="shared" si="38"/>
        <v>10000</v>
      </c>
      <c r="Z78" s="17"/>
      <c r="AA78" s="21">
        <v>45442</v>
      </c>
      <c r="AB78" s="14">
        <v>3</v>
      </c>
      <c r="AC78" s="21">
        <f t="shared" si="41"/>
        <v>45439</v>
      </c>
      <c r="AD78" s="17" t="s">
        <v>35</v>
      </c>
      <c r="AE78" s="36" t="s">
        <v>634</v>
      </c>
      <c r="AF78" s="14" t="s">
        <v>36</v>
      </c>
      <c r="AG78" s="31"/>
    </row>
    <row r="79" ht="40.2" customHeight="1" spans="1:33">
      <c r="A79" s="14">
        <f t="shared" si="0"/>
        <v>76</v>
      </c>
      <c r="B79" s="14" t="s">
        <v>45</v>
      </c>
      <c r="C79" s="15" t="s">
        <v>134</v>
      </c>
      <c r="D79" s="35" t="s">
        <v>135</v>
      </c>
      <c r="E79" s="14" t="s">
        <v>566</v>
      </c>
      <c r="F79" s="18" t="s">
        <v>31</v>
      </c>
      <c r="G79" s="19" t="s">
        <v>32</v>
      </c>
      <c r="H79" s="27">
        <f>VLOOKUP(C79,[3]Sheet2!$A:$G,7,0)</f>
        <v>235654.72</v>
      </c>
      <c r="I79" s="40">
        <f>VLOOKUP(C79,[3]Sheet2!$A:$H,8,0)</f>
        <v>1</v>
      </c>
      <c r="J79" s="27">
        <f>VLOOKUP(C79,[3]Sheet2!$A:$I,9,0)</f>
        <v>235654.72</v>
      </c>
      <c r="K79" s="27">
        <f>VLOOKUP(C79,[3]Sheet2!$A:$V,21,0)</f>
        <v>0</v>
      </c>
      <c r="L79" s="27">
        <f t="shared" si="42"/>
        <v>235654.72</v>
      </c>
      <c r="M79" s="39">
        <f>VLOOKUP(C79,[3]Sheet2!$A:$Z,24,0)</f>
        <v>1500191.12</v>
      </c>
      <c r="N79" s="27">
        <f>VLOOKUP(C79,[3]Sheet2!$A:$Z,25,0)</f>
        <v>33664.96</v>
      </c>
      <c r="O79" s="27">
        <f>VLOOKUP(C79,[3]Sheet2!$A:$Z,26,0)</f>
        <v>33664.96</v>
      </c>
      <c r="P79" s="60">
        <f t="shared" si="39"/>
        <v>269319.68</v>
      </c>
      <c r="Q79" s="68">
        <v>800000</v>
      </c>
      <c r="R79" s="27">
        <f t="shared" si="40"/>
        <v>800000</v>
      </c>
      <c r="S79" s="40">
        <f t="shared" si="34"/>
        <v>2.97044761080958</v>
      </c>
      <c r="T79" s="40">
        <f t="shared" si="35"/>
        <v>0.0596865523488833</v>
      </c>
      <c r="U79" s="79">
        <f t="shared" si="36"/>
        <v>686395.352012158</v>
      </c>
      <c r="V79" s="78">
        <v>500000</v>
      </c>
      <c r="W79" s="40">
        <f t="shared" si="37"/>
        <v>1.85652975675599</v>
      </c>
      <c r="X79" s="37">
        <v>0</v>
      </c>
      <c r="Y79" s="27">
        <f t="shared" si="38"/>
        <v>500000</v>
      </c>
      <c r="Z79" s="17"/>
      <c r="AA79" s="21">
        <v>45458</v>
      </c>
      <c r="AB79" s="14">
        <v>3</v>
      </c>
      <c r="AC79" s="21">
        <f t="shared" si="41"/>
        <v>45455</v>
      </c>
      <c r="AD79" s="17" t="s">
        <v>35</v>
      </c>
      <c r="AE79" s="36" t="s">
        <v>635</v>
      </c>
      <c r="AF79" s="14" t="s">
        <v>36</v>
      </c>
      <c r="AG79" s="31"/>
    </row>
    <row r="80" ht="35.4" hidden="1" customHeight="1" spans="1:33">
      <c r="A80" s="14">
        <f t="shared" si="0"/>
        <v>77</v>
      </c>
      <c r="B80" s="14" t="s">
        <v>45</v>
      </c>
      <c r="C80" s="49" t="s">
        <v>58</v>
      </c>
      <c r="D80" s="47" t="s">
        <v>59</v>
      </c>
      <c r="E80" s="17" t="s">
        <v>30</v>
      </c>
      <c r="F80" s="18" t="s">
        <v>31</v>
      </c>
      <c r="G80" s="19" t="s">
        <v>32</v>
      </c>
      <c r="H80" s="27">
        <f>VLOOKUP(C80,[3]Sheet2!$A:$G,7,0)</f>
        <v>946378.481666667</v>
      </c>
      <c r="I80" s="40">
        <f>VLOOKUP(C80,[3]Sheet2!$A:$H,8,0)</f>
        <v>1</v>
      </c>
      <c r="J80" s="27">
        <f>VLOOKUP(C80,[3]Sheet2!$A:$I,9,0)</f>
        <v>946378.481666667</v>
      </c>
      <c r="K80" s="27">
        <f>VLOOKUP(C80,[3]Sheet2!$A:$V,21,0)</f>
        <v>0</v>
      </c>
      <c r="L80" s="27">
        <f t="shared" si="42"/>
        <v>946378.481666667</v>
      </c>
      <c r="M80" s="39">
        <f>VLOOKUP(C80,[3]Sheet2!$A:$Z,24,0)</f>
        <v>1458346.22</v>
      </c>
      <c r="N80" s="27">
        <f>VLOOKUP(C80,[3]Sheet2!$A:$Z,25,0)</f>
        <v>222925.95</v>
      </c>
      <c r="O80" s="27">
        <f>VLOOKUP(C80,[3]Sheet2!$A:$Z,26,0)</f>
        <v>222925.95</v>
      </c>
      <c r="P80" s="60">
        <f t="shared" si="39"/>
        <v>1169304.43166667</v>
      </c>
      <c r="Q80" s="68">
        <v>500000</v>
      </c>
      <c r="R80" s="27">
        <f t="shared" si="40"/>
        <v>500000</v>
      </c>
      <c r="S80" s="40">
        <f t="shared" si="34"/>
        <v>0.427604639526873</v>
      </c>
      <c r="T80" s="40">
        <f t="shared" si="35"/>
        <v>0.0373040952180521</v>
      </c>
      <c r="U80" s="79">
        <f t="shared" si="36"/>
        <v>428997.095007599</v>
      </c>
      <c r="V80" s="77">
        <v>400000</v>
      </c>
      <c r="W80" s="40">
        <f t="shared" si="37"/>
        <v>0.342083711621498</v>
      </c>
      <c r="X80" s="37">
        <v>0.025</v>
      </c>
      <c r="Y80" s="27">
        <f t="shared" si="38"/>
        <v>390000</v>
      </c>
      <c r="Z80" s="17"/>
      <c r="AA80" s="21">
        <v>45442</v>
      </c>
      <c r="AB80" s="14">
        <v>3</v>
      </c>
      <c r="AC80" s="21">
        <f t="shared" si="41"/>
        <v>45439</v>
      </c>
      <c r="AD80" s="17" t="s">
        <v>35</v>
      </c>
      <c r="AE80" s="27">
        <v>1776219.65</v>
      </c>
      <c r="AF80" s="14" t="s">
        <v>36</v>
      </c>
      <c r="AG80" s="31"/>
    </row>
    <row r="81" ht="40.2" customHeight="1" spans="1:33">
      <c r="A81" s="14">
        <f t="shared" si="0"/>
        <v>78</v>
      </c>
      <c r="B81" s="14" t="s">
        <v>260</v>
      </c>
      <c r="C81" s="15" t="s">
        <v>199</v>
      </c>
      <c r="D81" s="35" t="s">
        <v>200</v>
      </c>
      <c r="E81" s="14" t="s">
        <v>566</v>
      </c>
      <c r="F81" s="18" t="s">
        <v>31</v>
      </c>
      <c r="G81" s="19" t="s">
        <v>32</v>
      </c>
      <c r="H81" s="27">
        <f>VLOOKUP(C81,[3]Sheet2!$A:$G,7,0)</f>
        <v>70204.42</v>
      </c>
      <c r="I81" s="40">
        <f>VLOOKUP(C81,[3]Sheet2!$A:$H,8,0)</f>
        <v>0.8</v>
      </c>
      <c r="J81" s="27">
        <f>VLOOKUP(C81,[3]Sheet2!$A:$I,9,0)</f>
        <v>56163.536</v>
      </c>
      <c r="K81" s="27">
        <f>VLOOKUP(C81,[3]Sheet2!$A:$V,21,0)</f>
        <v>0</v>
      </c>
      <c r="L81" s="27">
        <f t="shared" si="42"/>
        <v>56163.536</v>
      </c>
      <c r="M81" s="39">
        <f>VLOOKUP(C81,[3]Sheet2!$A:$Z,24,0)</f>
        <v>155223.45</v>
      </c>
      <c r="N81" s="27">
        <f>VLOOKUP(C81,[3]Sheet2!$A:$Z,25,0)</f>
        <v>26736.4666666667</v>
      </c>
      <c r="O81" s="27">
        <f>VLOOKUP(C81,[3]Sheet2!$A:$Z,26,0)</f>
        <v>21389.1733333333</v>
      </c>
      <c r="P81" s="60">
        <f t="shared" si="39"/>
        <v>77552.7093333333</v>
      </c>
      <c r="Q81" s="68">
        <v>20000</v>
      </c>
      <c r="R81" s="27">
        <f t="shared" si="40"/>
        <v>20000</v>
      </c>
      <c r="S81" s="40">
        <f t="shared" si="34"/>
        <v>0.257889120469498</v>
      </c>
      <c r="T81" s="40">
        <f t="shared" si="35"/>
        <v>0.00149216380872208</v>
      </c>
      <c r="U81" s="79">
        <f t="shared" si="36"/>
        <v>17159.8838003039</v>
      </c>
      <c r="V81" s="73">
        <v>0</v>
      </c>
      <c r="W81" s="40">
        <f t="shared" si="37"/>
        <v>0</v>
      </c>
      <c r="X81" s="37">
        <v>0</v>
      </c>
      <c r="Y81" s="27">
        <f t="shared" si="38"/>
        <v>0</v>
      </c>
      <c r="Z81" s="17"/>
      <c r="AA81" s="21">
        <v>45442</v>
      </c>
      <c r="AB81" s="14">
        <v>3</v>
      </c>
      <c r="AC81" s="21">
        <f t="shared" si="41"/>
        <v>45439</v>
      </c>
      <c r="AD81" s="17" t="s">
        <v>35</v>
      </c>
      <c r="AE81" s="36" t="s">
        <v>636</v>
      </c>
      <c r="AF81" s="14" t="s">
        <v>36</v>
      </c>
      <c r="AG81" s="31"/>
    </row>
    <row r="82" ht="40.2" customHeight="1" spans="1:33">
      <c r="A82" s="14">
        <f t="shared" si="0"/>
        <v>79</v>
      </c>
      <c r="B82" s="14" t="s">
        <v>45</v>
      </c>
      <c r="C82" s="15" t="s">
        <v>241</v>
      </c>
      <c r="D82" s="35" t="s">
        <v>242</v>
      </c>
      <c r="E82" s="14" t="s">
        <v>566</v>
      </c>
      <c r="F82" s="18" t="s">
        <v>31</v>
      </c>
      <c r="G82" s="19" t="s">
        <v>32</v>
      </c>
      <c r="H82" s="27" t="e">
        <f>VLOOKUP(C82,[3]Sheet2!$A:$G,7,0)</f>
        <v>#N/A</v>
      </c>
      <c r="I82" s="40" t="e">
        <f>VLOOKUP(C82,[3]Sheet2!$A:$H,8,0)</f>
        <v>#N/A</v>
      </c>
      <c r="J82" s="27" t="e">
        <f>VLOOKUP(C82,[3]Sheet2!$A:$I,9,0)</f>
        <v>#N/A</v>
      </c>
      <c r="K82" s="27" t="e">
        <f>VLOOKUP(C82,[3]Sheet2!$A:$V,21,0)</f>
        <v>#N/A</v>
      </c>
      <c r="L82" s="27" t="e">
        <f t="shared" si="42"/>
        <v>#N/A</v>
      </c>
      <c r="M82" s="39">
        <v>169859</v>
      </c>
      <c r="N82" s="27" t="e">
        <f>VLOOKUP(C82,[3]Sheet2!$A:$Z,25,0)</f>
        <v>#N/A</v>
      </c>
      <c r="O82" s="27" t="e">
        <f>VLOOKUP(C82,[3]Sheet2!$A:$Z,26,0)</f>
        <v>#N/A</v>
      </c>
      <c r="P82" s="60">
        <v>169859</v>
      </c>
      <c r="Q82" s="68">
        <v>20000</v>
      </c>
      <c r="R82" s="27">
        <f t="shared" si="40"/>
        <v>20000</v>
      </c>
      <c r="S82" s="40">
        <f t="shared" si="34"/>
        <v>0.117744717677603</v>
      </c>
      <c r="T82" s="40">
        <f t="shared" si="35"/>
        <v>0.00149216380872208</v>
      </c>
      <c r="U82" s="79">
        <f t="shared" si="36"/>
        <v>17159.8838003039</v>
      </c>
      <c r="V82" s="73">
        <v>20000</v>
      </c>
      <c r="W82" s="40">
        <f t="shared" si="37"/>
        <v>0.117744717677603</v>
      </c>
      <c r="X82" s="37">
        <v>0</v>
      </c>
      <c r="Y82" s="27">
        <f t="shared" si="38"/>
        <v>20000</v>
      </c>
      <c r="Z82" s="17"/>
      <c r="AA82" s="21">
        <v>45442</v>
      </c>
      <c r="AB82" s="14">
        <v>7</v>
      </c>
      <c r="AC82" s="21">
        <f t="shared" si="41"/>
        <v>45435</v>
      </c>
      <c r="AD82" s="17" t="s">
        <v>35</v>
      </c>
      <c r="AE82" s="36" t="s">
        <v>637</v>
      </c>
      <c r="AF82" s="14" t="s">
        <v>125</v>
      </c>
      <c r="AG82" s="31"/>
    </row>
    <row r="83" ht="35.4" hidden="1" customHeight="1" spans="1:33">
      <c r="A83" s="14">
        <f t="shared" si="0"/>
        <v>80</v>
      </c>
      <c r="B83" s="14" t="s">
        <v>260</v>
      </c>
      <c r="C83" s="15" t="s">
        <v>239</v>
      </c>
      <c r="D83" s="47" t="s">
        <v>240</v>
      </c>
      <c r="E83" s="14" t="s">
        <v>566</v>
      </c>
      <c r="F83" s="18" t="s">
        <v>31</v>
      </c>
      <c r="G83" s="19" t="s">
        <v>32</v>
      </c>
      <c r="H83" s="27">
        <v>5148.375</v>
      </c>
      <c r="I83" s="40">
        <v>1</v>
      </c>
      <c r="J83" s="27">
        <v>5148.375</v>
      </c>
      <c r="K83" s="27"/>
      <c r="L83" s="27"/>
      <c r="M83" s="39">
        <v>12530.25</v>
      </c>
      <c r="N83" s="27">
        <v>2088.375</v>
      </c>
      <c r="O83" s="27">
        <f>N83*I83</f>
        <v>2088.375</v>
      </c>
      <c r="P83" s="60">
        <f t="shared" si="39"/>
        <v>2088.375</v>
      </c>
      <c r="Q83" s="68">
        <v>12530.25</v>
      </c>
      <c r="R83" s="27">
        <f t="shared" si="40"/>
        <v>12530.25</v>
      </c>
      <c r="S83" s="40">
        <f t="shared" si="34"/>
        <v>6</v>
      </c>
      <c r="T83" s="40">
        <f t="shared" si="35"/>
        <v>0.000934859278211994</v>
      </c>
      <c r="U83" s="79">
        <f t="shared" si="36"/>
        <v>10750.8816994379</v>
      </c>
      <c r="V83" s="70">
        <v>12530.25</v>
      </c>
      <c r="W83" s="40">
        <f t="shared" si="37"/>
        <v>6</v>
      </c>
      <c r="X83" s="37">
        <v>0</v>
      </c>
      <c r="Y83" s="27">
        <f t="shared" si="38"/>
        <v>12530.25</v>
      </c>
      <c r="Z83" s="17"/>
      <c r="AA83" s="21">
        <v>45442</v>
      </c>
      <c r="AB83" s="14">
        <v>7</v>
      </c>
      <c r="AC83" s="21">
        <f t="shared" si="41"/>
        <v>45435</v>
      </c>
      <c r="AD83" s="17" t="s">
        <v>35</v>
      </c>
      <c r="AE83" s="36"/>
      <c r="AF83" s="14" t="s">
        <v>125</v>
      </c>
      <c r="AG83" s="31" t="s">
        <v>221</v>
      </c>
    </row>
    <row r="84" ht="35.4" hidden="1" customHeight="1" spans="1:33">
      <c r="A84" s="14">
        <f t="shared" si="0"/>
        <v>81</v>
      </c>
      <c r="B84" s="14" t="s">
        <v>45</v>
      </c>
      <c r="C84" s="49" t="s">
        <v>87</v>
      </c>
      <c r="D84" s="47" t="s">
        <v>88</v>
      </c>
      <c r="E84" s="17" t="s">
        <v>30</v>
      </c>
      <c r="F84" s="18" t="s">
        <v>40</v>
      </c>
      <c r="G84" s="19" t="s">
        <v>32</v>
      </c>
      <c r="H84" s="27">
        <f>VLOOKUP(C84,[3]Sheet2!$A:$G,7,0)</f>
        <v>2137.96266666667</v>
      </c>
      <c r="I84" s="40">
        <f>VLOOKUP(C84,[3]Sheet2!$A:$H,8,0)</f>
        <v>0.8</v>
      </c>
      <c r="J84" s="27">
        <f>VLOOKUP(C84,[3]Sheet2!$A:$I,9,0)</f>
        <v>1710.37013333333</v>
      </c>
      <c r="K84" s="27">
        <f>VLOOKUP(C84,[3]Sheet2!$A:$V,21,0)</f>
        <v>0</v>
      </c>
      <c r="L84" s="27">
        <f t="shared" ref="L84:L110" si="43">J84-K84</f>
        <v>1710.37013333333</v>
      </c>
      <c r="M84" s="39">
        <f>VLOOKUP(C84,[3]Sheet2!$A:$Z,24,0)</f>
        <v>41176.66</v>
      </c>
      <c r="N84" s="27">
        <f>VLOOKUP(C84,[3]Sheet2!$A:$Z,25,0)</f>
        <v>6862.77666666667</v>
      </c>
      <c r="O84" s="27">
        <f>VLOOKUP(C84,[3]Sheet2!$A:$Z,26,0)</f>
        <v>5490.22133333333</v>
      </c>
      <c r="P84" s="60">
        <f t="shared" si="39"/>
        <v>7200.59146666667</v>
      </c>
      <c r="Q84" s="68">
        <v>40000</v>
      </c>
      <c r="R84" s="27">
        <f t="shared" si="40"/>
        <v>40000</v>
      </c>
      <c r="S84" s="40">
        <f t="shared" si="34"/>
        <v>5.55509921444231</v>
      </c>
      <c r="T84" s="40">
        <f t="shared" si="35"/>
        <v>0.00298432761744416</v>
      </c>
      <c r="U84" s="79">
        <f t="shared" si="36"/>
        <v>34319.7676006079</v>
      </c>
      <c r="V84" s="70">
        <v>40000</v>
      </c>
      <c r="W84" s="40">
        <f t="shared" si="37"/>
        <v>5.55509921444231</v>
      </c>
      <c r="X84" s="37">
        <v>0</v>
      </c>
      <c r="Y84" s="27">
        <f t="shared" si="38"/>
        <v>40000</v>
      </c>
      <c r="Z84" s="17"/>
      <c r="AA84" s="21">
        <v>45442</v>
      </c>
      <c r="AB84" s="14">
        <v>7</v>
      </c>
      <c r="AC84" s="21">
        <f t="shared" si="41"/>
        <v>45435</v>
      </c>
      <c r="AD84" s="17" t="s">
        <v>35</v>
      </c>
      <c r="AE84" s="27"/>
      <c r="AF84" s="14" t="s">
        <v>89</v>
      </c>
      <c r="AG84" s="31"/>
    </row>
    <row r="85" ht="35.4" hidden="1" customHeight="1" spans="1:33">
      <c r="A85" s="14">
        <f t="shared" si="0"/>
        <v>82</v>
      </c>
      <c r="B85" s="14" t="s">
        <v>45</v>
      </c>
      <c r="C85" s="49" t="s">
        <v>467</v>
      </c>
      <c r="D85" s="47" t="s">
        <v>468</v>
      </c>
      <c r="E85" s="17" t="s">
        <v>30</v>
      </c>
      <c r="F85" s="18" t="s">
        <v>31</v>
      </c>
      <c r="G85" s="19" t="s">
        <v>32</v>
      </c>
      <c r="H85" s="27">
        <f>VLOOKUP(C85,[3]Sheet2!$A:$G,7,0)</f>
        <v>306917.924</v>
      </c>
      <c r="I85" s="40">
        <f>VLOOKUP(C85,[3]Sheet2!$A:$H,8,0)</f>
        <v>0.8</v>
      </c>
      <c r="J85" s="27">
        <f>VLOOKUP(C85,[3]Sheet2!$A:$I,9,0)</f>
        <v>245534.3392</v>
      </c>
      <c r="K85" s="27">
        <f>VLOOKUP(C85,[3]Sheet2!$A:$V,21,0)</f>
        <v>200000</v>
      </c>
      <c r="L85" s="27">
        <f t="shared" si="43"/>
        <v>45534.3392</v>
      </c>
      <c r="M85" s="39">
        <f>VLOOKUP(C85,[3]Sheet2!$A:$Z,24,0)</f>
        <v>732193.12</v>
      </c>
      <c r="N85" s="27">
        <f>VLOOKUP(C85,[3]Sheet2!$A:$Z,25,0)</f>
        <v>187083.593333333</v>
      </c>
      <c r="O85" s="27">
        <f>VLOOKUP(C85,[3]Sheet2!$A:$Z,26,0)</f>
        <v>149666.874666667</v>
      </c>
      <c r="P85" s="60">
        <f t="shared" si="39"/>
        <v>195201.213866667</v>
      </c>
      <c r="Q85" s="68">
        <v>200000</v>
      </c>
      <c r="R85" s="27">
        <f t="shared" si="40"/>
        <v>200000</v>
      </c>
      <c r="S85" s="40">
        <f t="shared" si="34"/>
        <v>1.02458379247893</v>
      </c>
      <c r="T85" s="40">
        <f t="shared" si="35"/>
        <v>0.0149216380872208</v>
      </c>
      <c r="U85" s="79">
        <f t="shared" si="36"/>
        <v>171598.838003039</v>
      </c>
      <c r="V85" s="70">
        <v>200000</v>
      </c>
      <c r="W85" s="40">
        <f t="shared" si="37"/>
        <v>1.02458379247893</v>
      </c>
      <c r="X85" s="37">
        <v>0</v>
      </c>
      <c r="Y85" s="27">
        <f t="shared" si="38"/>
        <v>200000</v>
      </c>
      <c r="Z85" s="17"/>
      <c r="AA85" s="21">
        <v>45442</v>
      </c>
      <c r="AB85" s="14">
        <v>7</v>
      </c>
      <c r="AC85" s="21">
        <f t="shared" si="41"/>
        <v>45435</v>
      </c>
      <c r="AD85" s="17" t="s">
        <v>35</v>
      </c>
      <c r="AE85" s="27">
        <v>1122501.56</v>
      </c>
      <c r="AF85" s="14" t="s">
        <v>65</v>
      </c>
      <c r="AG85" s="31" t="s">
        <v>510</v>
      </c>
    </row>
    <row r="86" ht="40.2" customHeight="1" spans="1:33">
      <c r="A86" s="14">
        <f t="shared" si="0"/>
        <v>83</v>
      </c>
      <c r="B86" s="14" t="s">
        <v>27</v>
      </c>
      <c r="C86" s="15" t="s">
        <v>511</v>
      </c>
      <c r="D86" s="35" t="s">
        <v>512</v>
      </c>
      <c r="E86" s="14" t="s">
        <v>566</v>
      </c>
      <c r="F86" s="18" t="s">
        <v>40</v>
      </c>
      <c r="G86" s="19" t="s">
        <v>32</v>
      </c>
      <c r="H86" s="27">
        <f>VLOOKUP(C86,[3]Sheet2!$A:$G,7,0)</f>
        <v>11240.2106666667</v>
      </c>
      <c r="I86" s="40">
        <f>VLOOKUP(C86,[3]Sheet2!$A:$H,8,0)</f>
        <v>0.8</v>
      </c>
      <c r="J86" s="27">
        <f>VLOOKUP(C86,[3]Sheet2!$A:$I,9,0)</f>
        <v>8992.16853333334</v>
      </c>
      <c r="K86" s="27">
        <f>VLOOKUP(C86,[3]Sheet2!$A:$V,21,0)</f>
        <v>30000</v>
      </c>
      <c r="L86" s="27">
        <f t="shared" si="43"/>
        <v>-21007.8314666667</v>
      </c>
      <c r="M86" s="39">
        <f>VLOOKUP(C86,[3]Sheet2!$A:$Z,24,0)</f>
        <v>236103.89</v>
      </c>
      <c r="N86" s="27">
        <f>VLOOKUP(C86,[3]Sheet2!$A:$Z,25,0)</f>
        <v>0</v>
      </c>
      <c r="O86" s="27">
        <f>VLOOKUP(C86,[3]Sheet2!$A:$Z,26,0)</f>
        <v>0</v>
      </c>
      <c r="P86" s="60">
        <f t="shared" si="39"/>
        <v>-21007.8314666667</v>
      </c>
      <c r="Q86" s="68">
        <v>10000</v>
      </c>
      <c r="R86" s="27">
        <f t="shared" si="40"/>
        <v>10000</v>
      </c>
      <c r="S86" s="40">
        <f t="shared" si="34"/>
        <v>-0.476012958113602</v>
      </c>
      <c r="T86" s="40">
        <f t="shared" si="35"/>
        <v>0.000746081904361041</v>
      </c>
      <c r="U86" s="79">
        <f t="shared" si="36"/>
        <v>8579.94190015197</v>
      </c>
      <c r="V86" s="73">
        <v>10000</v>
      </c>
      <c r="W86" s="40">
        <f t="shared" si="37"/>
        <v>-0.476012958113602</v>
      </c>
      <c r="X86" s="37">
        <v>0.03</v>
      </c>
      <c r="Y86" s="27">
        <f t="shared" si="38"/>
        <v>9700</v>
      </c>
      <c r="Z86" s="17"/>
      <c r="AA86" s="21">
        <v>45442</v>
      </c>
      <c r="AB86" s="14">
        <v>3</v>
      </c>
      <c r="AC86" s="21">
        <f t="shared" si="41"/>
        <v>45439</v>
      </c>
      <c r="AD86" s="17" t="s">
        <v>70</v>
      </c>
      <c r="AE86" s="36" t="s">
        <v>638</v>
      </c>
      <c r="AF86" s="14" t="s">
        <v>43</v>
      </c>
      <c r="AG86" s="31" t="s">
        <v>502</v>
      </c>
    </row>
    <row r="87" ht="40.2" customHeight="1" spans="1:33">
      <c r="A87" s="14">
        <f t="shared" ref="A87:A115" si="44">ROW()-3</f>
        <v>84</v>
      </c>
      <c r="B87" s="14" t="s">
        <v>45</v>
      </c>
      <c r="C87" s="15" t="s">
        <v>226</v>
      </c>
      <c r="D87" s="35" t="s">
        <v>227</v>
      </c>
      <c r="E87" s="14" t="s">
        <v>566</v>
      </c>
      <c r="F87" s="18" t="s">
        <v>31</v>
      </c>
      <c r="G87" s="19" t="s">
        <v>32</v>
      </c>
      <c r="H87" s="27">
        <f>VLOOKUP(C87,[3]Sheet2!$A:$G,7,0)</f>
        <v>7349.23733333333</v>
      </c>
      <c r="I87" s="40">
        <f>VLOOKUP(C87,[3]Sheet2!$A:$H,8,0)</f>
        <v>0.8</v>
      </c>
      <c r="J87" s="27">
        <f>VLOOKUP(C87,[3]Sheet2!$A:$I,9,0)</f>
        <v>5879.38986666667</v>
      </c>
      <c r="K87" s="27">
        <f>VLOOKUP(C87,[3]Sheet2!$A:$V,21,0)</f>
        <v>0</v>
      </c>
      <c r="L87" s="27">
        <f t="shared" si="43"/>
        <v>5879.38986666667</v>
      </c>
      <c r="M87" s="39">
        <f>VLOOKUP(C87,[3]Sheet2!$A:$Z,24,0)</f>
        <v>21121.07</v>
      </c>
      <c r="N87" s="27">
        <f>VLOOKUP(C87,[3]Sheet2!$A:$Z,25,0)</f>
        <v>3520.17833333333</v>
      </c>
      <c r="O87" s="27">
        <f>VLOOKUP(C87,[3]Sheet2!$A:$Z,26,0)</f>
        <v>2816.14266666667</v>
      </c>
      <c r="P87" s="60">
        <f t="shared" si="39"/>
        <v>8695.53253333333</v>
      </c>
      <c r="Q87" s="68">
        <v>20000</v>
      </c>
      <c r="R87" s="27">
        <f t="shared" si="40"/>
        <v>20000</v>
      </c>
      <c r="S87" s="40">
        <f t="shared" si="34"/>
        <v>2.30003164536873</v>
      </c>
      <c r="T87" s="40">
        <f t="shared" si="35"/>
        <v>0.00149216380872208</v>
      </c>
      <c r="U87" s="79">
        <f t="shared" si="36"/>
        <v>17159.8838003039</v>
      </c>
      <c r="V87" s="73">
        <v>10000</v>
      </c>
      <c r="W87" s="40">
        <f t="shared" si="37"/>
        <v>1.15001582268437</v>
      </c>
      <c r="X87" s="37">
        <v>0</v>
      </c>
      <c r="Y87" s="27">
        <f t="shared" si="38"/>
        <v>10000</v>
      </c>
      <c r="Z87" s="17"/>
      <c r="AA87" s="21">
        <v>45442</v>
      </c>
      <c r="AB87" s="14">
        <v>7</v>
      </c>
      <c r="AC87" s="21">
        <f t="shared" si="41"/>
        <v>45435</v>
      </c>
      <c r="AD87" s="17" t="s">
        <v>35</v>
      </c>
      <c r="AE87" s="36" t="s">
        <v>639</v>
      </c>
      <c r="AF87" s="14" t="s">
        <v>125</v>
      </c>
      <c r="AG87" s="31"/>
    </row>
    <row r="88" ht="35.4" hidden="1" customHeight="1" spans="1:33">
      <c r="A88" s="14">
        <f t="shared" si="44"/>
        <v>85</v>
      </c>
      <c r="B88" s="14" t="s">
        <v>45</v>
      </c>
      <c r="C88" s="49" t="s">
        <v>230</v>
      </c>
      <c r="D88" s="47" t="s">
        <v>231</v>
      </c>
      <c r="E88" s="82" t="s">
        <v>31</v>
      </c>
      <c r="F88" s="18" t="s">
        <v>31</v>
      </c>
      <c r="G88" s="19" t="s">
        <v>32</v>
      </c>
      <c r="H88" s="27">
        <f>VLOOKUP(C88,[3]Sheet2!$A:$G,7,0)</f>
        <v>559513.574666667</v>
      </c>
      <c r="I88" s="40">
        <f>VLOOKUP(C88,[3]Sheet2!$A:$H,8,0)</f>
        <v>0.8</v>
      </c>
      <c r="J88" s="27">
        <f>VLOOKUP(C88,[3]Sheet2!$A:$I,9,0)</f>
        <v>447610.859733333</v>
      </c>
      <c r="K88" s="27">
        <f>VLOOKUP(C88,[3]Sheet2!$A:$V,21,0)</f>
        <v>320000</v>
      </c>
      <c r="L88" s="27">
        <f t="shared" si="43"/>
        <v>127610.859733333</v>
      </c>
      <c r="M88" s="39">
        <f>VLOOKUP(C88,[3]Sheet2!$A:$Z,24,0)</f>
        <v>1284868.54</v>
      </c>
      <c r="N88" s="27">
        <f>VLOOKUP(C88,[3]Sheet2!$A:$Z,25,0)</f>
        <v>195633.001666667</v>
      </c>
      <c r="O88" s="27">
        <f>VLOOKUP(C88,[3]Sheet2!$A:$Z,26,0)</f>
        <v>156506.401333333</v>
      </c>
      <c r="P88" s="60">
        <f t="shared" si="39"/>
        <v>284117.261066667</v>
      </c>
      <c r="Q88" s="68">
        <v>500000</v>
      </c>
      <c r="R88" s="27">
        <f t="shared" si="40"/>
        <v>500000</v>
      </c>
      <c r="S88" s="40">
        <f t="shared" si="34"/>
        <v>1.75983675938182</v>
      </c>
      <c r="T88" s="40">
        <f t="shared" si="35"/>
        <v>0.0373040952180521</v>
      </c>
      <c r="U88" s="79">
        <f t="shared" si="36"/>
        <v>428997.095007599</v>
      </c>
      <c r="V88" s="70">
        <v>500000</v>
      </c>
      <c r="W88" s="40">
        <f t="shared" si="37"/>
        <v>1.75983675938182</v>
      </c>
      <c r="X88" s="37">
        <v>0.02</v>
      </c>
      <c r="Y88" s="27">
        <f t="shared" si="38"/>
        <v>490000</v>
      </c>
      <c r="Z88" s="17"/>
      <c r="AA88" s="21">
        <v>45442</v>
      </c>
      <c r="AB88" s="14">
        <v>7</v>
      </c>
      <c r="AC88" s="21">
        <f t="shared" si="41"/>
        <v>45435</v>
      </c>
      <c r="AD88" s="17" t="s">
        <v>35</v>
      </c>
      <c r="AE88" s="36"/>
      <c r="AF88" s="14" t="s">
        <v>125</v>
      </c>
      <c r="AG88" s="31" t="s">
        <v>640</v>
      </c>
    </row>
    <row r="89" ht="35.4" hidden="1" customHeight="1" spans="1:33">
      <c r="A89" s="14">
        <f t="shared" si="44"/>
        <v>86</v>
      </c>
      <c r="B89" s="14" t="s">
        <v>45</v>
      </c>
      <c r="C89" s="15" t="s">
        <v>513</v>
      </c>
      <c r="D89" s="47" t="s">
        <v>514</v>
      </c>
      <c r="E89" s="17" t="s">
        <v>30</v>
      </c>
      <c r="F89" s="18" t="s">
        <v>31</v>
      </c>
      <c r="G89" s="19" t="s">
        <v>32</v>
      </c>
      <c r="H89" s="27">
        <f>VLOOKUP(C89,[3]Sheet2!$A:$G,7,0)</f>
        <v>0.0166666666666667</v>
      </c>
      <c r="I89" s="40">
        <f>VLOOKUP(C89,[3]Sheet2!$A:$H,8,0)</f>
        <v>1</v>
      </c>
      <c r="J89" s="27">
        <f>VLOOKUP(C89,[3]Sheet2!$A:$I,9,0)</f>
        <v>0.0166666666666667</v>
      </c>
      <c r="K89" s="27">
        <f>VLOOKUP(C89,[3]Sheet2!$A:$V,21,0)</f>
        <v>3060</v>
      </c>
      <c r="L89" s="27">
        <f t="shared" si="43"/>
        <v>-3059.98333333333</v>
      </c>
      <c r="M89" s="39">
        <f>VLOOKUP(C89,[3]Sheet2!$A:$Z,24,0)</f>
        <v>0.1</v>
      </c>
      <c r="N89" s="27">
        <f>VLOOKUP(C89,[3]Sheet2!$A:$Z,25,0)</f>
        <v>0.0166666666666667</v>
      </c>
      <c r="O89" s="27">
        <f>VLOOKUP(C89,[3]Sheet2!$A:$Z,26,0)</f>
        <v>0.0166666666666667</v>
      </c>
      <c r="P89" s="60">
        <f t="shared" si="39"/>
        <v>-3059.96666666667</v>
      </c>
      <c r="Q89" s="68">
        <v>884</v>
      </c>
      <c r="R89" s="27">
        <f t="shared" si="40"/>
        <v>884</v>
      </c>
      <c r="S89" s="40">
        <f t="shared" si="34"/>
        <v>-0.288892035860957</v>
      </c>
      <c r="T89" s="40">
        <f t="shared" si="35"/>
        <v>6.5953640345516e-5</v>
      </c>
      <c r="U89" s="79">
        <f t="shared" si="36"/>
        <v>758.466863973434</v>
      </c>
      <c r="V89" s="70">
        <v>884</v>
      </c>
      <c r="W89" s="40">
        <f t="shared" si="37"/>
        <v>-0.288892035860957</v>
      </c>
      <c r="X89" s="37">
        <v>0</v>
      </c>
      <c r="Y89" s="27">
        <f t="shared" si="38"/>
        <v>884</v>
      </c>
      <c r="Z89" s="17"/>
      <c r="AA89" s="21">
        <v>45443</v>
      </c>
      <c r="AB89" s="14">
        <v>7</v>
      </c>
      <c r="AC89" s="21">
        <f t="shared" si="41"/>
        <v>45436</v>
      </c>
      <c r="AD89" s="17" t="s">
        <v>35</v>
      </c>
      <c r="AE89" s="27">
        <v>979.9</v>
      </c>
      <c r="AF89" s="14" t="s">
        <v>65</v>
      </c>
      <c r="AG89" s="31" t="s">
        <v>515</v>
      </c>
    </row>
    <row r="90" ht="35.4" hidden="1" customHeight="1" spans="1:33">
      <c r="A90" s="14">
        <f t="shared" si="44"/>
        <v>87</v>
      </c>
      <c r="B90" s="14" t="s">
        <v>45</v>
      </c>
      <c r="C90" s="15" t="s">
        <v>536</v>
      </c>
      <c r="D90" s="47" t="s">
        <v>537</v>
      </c>
      <c r="E90" s="17" t="s">
        <v>30</v>
      </c>
      <c r="F90" s="17" t="s">
        <v>74</v>
      </c>
      <c r="G90" s="19" t="s">
        <v>32</v>
      </c>
      <c r="H90" s="27">
        <f>VLOOKUP(C90,[3]Sheet2!$A:$G,7,0)</f>
        <v>0</v>
      </c>
      <c r="I90" s="40">
        <f>VLOOKUP(C90,[3]Sheet2!$A:$H,8,0)</f>
        <v>1</v>
      </c>
      <c r="J90" s="27">
        <f>VLOOKUP(C90,[3]Sheet2!$A:$I,9,0)</f>
        <v>0</v>
      </c>
      <c r="K90" s="27">
        <f>VLOOKUP(C90,[3]Sheet2!$A:$V,21,0)</f>
        <v>17113</v>
      </c>
      <c r="L90" s="27">
        <f t="shared" si="43"/>
        <v>-17113</v>
      </c>
      <c r="M90" s="39">
        <f>VLOOKUP(C90,[3]Sheet2!$A:$Z,24,0)</f>
        <v>0</v>
      </c>
      <c r="N90" s="27">
        <f>VLOOKUP(C90,[3]Sheet2!$A:$Z,25,0)</f>
        <v>0</v>
      </c>
      <c r="O90" s="27">
        <f>VLOOKUP(C90,[3]Sheet2!$A:$Z,26,0)</f>
        <v>0</v>
      </c>
      <c r="P90" s="60">
        <f t="shared" si="39"/>
        <v>-17113</v>
      </c>
      <c r="Q90" s="68">
        <v>5487.23</v>
      </c>
      <c r="R90" s="27">
        <f t="shared" si="40"/>
        <v>5487.23</v>
      </c>
      <c r="S90" s="40">
        <f t="shared" si="34"/>
        <v>-0.320646876643487</v>
      </c>
      <c r="T90" s="40">
        <f t="shared" si="35"/>
        <v>0.000409392300806704</v>
      </c>
      <c r="U90" s="79">
        <f t="shared" si="36"/>
        <v>4708.01145927709</v>
      </c>
      <c r="V90" s="70">
        <v>5487.23</v>
      </c>
      <c r="W90" s="40">
        <f t="shared" si="37"/>
        <v>-0.320646876643487</v>
      </c>
      <c r="X90" s="37">
        <v>0</v>
      </c>
      <c r="Y90" s="27">
        <f t="shared" si="38"/>
        <v>5487.23</v>
      </c>
      <c r="Z90" s="17"/>
      <c r="AA90" s="21">
        <v>45443</v>
      </c>
      <c r="AB90" s="14">
        <v>7</v>
      </c>
      <c r="AC90" s="21">
        <f t="shared" si="41"/>
        <v>45436</v>
      </c>
      <c r="AD90" s="17" t="s">
        <v>35</v>
      </c>
      <c r="AE90" s="27">
        <v>307.6</v>
      </c>
      <c r="AF90" s="14" t="s">
        <v>153</v>
      </c>
      <c r="AG90" s="31" t="s">
        <v>515</v>
      </c>
    </row>
    <row r="91" ht="40.2" customHeight="1" spans="1:33">
      <c r="A91" s="14">
        <f t="shared" si="44"/>
        <v>88</v>
      </c>
      <c r="B91" s="14" t="s">
        <v>45</v>
      </c>
      <c r="C91" s="15" t="s">
        <v>516</v>
      </c>
      <c r="D91" s="35" t="s">
        <v>517</v>
      </c>
      <c r="E91" s="14" t="s">
        <v>566</v>
      </c>
      <c r="F91" s="18" t="s">
        <v>460</v>
      </c>
      <c r="G91" s="19" t="s">
        <v>32</v>
      </c>
      <c r="H91" s="27">
        <f>VLOOKUP(C91,[3]Sheet2!$A:$G,7,0)</f>
        <v>48218.9966666667</v>
      </c>
      <c r="I91" s="40">
        <f>VLOOKUP(C91,[3]Sheet2!$A:$H,8,0)</f>
        <v>1</v>
      </c>
      <c r="J91" s="27">
        <f>VLOOKUP(C91,[3]Sheet2!$A:$I,9,0)</f>
        <v>48218.9966666667</v>
      </c>
      <c r="K91" s="27">
        <f>VLOOKUP(C91,[3]Sheet2!$A:$V,21,0)</f>
        <v>249048.97</v>
      </c>
      <c r="L91" s="27">
        <f t="shared" si="43"/>
        <v>-200829.973333333</v>
      </c>
      <c r="M91" s="39">
        <f>VLOOKUP(C91,[3]Sheet2!$A:$Z,24,0)</f>
        <v>63602.76</v>
      </c>
      <c r="N91" s="27">
        <f>VLOOKUP(C91,[3]Sheet2!$A:$Z,25,0)</f>
        <v>53198.1583333333</v>
      </c>
      <c r="O91" s="27">
        <f>VLOOKUP(C91,[3]Sheet2!$A:$Z,26,0)</f>
        <v>53198.1583333333</v>
      </c>
      <c r="P91" s="60">
        <f t="shared" si="39"/>
        <v>-147631.815</v>
      </c>
      <c r="Q91" s="68">
        <v>63602.76</v>
      </c>
      <c r="R91" s="27">
        <f>4300*0.092*1.13</f>
        <v>447.028</v>
      </c>
      <c r="S91" s="40">
        <f t="shared" si="34"/>
        <v>-0.430820145373137</v>
      </c>
      <c r="T91" s="40">
        <f t="shared" si="35"/>
        <v>3.33519501542707e-5</v>
      </c>
      <c r="U91" s="79">
        <f t="shared" si="36"/>
        <v>383.547426774114</v>
      </c>
      <c r="V91" s="73">
        <v>60000</v>
      </c>
      <c r="W91" s="40">
        <f t="shared" si="37"/>
        <v>-0.406416462467795</v>
      </c>
      <c r="X91" s="37">
        <v>0</v>
      </c>
      <c r="Y91" s="27">
        <f t="shared" si="38"/>
        <v>60000</v>
      </c>
      <c r="Z91" s="17"/>
      <c r="AA91" s="21">
        <v>45443</v>
      </c>
      <c r="AB91" s="14">
        <v>7</v>
      </c>
      <c r="AC91" s="21">
        <f t="shared" si="41"/>
        <v>45436</v>
      </c>
      <c r="AD91" s="17" t="s">
        <v>35</v>
      </c>
      <c r="AE91" s="36" t="s">
        <v>641</v>
      </c>
      <c r="AF91" s="14" t="s">
        <v>518</v>
      </c>
      <c r="AG91" s="31" t="s">
        <v>519</v>
      </c>
    </row>
    <row r="92" ht="40.2" customHeight="1" spans="1:33">
      <c r="A92" s="14">
        <f t="shared" si="44"/>
        <v>89</v>
      </c>
      <c r="B92" s="14" t="s">
        <v>45</v>
      </c>
      <c r="C92" s="15" t="s">
        <v>520</v>
      </c>
      <c r="D92" s="35" t="s">
        <v>521</v>
      </c>
      <c r="E92" s="14" t="s">
        <v>566</v>
      </c>
      <c r="F92" s="18" t="s">
        <v>31</v>
      </c>
      <c r="G92" s="19" t="s">
        <v>32</v>
      </c>
      <c r="H92" s="27">
        <f>VLOOKUP(C92,[3]Sheet2!$A:$G,7,0)</f>
        <v>8014.38533333333</v>
      </c>
      <c r="I92" s="40">
        <f>VLOOKUP(C92,[3]Sheet2!$A:$H,8,0)</f>
        <v>0.8</v>
      </c>
      <c r="J92" s="27">
        <f>VLOOKUP(C92,[3]Sheet2!$A:$I,9,0)</f>
        <v>6411.50826666667</v>
      </c>
      <c r="K92" s="27">
        <f>VLOOKUP(C92,[3]Sheet2!$A:$V,21,0)</f>
        <v>0</v>
      </c>
      <c r="L92" s="27">
        <f t="shared" si="43"/>
        <v>6411.50826666667</v>
      </c>
      <c r="M92" s="39">
        <f>VLOOKUP(C92,[3]Sheet2!$A:$Z,24,0)</f>
        <v>0</v>
      </c>
      <c r="N92" s="27">
        <f>VLOOKUP(C92,[3]Sheet2!$A:$Z,25,0)</f>
        <v>10017.9816666667</v>
      </c>
      <c r="O92" s="27">
        <f>VLOOKUP(C92,[3]Sheet2!$A:$Z,26,0)</f>
        <v>8014.38533333333</v>
      </c>
      <c r="P92" s="60">
        <f t="shared" si="39"/>
        <v>14425.8936</v>
      </c>
      <c r="Q92" s="68">
        <v>60107.89</v>
      </c>
      <c r="R92" s="27">
        <f t="shared" si="40"/>
        <v>60107.89</v>
      </c>
      <c r="S92" s="40">
        <f t="shared" si="34"/>
        <v>4.16666666666667</v>
      </c>
      <c r="T92" s="40">
        <f t="shared" si="35"/>
        <v>0.0044845409038324</v>
      </c>
      <c r="U92" s="79">
        <f t="shared" si="36"/>
        <v>51572.2203940726</v>
      </c>
      <c r="V92" s="73">
        <v>60107.89</v>
      </c>
      <c r="W92" s="40">
        <f t="shared" si="37"/>
        <v>4.16666666666667</v>
      </c>
      <c r="X92" s="37">
        <v>0</v>
      </c>
      <c r="Y92" s="27">
        <f t="shared" si="38"/>
        <v>60107.89</v>
      </c>
      <c r="Z92" s="17"/>
      <c r="AA92" s="21">
        <v>45442</v>
      </c>
      <c r="AB92" s="14">
        <v>7</v>
      </c>
      <c r="AC92" s="21">
        <f t="shared" si="41"/>
        <v>45435</v>
      </c>
      <c r="AD92" s="17" t="s">
        <v>35</v>
      </c>
      <c r="AE92" s="36" t="s">
        <v>642</v>
      </c>
      <c r="AF92" s="14" t="s">
        <v>36</v>
      </c>
      <c r="AG92" s="31" t="s">
        <v>522</v>
      </c>
    </row>
    <row r="93" ht="40.2" customHeight="1" spans="1:33">
      <c r="A93" s="14">
        <f t="shared" si="44"/>
        <v>90</v>
      </c>
      <c r="B93" s="14" t="s">
        <v>27</v>
      </c>
      <c r="C93" s="15" t="s">
        <v>538</v>
      </c>
      <c r="D93" s="35" t="s">
        <v>539</v>
      </c>
      <c r="E93" s="14" t="s">
        <v>566</v>
      </c>
      <c r="F93" s="18" t="s">
        <v>540</v>
      </c>
      <c r="G93" s="18" t="s">
        <v>540</v>
      </c>
      <c r="H93" s="27">
        <f>VLOOKUP(C93,[3]Sheet2!$A:$G,7,0)</f>
        <v>1297826.52666667</v>
      </c>
      <c r="I93" s="40">
        <f>VLOOKUP(C93,[3]Sheet2!$A:$H,8,0)</f>
        <v>1</v>
      </c>
      <c r="J93" s="27">
        <f>VLOOKUP(C93,[3]Sheet2!$A:$I,9,0)</f>
        <v>1297826.52666667</v>
      </c>
      <c r="K93" s="27">
        <f>1600000-K94</f>
        <v>1254687.352</v>
      </c>
      <c r="L93" s="27">
        <f t="shared" si="43"/>
        <v>43139.1746666669</v>
      </c>
      <c r="M93" s="39">
        <f>VLOOKUP(C93,[3]Sheet2!$A:$Z,24,0)</f>
        <v>3093766.72</v>
      </c>
      <c r="N93" s="27">
        <f>VLOOKUP(C93,[3]Sheet2!$A:$Z,25,0)</f>
        <v>426970.151666667</v>
      </c>
      <c r="O93" s="27">
        <f>VLOOKUP(C93,[3]Sheet2!$A:$Z,26,0)</f>
        <v>426970.151666667</v>
      </c>
      <c r="P93" s="60">
        <f t="shared" si="39"/>
        <v>470109.326333334</v>
      </c>
      <c r="Q93" s="68">
        <v>450000</v>
      </c>
      <c r="R93" s="27">
        <f t="shared" si="40"/>
        <v>450000</v>
      </c>
      <c r="S93" s="40">
        <f t="shared" si="34"/>
        <v>0.957224149348029</v>
      </c>
      <c r="T93" s="40">
        <f t="shared" si="35"/>
        <v>0.0335736856962469</v>
      </c>
      <c r="U93" s="79">
        <f t="shared" si="36"/>
        <v>386097.385506839</v>
      </c>
      <c r="V93" s="73">
        <v>100000</v>
      </c>
      <c r="W93" s="40">
        <f t="shared" si="37"/>
        <v>0.212716477632895</v>
      </c>
      <c r="X93" s="37">
        <v>0.02</v>
      </c>
      <c r="Y93" s="27">
        <f t="shared" si="38"/>
        <v>98000</v>
      </c>
      <c r="Z93" s="17"/>
      <c r="AA93" s="21">
        <v>45442</v>
      </c>
      <c r="AB93" s="14">
        <v>7</v>
      </c>
      <c r="AC93" s="21">
        <f t="shared" si="41"/>
        <v>45435</v>
      </c>
      <c r="AD93" s="17" t="s">
        <v>35</v>
      </c>
      <c r="AE93" s="36"/>
      <c r="AF93" s="14" t="s">
        <v>541</v>
      </c>
      <c r="AG93" s="31"/>
    </row>
    <row r="94" ht="40.2" customHeight="1" spans="1:33">
      <c r="A94" s="14">
        <f t="shared" si="44"/>
        <v>91</v>
      </c>
      <c r="B94" s="14" t="s">
        <v>27</v>
      </c>
      <c r="C94" s="15" t="s">
        <v>643</v>
      </c>
      <c r="D94" s="35" t="s">
        <v>644</v>
      </c>
      <c r="E94" s="14" t="s">
        <v>566</v>
      </c>
      <c r="F94" s="18" t="s">
        <v>540</v>
      </c>
      <c r="G94" s="18" t="s">
        <v>540</v>
      </c>
      <c r="H94" s="27">
        <v>895312.648</v>
      </c>
      <c r="I94" s="40">
        <f>VLOOKUP(C94,[3]Sheet2!$A:$H,8,0)</f>
        <v>1</v>
      </c>
      <c r="J94" s="27">
        <f>H94*I94</f>
        <v>895312.648</v>
      </c>
      <c r="K94" s="27">
        <v>345312.648</v>
      </c>
      <c r="L94" s="27">
        <f t="shared" si="43"/>
        <v>550000</v>
      </c>
      <c r="M94" s="39">
        <f>VLOOKUP(C94,[3]Sheet2!$A:$Z,24,0)</f>
        <v>2299684.78</v>
      </c>
      <c r="N94" s="27">
        <f>VLOOKUP(C94,[3]Sheet2!$A:$Z,25,0)</f>
        <v>294215.995</v>
      </c>
      <c r="O94" s="27">
        <f>VLOOKUP(C94,[3]Sheet2!$A:$Z,26,0)</f>
        <v>294215.995</v>
      </c>
      <c r="P94" s="60">
        <f t="shared" si="39"/>
        <v>844215.995</v>
      </c>
      <c r="Q94" s="73">
        <v>180000</v>
      </c>
      <c r="R94" s="27"/>
      <c r="S94" s="40"/>
      <c r="T94" s="40"/>
      <c r="U94" s="79"/>
      <c r="V94" s="73">
        <v>180000</v>
      </c>
      <c r="W94" s="40">
        <f t="shared" ref="W94" si="45">V94/P94</f>
        <v>0.213215576423662</v>
      </c>
      <c r="X94" s="37">
        <v>0.02</v>
      </c>
      <c r="Y94" s="27">
        <f t="shared" ref="Y94" si="46">V94*(1-X94)</f>
        <v>176400</v>
      </c>
      <c r="Z94" s="17"/>
      <c r="AA94" s="21">
        <v>45442</v>
      </c>
      <c r="AB94" s="14">
        <v>7</v>
      </c>
      <c r="AC94" s="21">
        <f t="shared" ref="AC94" si="47">AA94-AB94</f>
        <v>45435</v>
      </c>
      <c r="AD94" s="17" t="s">
        <v>35</v>
      </c>
      <c r="AE94" s="36"/>
      <c r="AF94" s="14" t="s">
        <v>541</v>
      </c>
      <c r="AG94" s="31"/>
    </row>
    <row r="95" ht="40.2" customHeight="1" spans="1:33">
      <c r="A95" s="14">
        <f t="shared" si="44"/>
        <v>92</v>
      </c>
      <c r="B95" s="14" t="s">
        <v>45</v>
      </c>
      <c r="C95" s="15" t="s">
        <v>272</v>
      </c>
      <c r="D95" s="35" t="s">
        <v>273</v>
      </c>
      <c r="E95" s="14" t="s">
        <v>566</v>
      </c>
      <c r="F95" s="18" t="s">
        <v>540</v>
      </c>
      <c r="G95" s="18" t="s">
        <v>540</v>
      </c>
      <c r="H95" s="27" t="e">
        <f>VLOOKUP(C95,[3]Sheet2!$A:$G,7,0)</f>
        <v>#N/A</v>
      </c>
      <c r="I95" s="40" t="e">
        <f>VLOOKUP(C95,[3]Sheet2!$A:$H,8,0)</f>
        <v>#N/A</v>
      </c>
      <c r="J95" s="27" t="e">
        <f>VLOOKUP(C95,[3]Sheet2!$A:$I,9,0)</f>
        <v>#N/A</v>
      </c>
      <c r="K95" s="27" t="e">
        <f>VLOOKUP(C95,[3]Sheet2!$A:$V,21,0)</f>
        <v>#N/A</v>
      </c>
      <c r="L95" s="27" t="e">
        <f t="shared" si="43"/>
        <v>#N/A</v>
      </c>
      <c r="M95" s="39">
        <v>456795.51</v>
      </c>
      <c r="N95" s="27" t="e">
        <f>VLOOKUP(C95,[3]Sheet2!$A:$Z,25,0)</f>
        <v>#N/A</v>
      </c>
      <c r="O95" s="27" t="e">
        <f>VLOOKUP(C95,[3]Sheet2!$A:$Z,26,0)</f>
        <v>#N/A</v>
      </c>
      <c r="P95" s="60" t="e">
        <f t="shared" si="39"/>
        <v>#N/A</v>
      </c>
      <c r="Q95" s="68">
        <v>100000</v>
      </c>
      <c r="R95" s="27">
        <f t="shared" si="40"/>
        <v>100000</v>
      </c>
      <c r="S95" s="40" t="e">
        <f t="shared" si="34"/>
        <v>#N/A</v>
      </c>
      <c r="T95" s="40">
        <f t="shared" si="35"/>
        <v>0.00746081904361041</v>
      </c>
      <c r="U95" s="79">
        <f t="shared" si="36"/>
        <v>85799.4190015197</v>
      </c>
      <c r="V95" s="73">
        <v>50000</v>
      </c>
      <c r="W95" s="40" t="e">
        <f t="shared" si="37"/>
        <v>#N/A</v>
      </c>
      <c r="X95" s="37">
        <v>0</v>
      </c>
      <c r="Y95" s="27">
        <f t="shared" si="38"/>
        <v>50000</v>
      </c>
      <c r="Z95" s="17"/>
      <c r="AA95" s="21">
        <v>45442</v>
      </c>
      <c r="AB95" s="14">
        <v>7</v>
      </c>
      <c r="AC95" s="21">
        <f t="shared" si="41"/>
        <v>45435</v>
      </c>
      <c r="AD95" s="17" t="s">
        <v>35</v>
      </c>
      <c r="AE95" s="36"/>
      <c r="AF95" s="14" t="s">
        <v>541</v>
      </c>
      <c r="AG95" s="31"/>
    </row>
    <row r="96" ht="40.2" customHeight="1" spans="1:33">
      <c r="A96" s="14">
        <f t="shared" si="44"/>
        <v>93</v>
      </c>
      <c r="B96" s="14" t="s">
        <v>45</v>
      </c>
      <c r="C96" s="15" t="s">
        <v>542</v>
      </c>
      <c r="D96" s="35" t="s">
        <v>543</v>
      </c>
      <c r="E96" s="14" t="s">
        <v>566</v>
      </c>
      <c r="F96" s="18" t="s">
        <v>540</v>
      </c>
      <c r="G96" s="18" t="s">
        <v>540</v>
      </c>
      <c r="H96" s="27" t="e">
        <f>VLOOKUP(C96,[3]Sheet2!$A:$G,7,0)</f>
        <v>#N/A</v>
      </c>
      <c r="I96" s="40" t="e">
        <f>VLOOKUP(C96,[3]Sheet2!$A:$H,8,0)</f>
        <v>#N/A</v>
      </c>
      <c r="J96" s="27" t="e">
        <f>VLOOKUP(C96,[3]Sheet2!$A:$I,9,0)</f>
        <v>#N/A</v>
      </c>
      <c r="K96" s="27" t="e">
        <f>VLOOKUP(C96,[3]Sheet2!$A:$V,21,0)</f>
        <v>#N/A</v>
      </c>
      <c r="L96" s="27" t="e">
        <f t="shared" si="43"/>
        <v>#N/A</v>
      </c>
      <c r="M96" s="39">
        <v>1403468.4</v>
      </c>
      <c r="N96" s="27" t="e">
        <f>VLOOKUP(C96,[3]Sheet2!$A:$Z,25,0)</f>
        <v>#N/A</v>
      </c>
      <c r="O96" s="27" t="e">
        <f>VLOOKUP(C96,[3]Sheet2!$A:$Z,26,0)</f>
        <v>#N/A</v>
      </c>
      <c r="P96" s="60" t="e">
        <f t="shared" si="39"/>
        <v>#N/A</v>
      </c>
      <c r="Q96" s="68">
        <v>400000</v>
      </c>
      <c r="R96" s="27">
        <f t="shared" si="40"/>
        <v>400000</v>
      </c>
      <c r="S96" s="40" t="e">
        <f t="shared" si="34"/>
        <v>#N/A</v>
      </c>
      <c r="T96" s="40">
        <f t="shared" si="35"/>
        <v>0.0298432761744416</v>
      </c>
      <c r="U96" s="79">
        <f t="shared" si="36"/>
        <v>343197.676006079</v>
      </c>
      <c r="V96" s="73">
        <v>200000</v>
      </c>
      <c r="W96" s="40" t="e">
        <f t="shared" si="37"/>
        <v>#N/A</v>
      </c>
      <c r="X96" s="37">
        <v>0</v>
      </c>
      <c r="Y96" s="27">
        <f t="shared" si="38"/>
        <v>200000</v>
      </c>
      <c r="Z96" s="17"/>
      <c r="AA96" s="21">
        <v>45442</v>
      </c>
      <c r="AB96" s="14">
        <v>7</v>
      </c>
      <c r="AC96" s="21">
        <f t="shared" si="41"/>
        <v>45435</v>
      </c>
      <c r="AD96" s="17" t="s">
        <v>35</v>
      </c>
      <c r="AE96" s="36"/>
      <c r="AF96" s="14" t="s">
        <v>541</v>
      </c>
      <c r="AG96" s="31"/>
    </row>
    <row r="97" ht="40.2" customHeight="1" spans="1:33">
      <c r="A97" s="14">
        <f t="shared" si="44"/>
        <v>94</v>
      </c>
      <c r="B97" s="14" t="s">
        <v>45</v>
      </c>
      <c r="C97" s="15" t="s">
        <v>544</v>
      </c>
      <c r="D97" s="35" t="s">
        <v>545</v>
      </c>
      <c r="E97" s="14" t="s">
        <v>566</v>
      </c>
      <c r="F97" s="18" t="s">
        <v>540</v>
      </c>
      <c r="G97" s="18" t="s">
        <v>540</v>
      </c>
      <c r="H97" s="27">
        <f>VLOOKUP(C97,[3]Sheet2!$A:$G,7,0)</f>
        <v>37186.2266666667</v>
      </c>
      <c r="I97" s="40">
        <f>VLOOKUP(C97,[3]Sheet2!$A:$H,8,0)</f>
        <v>0.8</v>
      </c>
      <c r="J97" s="27">
        <f>VLOOKUP(C97,[3]Sheet2!$A:$I,9,0)</f>
        <v>29748.9813333333</v>
      </c>
      <c r="K97" s="27">
        <f>VLOOKUP(C97,[3]Sheet2!$A:$V,21,0)</f>
        <v>0</v>
      </c>
      <c r="L97" s="27">
        <f t="shared" si="43"/>
        <v>29748.9813333333</v>
      </c>
      <c r="M97" s="39">
        <f>VLOOKUP(C97,[3]Sheet2!$A:$Z,24,0)</f>
        <v>139448.35</v>
      </c>
      <c r="N97" s="27">
        <f>VLOOKUP(C97,[3]Sheet2!$A:$Z,25,0)</f>
        <v>0</v>
      </c>
      <c r="O97" s="27">
        <f>VLOOKUP(C97,[3]Sheet2!$A:$Z,26,0)</f>
        <v>0</v>
      </c>
      <c r="P97" s="60">
        <f t="shared" si="39"/>
        <v>29748.9813333333</v>
      </c>
      <c r="Q97" s="68">
        <v>50000</v>
      </c>
      <c r="R97" s="27">
        <f t="shared" si="40"/>
        <v>50000</v>
      </c>
      <c r="S97" s="40">
        <f t="shared" si="34"/>
        <v>1.68072981860309</v>
      </c>
      <c r="T97" s="40">
        <f t="shared" si="35"/>
        <v>0.00373040952180521</v>
      </c>
      <c r="U97" s="79">
        <f t="shared" si="36"/>
        <v>42899.7095007599</v>
      </c>
      <c r="V97" s="73"/>
      <c r="W97" s="40">
        <f t="shared" si="37"/>
        <v>0</v>
      </c>
      <c r="X97" s="37">
        <v>0</v>
      </c>
      <c r="Y97" s="27">
        <f t="shared" si="38"/>
        <v>0</v>
      </c>
      <c r="Z97" s="17"/>
      <c r="AA97" s="21">
        <v>45442</v>
      </c>
      <c r="AB97" s="14">
        <v>7</v>
      </c>
      <c r="AC97" s="21">
        <f t="shared" si="41"/>
        <v>45435</v>
      </c>
      <c r="AD97" s="17" t="s">
        <v>35</v>
      </c>
      <c r="AE97" s="36"/>
      <c r="AF97" s="14" t="s">
        <v>541</v>
      </c>
      <c r="AG97" s="31"/>
    </row>
    <row r="98" ht="40.2" customHeight="1" spans="1:33">
      <c r="A98" s="14">
        <f t="shared" si="44"/>
        <v>95</v>
      </c>
      <c r="B98" s="14" t="s">
        <v>45</v>
      </c>
      <c r="C98" s="15" t="s">
        <v>276</v>
      </c>
      <c r="D98" s="35" t="s">
        <v>277</v>
      </c>
      <c r="E98" s="14" t="s">
        <v>566</v>
      </c>
      <c r="F98" s="18" t="s">
        <v>540</v>
      </c>
      <c r="G98" s="18" t="s">
        <v>540</v>
      </c>
      <c r="H98" s="27" t="e">
        <f>VLOOKUP(C98,[3]Sheet2!$A:$G,7,0)</f>
        <v>#N/A</v>
      </c>
      <c r="I98" s="40" t="e">
        <f>VLOOKUP(C98,[3]Sheet2!$A:$H,8,0)</f>
        <v>#N/A</v>
      </c>
      <c r="J98" s="27" t="e">
        <f>VLOOKUP(C98,[3]Sheet2!$A:$I,9,0)</f>
        <v>#N/A</v>
      </c>
      <c r="K98" s="27" t="e">
        <f>VLOOKUP(C98,[3]Sheet2!$A:$V,21,0)</f>
        <v>#N/A</v>
      </c>
      <c r="L98" s="27" t="e">
        <f t="shared" si="43"/>
        <v>#N/A</v>
      </c>
      <c r="M98" s="39">
        <v>173407.62</v>
      </c>
      <c r="N98" s="27" t="e">
        <f>VLOOKUP(C98,[3]Sheet2!$A:$Z,25,0)</f>
        <v>#N/A</v>
      </c>
      <c r="O98" s="27" t="e">
        <f>VLOOKUP(C98,[3]Sheet2!$A:$Z,26,0)</f>
        <v>#N/A</v>
      </c>
      <c r="P98" s="60" t="e">
        <f t="shared" si="39"/>
        <v>#N/A</v>
      </c>
      <c r="Q98" s="68">
        <v>50000</v>
      </c>
      <c r="R98" s="27">
        <f t="shared" si="40"/>
        <v>50000</v>
      </c>
      <c r="S98" s="40" t="e">
        <f t="shared" si="34"/>
        <v>#N/A</v>
      </c>
      <c r="T98" s="40">
        <f t="shared" si="35"/>
        <v>0.00373040952180521</v>
      </c>
      <c r="U98" s="79">
        <f t="shared" si="36"/>
        <v>42899.7095007599</v>
      </c>
      <c r="V98" s="73">
        <v>40000</v>
      </c>
      <c r="W98" s="40" t="e">
        <f t="shared" si="37"/>
        <v>#N/A</v>
      </c>
      <c r="X98" s="37">
        <v>0</v>
      </c>
      <c r="Y98" s="27">
        <f t="shared" si="38"/>
        <v>40000</v>
      </c>
      <c r="Z98" s="17"/>
      <c r="AA98" s="21">
        <v>45442</v>
      </c>
      <c r="AB98" s="14">
        <v>7</v>
      </c>
      <c r="AC98" s="21">
        <f t="shared" si="41"/>
        <v>45435</v>
      </c>
      <c r="AD98" s="17" t="s">
        <v>35</v>
      </c>
      <c r="AE98" s="36"/>
      <c r="AF98" s="14" t="s">
        <v>541</v>
      </c>
      <c r="AG98" s="31"/>
    </row>
    <row r="99" ht="40.2" customHeight="1" spans="1:33">
      <c r="A99" s="14">
        <f t="shared" si="44"/>
        <v>96</v>
      </c>
      <c r="B99" s="14" t="s">
        <v>45</v>
      </c>
      <c r="C99" s="15" t="s">
        <v>645</v>
      </c>
      <c r="D99" s="35" t="s">
        <v>546</v>
      </c>
      <c r="E99" s="14" t="s">
        <v>566</v>
      </c>
      <c r="F99" s="18" t="s">
        <v>540</v>
      </c>
      <c r="G99" s="18" t="s">
        <v>540</v>
      </c>
      <c r="H99" s="27" t="e">
        <f>VLOOKUP(C99,[3]Sheet2!$A:$G,7,0)</f>
        <v>#N/A</v>
      </c>
      <c r="I99" s="40" t="e">
        <f>VLOOKUP(C99,[3]Sheet2!$A:$H,8,0)</f>
        <v>#N/A</v>
      </c>
      <c r="J99" s="27" t="e">
        <f>VLOOKUP(C99,[3]Sheet2!$A:$I,9,0)</f>
        <v>#N/A</v>
      </c>
      <c r="K99" s="27" t="e">
        <f>VLOOKUP(C99,[3]Sheet2!$A:$V,21,0)</f>
        <v>#N/A</v>
      </c>
      <c r="L99" s="27" t="e">
        <f t="shared" si="43"/>
        <v>#N/A</v>
      </c>
      <c r="M99" s="39">
        <v>25200</v>
      </c>
      <c r="N99" s="27" t="e">
        <f>VLOOKUP(C99,[3]Sheet2!$A:$Z,25,0)</f>
        <v>#N/A</v>
      </c>
      <c r="O99" s="27" t="e">
        <f>VLOOKUP(C99,[3]Sheet2!$A:$Z,26,0)</f>
        <v>#N/A</v>
      </c>
      <c r="P99" s="60" t="e">
        <f t="shared" si="39"/>
        <v>#N/A</v>
      </c>
      <c r="Q99" s="68">
        <v>25200</v>
      </c>
      <c r="R99" s="27">
        <f t="shared" si="40"/>
        <v>25200</v>
      </c>
      <c r="S99" s="40" t="e">
        <f t="shared" si="34"/>
        <v>#N/A</v>
      </c>
      <c r="T99" s="40">
        <f t="shared" si="35"/>
        <v>0.00188012639898982</v>
      </c>
      <c r="U99" s="79">
        <f t="shared" si="36"/>
        <v>21621.453588383</v>
      </c>
      <c r="V99" s="73">
        <v>25200</v>
      </c>
      <c r="W99" s="40" t="e">
        <f t="shared" si="37"/>
        <v>#N/A</v>
      </c>
      <c r="X99" s="37">
        <v>0</v>
      </c>
      <c r="Y99" s="27">
        <f t="shared" si="38"/>
        <v>25200</v>
      </c>
      <c r="Z99" s="17"/>
      <c r="AA99" s="21">
        <v>45442</v>
      </c>
      <c r="AB99" s="14">
        <v>7</v>
      </c>
      <c r="AC99" s="21">
        <f t="shared" si="41"/>
        <v>45435</v>
      </c>
      <c r="AD99" s="17" t="s">
        <v>35</v>
      </c>
      <c r="AE99" s="36"/>
      <c r="AF99" s="14" t="s">
        <v>541</v>
      </c>
      <c r="AG99" s="31"/>
    </row>
    <row r="100" ht="40.2" customHeight="1" spans="1:33">
      <c r="A100" s="14">
        <f t="shared" si="44"/>
        <v>97</v>
      </c>
      <c r="B100" s="14" t="s">
        <v>45</v>
      </c>
      <c r="C100" s="15" t="s">
        <v>547</v>
      </c>
      <c r="D100" s="35" t="s">
        <v>548</v>
      </c>
      <c r="E100" s="14" t="s">
        <v>566</v>
      </c>
      <c r="F100" s="18" t="s">
        <v>540</v>
      </c>
      <c r="G100" s="18" t="s">
        <v>540</v>
      </c>
      <c r="H100" s="27" t="e">
        <f>VLOOKUP(C100,[3]Sheet2!$A:$G,7,0)</f>
        <v>#N/A</v>
      </c>
      <c r="I100" s="40" t="e">
        <f>VLOOKUP(C100,[3]Sheet2!$A:$H,8,0)</f>
        <v>#N/A</v>
      </c>
      <c r="J100" s="27" t="e">
        <f>VLOOKUP(C100,[3]Sheet2!$A:$I,9,0)</f>
        <v>#N/A</v>
      </c>
      <c r="K100" s="27" t="e">
        <f>VLOOKUP(C100,[3]Sheet2!$A:$V,21,0)</f>
        <v>#N/A</v>
      </c>
      <c r="L100" s="27" t="e">
        <f t="shared" si="43"/>
        <v>#N/A</v>
      </c>
      <c r="M100" s="39">
        <v>40240</v>
      </c>
      <c r="N100" s="27" t="e">
        <f>VLOOKUP(C100,[3]Sheet2!$A:$Z,25,0)</f>
        <v>#N/A</v>
      </c>
      <c r="O100" s="27" t="e">
        <f>VLOOKUP(C100,[3]Sheet2!$A:$Z,26,0)</f>
        <v>#N/A</v>
      </c>
      <c r="P100" s="60" t="e">
        <f t="shared" si="39"/>
        <v>#N/A</v>
      </c>
      <c r="Q100" s="68">
        <v>10000</v>
      </c>
      <c r="R100" s="27">
        <f t="shared" si="40"/>
        <v>10000</v>
      </c>
      <c r="S100" s="40" t="e">
        <f t="shared" si="34"/>
        <v>#N/A</v>
      </c>
      <c r="T100" s="40">
        <f t="shared" si="35"/>
        <v>0.000746081904361041</v>
      </c>
      <c r="U100" s="79">
        <f t="shared" si="36"/>
        <v>8579.94190015197</v>
      </c>
      <c r="V100" s="73">
        <v>5000</v>
      </c>
      <c r="W100" s="40" t="e">
        <f t="shared" si="37"/>
        <v>#N/A</v>
      </c>
      <c r="X100" s="37">
        <v>0</v>
      </c>
      <c r="Y100" s="27">
        <f t="shared" si="38"/>
        <v>5000</v>
      </c>
      <c r="Z100" s="17"/>
      <c r="AA100" s="21">
        <v>45442</v>
      </c>
      <c r="AB100" s="14">
        <v>7</v>
      </c>
      <c r="AC100" s="21">
        <f t="shared" si="41"/>
        <v>45435</v>
      </c>
      <c r="AD100" s="17" t="s">
        <v>35</v>
      </c>
      <c r="AE100" s="36"/>
      <c r="AF100" s="14" t="s">
        <v>541</v>
      </c>
      <c r="AG100" s="31"/>
    </row>
    <row r="101" ht="35.4" hidden="1" customHeight="1" spans="1:33">
      <c r="A101" s="14">
        <f t="shared" si="44"/>
        <v>98</v>
      </c>
      <c r="B101" s="14" t="s">
        <v>45</v>
      </c>
      <c r="C101" s="15" t="s">
        <v>284</v>
      </c>
      <c r="D101" s="47" t="s">
        <v>285</v>
      </c>
      <c r="E101" s="17" t="s">
        <v>280</v>
      </c>
      <c r="F101" s="18" t="s">
        <v>31</v>
      </c>
      <c r="G101" s="19" t="s">
        <v>180</v>
      </c>
      <c r="H101" s="27">
        <f>VLOOKUP(C101,[3]Sheet2!$A:$G,7,0)</f>
        <v>0</v>
      </c>
      <c r="I101" s="40">
        <f>VLOOKUP(C101,[3]Sheet2!$A:$H,8,0)</f>
        <v>1</v>
      </c>
      <c r="J101" s="27">
        <f>VLOOKUP(C101,[3]Sheet2!$A:$I,9,0)</f>
        <v>0</v>
      </c>
      <c r="K101" s="27">
        <f>VLOOKUP(C101,[3]Sheet2!$A:$V,21,0)</f>
        <v>0</v>
      </c>
      <c r="L101" s="27">
        <f t="shared" si="43"/>
        <v>0</v>
      </c>
      <c r="M101" s="39">
        <f>VLOOKUP(C101,[3]Sheet2!$A:$Z,24,0)</f>
        <v>416900</v>
      </c>
      <c r="N101" s="27">
        <f>VLOOKUP(C101,[3]Sheet2!$A:$Z,25,0)</f>
        <v>0</v>
      </c>
      <c r="O101" s="27">
        <f>VLOOKUP(C101,[3]Sheet2!$A:$Z,26,0)</f>
        <v>0</v>
      </c>
      <c r="P101" s="60">
        <v>416900</v>
      </c>
      <c r="Q101" s="68">
        <v>200000</v>
      </c>
      <c r="R101" s="27">
        <f t="shared" si="40"/>
        <v>200000</v>
      </c>
      <c r="S101" s="40">
        <f t="shared" si="34"/>
        <v>0.479731350443751</v>
      </c>
      <c r="T101" s="40">
        <f t="shared" si="35"/>
        <v>0.0149216380872208</v>
      </c>
      <c r="U101" s="79">
        <f t="shared" si="36"/>
        <v>171598.838003039</v>
      </c>
      <c r="V101" s="70">
        <v>180000</v>
      </c>
      <c r="W101" s="40">
        <f t="shared" si="37"/>
        <v>0.431758215399376</v>
      </c>
      <c r="X101" s="37">
        <v>0</v>
      </c>
      <c r="Y101" s="27">
        <f t="shared" si="38"/>
        <v>180000</v>
      </c>
      <c r="Z101" s="17"/>
      <c r="AA101" s="21">
        <v>45442</v>
      </c>
      <c r="AB101" s="14">
        <v>3</v>
      </c>
      <c r="AC101" s="21">
        <f t="shared" si="41"/>
        <v>45439</v>
      </c>
      <c r="AD101" s="17" t="s">
        <v>35</v>
      </c>
      <c r="AE101" s="27"/>
      <c r="AF101" s="14" t="s">
        <v>181</v>
      </c>
      <c r="AG101" s="31" t="s">
        <v>523</v>
      </c>
    </row>
    <row r="102" ht="40.2" customHeight="1" spans="1:33">
      <c r="A102" s="14">
        <f t="shared" si="44"/>
        <v>99</v>
      </c>
      <c r="B102" s="14" t="s">
        <v>45</v>
      </c>
      <c r="C102" s="15" t="s">
        <v>184</v>
      </c>
      <c r="D102" s="35" t="s">
        <v>185</v>
      </c>
      <c r="E102" s="17" t="s">
        <v>280</v>
      </c>
      <c r="F102" s="18" t="s">
        <v>40</v>
      </c>
      <c r="G102" s="19" t="s">
        <v>180</v>
      </c>
      <c r="H102" s="27">
        <f>VLOOKUP(C102,[3]Sheet2!$A:$G,7,0)</f>
        <v>21578.6613333333</v>
      </c>
      <c r="I102" s="40">
        <f>VLOOKUP(C102,[3]Sheet2!$A:$H,8,0)</f>
        <v>1</v>
      </c>
      <c r="J102" s="27">
        <f>VLOOKUP(C102,[3]Sheet2!$A:$I,9,0)</f>
        <v>21578.6613333333</v>
      </c>
      <c r="K102" s="27">
        <f>VLOOKUP(C102,[3]Sheet2!$A:$V,21,0)</f>
        <v>0</v>
      </c>
      <c r="L102" s="27">
        <f t="shared" si="43"/>
        <v>21578.6613333333</v>
      </c>
      <c r="M102" s="39">
        <f>VLOOKUP(C102,[3]Sheet2!$A:$Z,24,0)</f>
        <v>40459.99</v>
      </c>
      <c r="N102" s="27">
        <f>VLOOKUP(C102,[3]Sheet2!$A:$Z,25,0)</f>
        <v>0</v>
      </c>
      <c r="O102" s="27">
        <f>VLOOKUP(C102,[3]Sheet2!$A:$Z,26,0)</f>
        <v>0</v>
      </c>
      <c r="P102" s="60">
        <f t="shared" si="39"/>
        <v>21578.6613333333</v>
      </c>
      <c r="Q102" s="68">
        <v>20000</v>
      </c>
      <c r="R102" s="27">
        <f t="shared" si="40"/>
        <v>20000</v>
      </c>
      <c r="S102" s="40">
        <f t="shared" si="34"/>
        <v>0.926841553841214</v>
      </c>
      <c r="T102" s="40">
        <f t="shared" si="35"/>
        <v>0.00149216380872208</v>
      </c>
      <c r="U102" s="79">
        <f t="shared" si="36"/>
        <v>17159.8838003039</v>
      </c>
      <c r="V102" s="73">
        <v>20000</v>
      </c>
      <c r="W102" s="40">
        <f t="shared" si="37"/>
        <v>0.926841553841214</v>
      </c>
      <c r="X102" s="37">
        <v>0</v>
      </c>
      <c r="Y102" s="27">
        <f t="shared" si="38"/>
        <v>20000</v>
      </c>
      <c r="Z102" s="17"/>
      <c r="AA102" s="21">
        <v>45442</v>
      </c>
      <c r="AB102" s="14">
        <v>3</v>
      </c>
      <c r="AC102" s="21">
        <f t="shared" si="41"/>
        <v>45439</v>
      </c>
      <c r="AD102" s="17" t="s">
        <v>35</v>
      </c>
      <c r="AE102" s="36" t="s">
        <v>646</v>
      </c>
      <c r="AF102" s="14" t="s">
        <v>181</v>
      </c>
      <c r="AG102" s="31"/>
    </row>
    <row r="103" ht="40.2" customHeight="1" spans="1:33">
      <c r="A103" s="14">
        <f t="shared" si="44"/>
        <v>100</v>
      </c>
      <c r="B103" s="14" t="s">
        <v>45</v>
      </c>
      <c r="C103" s="15" t="s">
        <v>290</v>
      </c>
      <c r="D103" s="35" t="s">
        <v>291</v>
      </c>
      <c r="E103" s="17" t="s">
        <v>280</v>
      </c>
      <c r="F103" s="18" t="s">
        <v>31</v>
      </c>
      <c r="G103" s="19" t="s">
        <v>32</v>
      </c>
      <c r="H103" s="27">
        <f>VLOOKUP(C103,[3]Sheet2!$A:$G,7,0)</f>
        <v>101070.233333333</v>
      </c>
      <c r="I103" s="40">
        <f>VLOOKUP(C103,[3]Sheet2!$A:$H,8,0)</f>
        <v>1</v>
      </c>
      <c r="J103" s="27">
        <f>VLOOKUP(C103,[3]Sheet2!$A:$I,9,0)</f>
        <v>101070.233333333</v>
      </c>
      <c r="K103" s="27">
        <f>VLOOKUP(C103,[3]Sheet2!$A:$V,21,0)</f>
        <v>0</v>
      </c>
      <c r="L103" s="27">
        <f t="shared" si="43"/>
        <v>101070.233333333</v>
      </c>
      <c r="M103" s="39">
        <f>VLOOKUP(C103,[3]Sheet2!$A:$Z,24,0)</f>
        <v>151605.35</v>
      </c>
      <c r="N103" s="27">
        <f>VLOOKUP(C103,[3]Sheet2!$A:$Z,25,0)</f>
        <v>0</v>
      </c>
      <c r="O103" s="27">
        <f>VLOOKUP(C103,[3]Sheet2!$A:$Z,26,0)</f>
        <v>0</v>
      </c>
      <c r="P103" s="60">
        <f t="shared" si="39"/>
        <v>101070.233333333</v>
      </c>
      <c r="Q103" s="68">
        <v>50000</v>
      </c>
      <c r="R103" s="27">
        <f t="shared" si="40"/>
        <v>50000</v>
      </c>
      <c r="S103" s="40">
        <f t="shared" si="34"/>
        <v>0.494705496870658</v>
      </c>
      <c r="T103" s="40">
        <f t="shared" si="35"/>
        <v>0.00373040952180521</v>
      </c>
      <c r="U103" s="79">
        <f t="shared" si="36"/>
        <v>42899.7095007599</v>
      </c>
      <c r="V103" s="73">
        <v>50000</v>
      </c>
      <c r="W103" s="40">
        <f t="shared" si="37"/>
        <v>0.494705496870658</v>
      </c>
      <c r="X103" s="37">
        <v>0</v>
      </c>
      <c r="Y103" s="27">
        <f t="shared" ref="Y103:Y115" si="48">V103*(1-X103)</f>
        <v>50000</v>
      </c>
      <c r="Z103" s="17"/>
      <c r="AA103" s="21">
        <v>45442</v>
      </c>
      <c r="AB103" s="14">
        <v>3</v>
      </c>
      <c r="AC103" s="21">
        <f t="shared" si="41"/>
        <v>45439</v>
      </c>
      <c r="AD103" s="17" t="s">
        <v>35</v>
      </c>
      <c r="AE103" s="36" t="s">
        <v>647</v>
      </c>
      <c r="AF103" s="14" t="s">
        <v>36</v>
      </c>
      <c r="AG103" s="31" t="s">
        <v>524</v>
      </c>
    </row>
    <row r="104" ht="40.2" customHeight="1" spans="1:33">
      <c r="A104" s="14">
        <f t="shared" si="44"/>
        <v>101</v>
      </c>
      <c r="B104" s="14" t="s">
        <v>45</v>
      </c>
      <c r="C104" s="15" t="s">
        <v>288</v>
      </c>
      <c r="D104" s="35" t="s">
        <v>289</v>
      </c>
      <c r="E104" s="17" t="s">
        <v>280</v>
      </c>
      <c r="F104" s="18" t="s">
        <v>31</v>
      </c>
      <c r="G104" s="19" t="s">
        <v>32</v>
      </c>
      <c r="H104" s="27">
        <f>VLOOKUP(C104,[3]Sheet2!$A:$G,7,0)</f>
        <v>253262.578666667</v>
      </c>
      <c r="I104" s="40">
        <f>VLOOKUP(C104,[3]Sheet2!$A:$H,8,0)</f>
        <v>0.8</v>
      </c>
      <c r="J104" s="27">
        <f>VLOOKUP(C104,[3]Sheet2!$A:$I,9,0)</f>
        <v>202610.062933333</v>
      </c>
      <c r="K104" s="27">
        <f>VLOOKUP(C104,[3]Sheet2!$A:$V,21,0)</f>
        <v>0</v>
      </c>
      <c r="L104" s="27">
        <f t="shared" si="43"/>
        <v>202610.062933333</v>
      </c>
      <c r="M104" s="39">
        <f>VLOOKUP(C104,[3]Sheet2!$A:$Z,24,0)</f>
        <v>508630.26</v>
      </c>
      <c r="N104" s="27">
        <f>VLOOKUP(C104,[3]Sheet2!$A:$Z,25,0)</f>
        <v>62267.52</v>
      </c>
      <c r="O104" s="27">
        <f>VLOOKUP(C104,[3]Sheet2!$A:$Z,26,0)</f>
        <v>49814.016</v>
      </c>
      <c r="P104" s="60">
        <f t="shared" si="39"/>
        <v>252424.078933333</v>
      </c>
      <c r="Q104" s="68">
        <v>100000</v>
      </c>
      <c r="R104" s="27">
        <f t="shared" si="40"/>
        <v>100000</v>
      </c>
      <c r="S104" s="40">
        <f t="shared" si="34"/>
        <v>0.396158719970651</v>
      </c>
      <c r="T104" s="40">
        <f t="shared" si="35"/>
        <v>0.00746081904361041</v>
      </c>
      <c r="U104" s="79">
        <f t="shared" si="36"/>
        <v>85799.4190015197</v>
      </c>
      <c r="V104" s="73">
        <v>50000</v>
      </c>
      <c r="W104" s="40">
        <f t="shared" si="37"/>
        <v>0.198079359985326</v>
      </c>
      <c r="X104" s="37">
        <v>0.03</v>
      </c>
      <c r="Y104" s="27">
        <f t="shared" si="48"/>
        <v>48500</v>
      </c>
      <c r="Z104" s="17"/>
      <c r="AA104" s="21">
        <v>45442</v>
      </c>
      <c r="AB104" s="14">
        <v>7</v>
      </c>
      <c r="AC104" s="21">
        <f t="shared" si="41"/>
        <v>45435</v>
      </c>
      <c r="AD104" s="17" t="s">
        <v>35</v>
      </c>
      <c r="AE104" s="36" t="s">
        <v>648</v>
      </c>
      <c r="AF104" s="14" t="s">
        <v>36</v>
      </c>
      <c r="AG104" s="31"/>
    </row>
    <row r="105" ht="40.2" customHeight="1" spans="1:33">
      <c r="A105" s="14">
        <f t="shared" si="44"/>
        <v>102</v>
      </c>
      <c r="B105" s="14" t="s">
        <v>45</v>
      </c>
      <c r="C105" s="15" t="s">
        <v>525</v>
      </c>
      <c r="D105" s="35" t="s">
        <v>526</v>
      </c>
      <c r="E105" s="17" t="s">
        <v>280</v>
      </c>
      <c r="F105" s="18" t="s">
        <v>40</v>
      </c>
      <c r="G105" s="19" t="s">
        <v>32</v>
      </c>
      <c r="H105" s="27">
        <f>VLOOKUP(C105,[3]Sheet2!$A:$G,7,0)</f>
        <v>9003.48533333333</v>
      </c>
      <c r="I105" s="40">
        <f>VLOOKUP(C105,[3]Sheet2!$A:$H,8,0)</f>
        <v>0.8</v>
      </c>
      <c r="J105" s="27">
        <f>VLOOKUP(C105,[3]Sheet2!$A:$I,9,0)</f>
        <v>7202.78826666667</v>
      </c>
      <c r="K105" s="27">
        <f>VLOOKUP(C105,[3]Sheet2!$A:$V,21,0)</f>
        <v>70000</v>
      </c>
      <c r="L105" s="27">
        <f t="shared" si="43"/>
        <v>-62797.2117333333</v>
      </c>
      <c r="M105" s="39">
        <f>VLOOKUP(C105,[3]Sheet2!$A:$Z,24,0)</f>
        <v>856630.84</v>
      </c>
      <c r="N105" s="27">
        <f>VLOOKUP(C105,[3]Sheet2!$A:$Z,25,0)</f>
        <v>0</v>
      </c>
      <c r="O105" s="27">
        <f>VLOOKUP(C105,[3]Sheet2!$A:$Z,26,0)</f>
        <v>0</v>
      </c>
      <c r="P105" s="60">
        <f t="shared" si="39"/>
        <v>-62797.2117333333</v>
      </c>
      <c r="Q105" s="68">
        <v>30000</v>
      </c>
      <c r="R105" s="27">
        <f t="shared" si="40"/>
        <v>30000</v>
      </c>
      <c r="S105" s="40">
        <f t="shared" si="34"/>
        <v>-0.477728217096552</v>
      </c>
      <c r="T105" s="40">
        <f t="shared" si="35"/>
        <v>0.00223824571308312</v>
      </c>
      <c r="U105" s="79">
        <f t="shared" si="36"/>
        <v>25739.8257004559</v>
      </c>
      <c r="V105" s="73">
        <v>20000</v>
      </c>
      <c r="W105" s="40">
        <f t="shared" si="37"/>
        <v>-0.318485478064368</v>
      </c>
      <c r="X105" s="37">
        <v>0</v>
      </c>
      <c r="Y105" s="27">
        <f t="shared" si="48"/>
        <v>20000</v>
      </c>
      <c r="Z105" s="17"/>
      <c r="AA105" s="21">
        <v>45442</v>
      </c>
      <c r="AB105" s="14">
        <v>3</v>
      </c>
      <c r="AC105" s="21">
        <f t="shared" si="41"/>
        <v>45439</v>
      </c>
      <c r="AD105" s="17" t="s">
        <v>35</v>
      </c>
      <c r="AE105" s="36" t="s">
        <v>649</v>
      </c>
      <c r="AF105" s="14" t="s">
        <v>181</v>
      </c>
      <c r="AG105" s="31"/>
    </row>
    <row r="106" ht="40.2" customHeight="1" spans="1:33">
      <c r="A106" s="14">
        <f t="shared" si="44"/>
        <v>103</v>
      </c>
      <c r="B106" s="14" t="s">
        <v>45</v>
      </c>
      <c r="C106" s="15" t="s">
        <v>527</v>
      </c>
      <c r="D106" s="35" t="s">
        <v>528</v>
      </c>
      <c r="E106" s="17" t="s">
        <v>280</v>
      </c>
      <c r="F106" s="18" t="s">
        <v>31</v>
      </c>
      <c r="G106" s="19" t="s">
        <v>32</v>
      </c>
      <c r="H106" s="27">
        <f>VLOOKUP(C106,[3]Sheet2!$A:$G,7,0)</f>
        <v>42811.28</v>
      </c>
      <c r="I106" s="40">
        <f>VLOOKUP(C106,[3]Sheet2!$A:$H,8,0)</f>
        <v>0.8</v>
      </c>
      <c r="J106" s="27">
        <f>VLOOKUP(C106,[3]Sheet2!$A:$I,9,0)</f>
        <v>34249.024</v>
      </c>
      <c r="K106" s="27">
        <f>VLOOKUP(C106,[3]Sheet2!$A:$V,21,0)</f>
        <v>0</v>
      </c>
      <c r="L106" s="27">
        <f t="shared" si="43"/>
        <v>34249.024</v>
      </c>
      <c r="M106" s="39">
        <f>VLOOKUP(C106,[3]Sheet2!$A:$Z,24,0)</f>
        <v>81145.88</v>
      </c>
      <c r="N106" s="27">
        <f>VLOOKUP(C106,[3]Sheet2!$A:$Z,25,0)</f>
        <v>12485.2766666667</v>
      </c>
      <c r="O106" s="27">
        <f>VLOOKUP(C106,[3]Sheet2!$A:$Z,26,0)</f>
        <v>9988.22133333333</v>
      </c>
      <c r="P106" s="60">
        <f t="shared" si="39"/>
        <v>44237.2453333333</v>
      </c>
      <c r="Q106" s="68">
        <v>50000</v>
      </c>
      <c r="R106" s="27">
        <f t="shared" si="40"/>
        <v>50000</v>
      </c>
      <c r="S106" s="40">
        <f t="shared" si="34"/>
        <v>1.13026929283782</v>
      </c>
      <c r="T106" s="40">
        <f t="shared" si="35"/>
        <v>0.00373040952180521</v>
      </c>
      <c r="U106" s="79">
        <f t="shared" si="36"/>
        <v>42899.7095007599</v>
      </c>
      <c r="V106" s="73">
        <v>20000</v>
      </c>
      <c r="W106" s="40">
        <f t="shared" si="37"/>
        <v>0.45210771713513</v>
      </c>
      <c r="X106" s="37">
        <v>0</v>
      </c>
      <c r="Y106" s="27">
        <f t="shared" si="48"/>
        <v>20000</v>
      </c>
      <c r="Z106" s="17"/>
      <c r="AA106" s="21">
        <v>45442</v>
      </c>
      <c r="AB106" s="14">
        <v>3</v>
      </c>
      <c r="AC106" s="21">
        <f t="shared" si="41"/>
        <v>45439</v>
      </c>
      <c r="AD106" s="17" t="s">
        <v>35</v>
      </c>
      <c r="AE106" s="36" t="s">
        <v>650</v>
      </c>
      <c r="AF106" s="14" t="s">
        <v>36</v>
      </c>
      <c r="AG106" s="31"/>
    </row>
    <row r="107" ht="40.2" customHeight="1" spans="1:33">
      <c r="A107" s="14">
        <f t="shared" si="44"/>
        <v>104</v>
      </c>
      <c r="B107" s="14" t="s">
        <v>45</v>
      </c>
      <c r="C107" s="15" t="s">
        <v>282</v>
      </c>
      <c r="D107" s="35" t="s">
        <v>283</v>
      </c>
      <c r="E107" s="17" t="s">
        <v>280</v>
      </c>
      <c r="F107" s="18" t="s">
        <v>40</v>
      </c>
      <c r="G107" s="19" t="s">
        <v>32</v>
      </c>
      <c r="H107" s="27">
        <f>VLOOKUP(C107,[3]Sheet2!$A:$G,7,0)</f>
        <v>0</v>
      </c>
      <c r="I107" s="40">
        <f>VLOOKUP(C107,[3]Sheet2!$A:$H,8,0)</f>
        <v>0.8</v>
      </c>
      <c r="J107" s="27">
        <f>VLOOKUP(C107,[3]Sheet2!$A:$I,9,0)</f>
        <v>0</v>
      </c>
      <c r="K107" s="27">
        <f>VLOOKUP(C107,[3]Sheet2!$A:$V,21,0)</f>
        <v>20000</v>
      </c>
      <c r="L107" s="27">
        <f t="shared" si="43"/>
        <v>-20000</v>
      </c>
      <c r="M107" s="39">
        <f>VLOOKUP(C107,[3]Sheet2!$A:$Z,24,0)</f>
        <v>249669.96</v>
      </c>
      <c r="N107" s="27">
        <f>VLOOKUP(C107,[3]Sheet2!$A:$Z,25,0)</f>
        <v>0</v>
      </c>
      <c r="O107" s="27">
        <f>VLOOKUP(C107,[3]Sheet2!$A:$Z,26,0)</f>
        <v>0</v>
      </c>
      <c r="P107" s="60">
        <f t="shared" si="39"/>
        <v>-20000</v>
      </c>
      <c r="Q107" s="68">
        <v>30000</v>
      </c>
      <c r="R107" s="27">
        <f t="shared" si="40"/>
        <v>30000</v>
      </c>
      <c r="S107" s="40">
        <f t="shared" si="34"/>
        <v>-1.5</v>
      </c>
      <c r="T107" s="40">
        <f t="shared" si="35"/>
        <v>0.00223824571308312</v>
      </c>
      <c r="U107" s="79">
        <f t="shared" si="36"/>
        <v>25739.8257004559</v>
      </c>
      <c r="V107" s="73">
        <v>20000</v>
      </c>
      <c r="W107" s="40">
        <f t="shared" si="37"/>
        <v>-1</v>
      </c>
      <c r="X107" s="37">
        <v>0</v>
      </c>
      <c r="Y107" s="27">
        <f t="shared" si="48"/>
        <v>20000</v>
      </c>
      <c r="Z107" s="17"/>
      <c r="AA107" s="21">
        <v>45442</v>
      </c>
      <c r="AB107" s="14">
        <v>3</v>
      </c>
      <c r="AC107" s="21">
        <f t="shared" si="41"/>
        <v>45439</v>
      </c>
      <c r="AD107" s="17" t="s">
        <v>35</v>
      </c>
      <c r="AE107" s="36"/>
      <c r="AF107" s="14" t="s">
        <v>181</v>
      </c>
      <c r="AG107" s="31"/>
    </row>
    <row r="108" ht="40.2" customHeight="1" spans="1:33">
      <c r="A108" s="14">
        <f t="shared" si="44"/>
        <v>105</v>
      </c>
      <c r="B108" s="14" t="s">
        <v>45</v>
      </c>
      <c r="C108" s="15" t="s">
        <v>328</v>
      </c>
      <c r="D108" s="35" t="s">
        <v>329</v>
      </c>
      <c r="E108" s="17" t="s">
        <v>280</v>
      </c>
      <c r="F108" s="18" t="s">
        <v>40</v>
      </c>
      <c r="G108" s="19" t="s">
        <v>32</v>
      </c>
      <c r="H108" s="27">
        <f>VLOOKUP(C108,[3]Sheet2!$A:$G,7,0)</f>
        <v>277949.4</v>
      </c>
      <c r="I108" s="40">
        <f>VLOOKUP(C108,[3]Sheet2!$A:$H,8,0)</f>
        <v>0.8</v>
      </c>
      <c r="J108" s="27">
        <f>VLOOKUP(C108,[3]Sheet2!$A:$I,9,0)</f>
        <v>222359.52</v>
      </c>
      <c r="K108" s="27">
        <f>VLOOKUP(C108,[3]Sheet2!$A:$V,21,0)</f>
        <v>30000</v>
      </c>
      <c r="L108" s="27">
        <f t="shared" si="43"/>
        <v>192359.52</v>
      </c>
      <c r="M108" s="39">
        <f>VLOOKUP(C108,[3]Sheet2!$A:$Z,24,0)</f>
        <v>619964</v>
      </c>
      <c r="N108" s="27">
        <f>VLOOKUP(C108,[3]Sheet2!$A:$Z,25,0)</f>
        <v>39407.25</v>
      </c>
      <c r="O108" s="27">
        <f>VLOOKUP(C108,[3]Sheet2!$A:$Z,26,0)</f>
        <v>31525.8</v>
      </c>
      <c r="P108" s="60">
        <f t="shared" si="39"/>
        <v>223885.32</v>
      </c>
      <c r="Q108" s="68">
        <v>30000</v>
      </c>
      <c r="R108" s="27">
        <f t="shared" si="40"/>
        <v>30000</v>
      </c>
      <c r="S108" s="40">
        <f t="shared" si="34"/>
        <v>0.133997173195634</v>
      </c>
      <c r="T108" s="40">
        <f t="shared" si="35"/>
        <v>0.00223824571308312</v>
      </c>
      <c r="U108" s="79">
        <f t="shared" si="36"/>
        <v>25739.8257004559</v>
      </c>
      <c r="V108" s="73"/>
      <c r="W108" s="40">
        <f t="shared" si="37"/>
        <v>0</v>
      </c>
      <c r="X108" s="37">
        <v>0</v>
      </c>
      <c r="Y108" s="27">
        <f t="shared" si="48"/>
        <v>0</v>
      </c>
      <c r="Z108" s="17"/>
      <c r="AA108" s="21">
        <v>45442</v>
      </c>
      <c r="AB108" s="14">
        <v>3</v>
      </c>
      <c r="AC108" s="21">
        <f t="shared" si="41"/>
        <v>45439</v>
      </c>
      <c r="AD108" s="17" t="s">
        <v>35</v>
      </c>
      <c r="AE108" s="36"/>
      <c r="AF108" s="14" t="s">
        <v>529</v>
      </c>
      <c r="AG108" s="31"/>
    </row>
    <row r="109" ht="40.2" customHeight="1" spans="1:33">
      <c r="A109" s="14">
        <f t="shared" si="44"/>
        <v>106</v>
      </c>
      <c r="B109" s="14" t="s">
        <v>45</v>
      </c>
      <c r="C109" s="15" t="s">
        <v>286</v>
      </c>
      <c r="D109" s="35" t="s">
        <v>287</v>
      </c>
      <c r="E109" s="17" t="s">
        <v>280</v>
      </c>
      <c r="F109" s="18" t="s">
        <v>40</v>
      </c>
      <c r="G109" s="19" t="s">
        <v>32</v>
      </c>
      <c r="H109" s="27">
        <f>VLOOKUP(C109,[3]Sheet2!$A:$G,7,0)</f>
        <v>0</v>
      </c>
      <c r="I109" s="40">
        <f>VLOOKUP(C109,[3]Sheet2!$A:$H,8,0)</f>
        <v>1</v>
      </c>
      <c r="J109" s="27">
        <f>VLOOKUP(C109,[3]Sheet2!$A:$I,9,0)</f>
        <v>0</v>
      </c>
      <c r="K109" s="27">
        <f>VLOOKUP(C109,[3]Sheet2!$A:$V,21,0)</f>
        <v>20000</v>
      </c>
      <c r="L109" s="27">
        <f t="shared" si="43"/>
        <v>-20000</v>
      </c>
      <c r="M109" s="39">
        <f>VLOOKUP(C109,[3]Sheet2!$A:$Z,24,0)</f>
        <v>294000</v>
      </c>
      <c r="N109" s="27">
        <f>VLOOKUP(C109,[3]Sheet2!$A:$Z,25,0)</f>
        <v>0</v>
      </c>
      <c r="O109" s="27">
        <f>VLOOKUP(C109,[3]Sheet2!$A:$Z,26,0)</f>
        <v>0</v>
      </c>
      <c r="P109" s="60">
        <f t="shared" si="39"/>
        <v>-20000</v>
      </c>
      <c r="Q109" s="68">
        <v>30000</v>
      </c>
      <c r="R109" s="27">
        <f t="shared" si="40"/>
        <v>30000</v>
      </c>
      <c r="S109" s="40">
        <f t="shared" si="34"/>
        <v>-1.5</v>
      </c>
      <c r="T109" s="40">
        <f t="shared" si="35"/>
        <v>0.00223824571308312</v>
      </c>
      <c r="U109" s="79">
        <f t="shared" si="36"/>
        <v>25739.8257004559</v>
      </c>
      <c r="V109" s="73"/>
      <c r="W109" s="40">
        <f t="shared" si="37"/>
        <v>0</v>
      </c>
      <c r="X109" s="37">
        <v>0</v>
      </c>
      <c r="Y109" s="27">
        <f t="shared" si="48"/>
        <v>0</v>
      </c>
      <c r="Z109" s="17"/>
      <c r="AA109" s="21">
        <v>45442</v>
      </c>
      <c r="AB109" s="14">
        <v>3</v>
      </c>
      <c r="AC109" s="21">
        <f t="shared" si="41"/>
        <v>45439</v>
      </c>
      <c r="AD109" s="17" t="s">
        <v>35</v>
      </c>
      <c r="AE109" s="36"/>
      <c r="AF109" s="14" t="s">
        <v>181</v>
      </c>
      <c r="AG109" s="31"/>
    </row>
    <row r="110" ht="35.4" hidden="1" customHeight="1" spans="1:33">
      <c r="A110" s="14">
        <f t="shared" si="44"/>
        <v>107</v>
      </c>
      <c r="B110" s="14" t="s">
        <v>45</v>
      </c>
      <c r="C110" s="49" t="s">
        <v>292</v>
      </c>
      <c r="D110" s="47" t="s">
        <v>293</v>
      </c>
      <c r="E110" s="17" t="s">
        <v>280</v>
      </c>
      <c r="F110" s="18" t="s">
        <v>40</v>
      </c>
      <c r="G110" s="19" t="s">
        <v>32</v>
      </c>
      <c r="H110" s="27">
        <f>VLOOKUP(C110,[3]Sheet2!$A:$G,7,0)</f>
        <v>24329.35</v>
      </c>
      <c r="I110" s="40">
        <f>VLOOKUP(C110,[3]Sheet2!$A:$H,8,0)</f>
        <v>1</v>
      </c>
      <c r="J110" s="27">
        <f>VLOOKUP(C110,[3]Sheet2!$A:$I,9,0)</f>
        <v>24329.35</v>
      </c>
      <c r="K110" s="27">
        <f>VLOOKUP(C110,[3]Sheet2!$A:$V,21,0)</f>
        <v>20000</v>
      </c>
      <c r="L110" s="27">
        <f t="shared" si="43"/>
        <v>4329.34999999999</v>
      </c>
      <c r="M110" s="39">
        <f>VLOOKUP(C110,[3]Sheet2!$A:$Z,24,0)</f>
        <v>42807.9</v>
      </c>
      <c r="N110" s="27">
        <f>VLOOKUP(C110,[3]Sheet2!$A:$Z,25,0)</f>
        <v>7134.65</v>
      </c>
      <c r="O110" s="27">
        <f>VLOOKUP(C110,[3]Sheet2!$A:$Z,26,0)</f>
        <v>7134.65</v>
      </c>
      <c r="P110" s="60">
        <f t="shared" si="39"/>
        <v>11464</v>
      </c>
      <c r="Q110" s="68">
        <v>42807.9</v>
      </c>
      <c r="R110" s="27">
        <f t="shared" si="40"/>
        <v>42807.9</v>
      </c>
      <c r="S110" s="40">
        <f t="shared" si="34"/>
        <v>3.73411549197488</v>
      </c>
      <c r="T110" s="40">
        <f t="shared" si="35"/>
        <v>0.0031938199553697</v>
      </c>
      <c r="U110" s="79">
        <f t="shared" si="36"/>
        <v>36728.9294867516</v>
      </c>
      <c r="V110" s="70">
        <v>42807.9</v>
      </c>
      <c r="W110" s="40">
        <f t="shared" si="37"/>
        <v>3.73411549197488</v>
      </c>
      <c r="X110" s="37">
        <v>0</v>
      </c>
      <c r="Y110" s="27">
        <f t="shared" si="48"/>
        <v>42807.9</v>
      </c>
      <c r="Z110" s="17"/>
      <c r="AA110" s="21">
        <v>45442</v>
      </c>
      <c r="AB110" s="14">
        <v>3</v>
      </c>
      <c r="AC110" s="21">
        <f t="shared" si="41"/>
        <v>45439</v>
      </c>
      <c r="AD110" s="17" t="s">
        <v>35</v>
      </c>
      <c r="AE110" s="27"/>
      <c r="AF110" s="14" t="s">
        <v>125</v>
      </c>
      <c r="AG110" s="31"/>
    </row>
    <row r="111" ht="35.4" hidden="1" customHeight="1" spans="1:33">
      <c r="A111" s="14">
        <f t="shared" si="44"/>
        <v>108</v>
      </c>
      <c r="B111" s="14" t="s">
        <v>260</v>
      </c>
      <c r="C111" s="49" t="s">
        <v>278</v>
      </c>
      <c r="D111" s="47" t="s">
        <v>279</v>
      </c>
      <c r="E111" s="17" t="s">
        <v>280</v>
      </c>
      <c r="F111" s="18" t="s">
        <v>40</v>
      </c>
      <c r="G111" s="19" t="s">
        <v>32</v>
      </c>
      <c r="H111" s="27">
        <v>712043.269333333</v>
      </c>
      <c r="I111" s="40">
        <v>0.8</v>
      </c>
      <c r="J111" s="27">
        <v>569634.615466667</v>
      </c>
      <c r="K111" s="27">
        <v>600000</v>
      </c>
      <c r="L111" s="27">
        <v>-30365.3845333332</v>
      </c>
      <c r="M111" s="39">
        <v>4117298.58</v>
      </c>
      <c r="N111" s="27">
        <v>178983.14</v>
      </c>
      <c r="O111" s="27">
        <v>143186.512</v>
      </c>
      <c r="P111" s="60">
        <f t="shared" si="39"/>
        <v>112821.127466667</v>
      </c>
      <c r="Q111" s="68">
        <v>500000</v>
      </c>
      <c r="R111" s="27">
        <f t="shared" si="40"/>
        <v>500000</v>
      </c>
      <c r="S111" s="40">
        <f t="shared" si="34"/>
        <v>4.43179403740426</v>
      </c>
      <c r="T111" s="40">
        <f t="shared" si="35"/>
        <v>0.0373040952180521</v>
      </c>
      <c r="U111" s="79">
        <v>299154.881834705</v>
      </c>
      <c r="V111" s="70">
        <v>500000</v>
      </c>
      <c r="W111" s="40">
        <f t="shared" si="37"/>
        <v>4.43179403740426</v>
      </c>
      <c r="X111" s="37">
        <v>0.03</v>
      </c>
      <c r="Y111" s="27">
        <f t="shared" si="48"/>
        <v>485000</v>
      </c>
      <c r="Z111" s="17"/>
      <c r="AA111" s="21">
        <v>45442</v>
      </c>
      <c r="AB111" s="14">
        <v>3</v>
      </c>
      <c r="AC111" s="21">
        <v>45439</v>
      </c>
      <c r="AD111" s="17" t="s">
        <v>35</v>
      </c>
      <c r="AE111" s="27">
        <v>4223767.43</v>
      </c>
      <c r="AF111" s="14" t="s">
        <v>65</v>
      </c>
      <c r="AG111" s="31" t="s">
        <v>651</v>
      </c>
    </row>
    <row r="112" ht="35.4" customHeight="1" spans="1:33">
      <c r="A112" s="14">
        <f t="shared" si="44"/>
        <v>109</v>
      </c>
      <c r="B112" s="14" t="s">
        <v>45</v>
      </c>
      <c r="C112" s="83" t="s">
        <v>652</v>
      </c>
      <c r="D112" s="81" t="s">
        <v>653</v>
      </c>
      <c r="E112" s="17" t="s">
        <v>280</v>
      </c>
      <c r="F112" s="18" t="s">
        <v>40</v>
      </c>
      <c r="G112" s="19" t="s">
        <v>54</v>
      </c>
      <c r="H112" s="27"/>
      <c r="I112" s="40"/>
      <c r="J112" s="27"/>
      <c r="K112" s="27"/>
      <c r="L112" s="27"/>
      <c r="M112" s="39">
        <v>200686.65</v>
      </c>
      <c r="N112" s="27"/>
      <c r="O112" s="27"/>
      <c r="P112" s="60"/>
      <c r="Q112" s="68">
        <v>50000</v>
      </c>
      <c r="R112" s="27">
        <f t="shared" si="40"/>
        <v>50000</v>
      </c>
      <c r="S112" s="40" t="e">
        <f t="shared" si="34"/>
        <v>#DIV/0!</v>
      </c>
      <c r="T112" s="40">
        <f t="shared" si="35"/>
        <v>0.00373040952180521</v>
      </c>
      <c r="U112" s="79"/>
      <c r="V112" s="88">
        <v>50000</v>
      </c>
      <c r="W112" s="40" t="e">
        <f t="shared" ref="W112" si="49">V112/P112</f>
        <v>#DIV/0!</v>
      </c>
      <c r="X112" s="37">
        <v>0</v>
      </c>
      <c r="Y112" s="27">
        <f t="shared" ref="Y112" si="50">V112*(1-X112)</f>
        <v>50000</v>
      </c>
      <c r="Z112" s="17"/>
      <c r="AA112" s="21">
        <v>45442</v>
      </c>
      <c r="AB112" s="14">
        <v>3</v>
      </c>
      <c r="AC112" s="21">
        <v>45439</v>
      </c>
      <c r="AD112" s="17" t="s">
        <v>35</v>
      </c>
      <c r="AE112" s="36" t="s">
        <v>654</v>
      </c>
      <c r="AF112" s="14" t="s">
        <v>89</v>
      </c>
      <c r="AG112" s="31"/>
    </row>
    <row r="113" ht="40.2" customHeight="1" spans="1:33">
      <c r="A113" s="14">
        <f t="shared" si="44"/>
        <v>110</v>
      </c>
      <c r="B113" s="14" t="s">
        <v>45</v>
      </c>
      <c r="C113" s="15" t="s">
        <v>655</v>
      </c>
      <c r="D113" s="35" t="s">
        <v>656</v>
      </c>
      <c r="E113" s="17" t="s">
        <v>32</v>
      </c>
      <c r="F113" s="18" t="s">
        <v>31</v>
      </c>
      <c r="G113" s="19" t="s">
        <v>32</v>
      </c>
      <c r="H113" s="27">
        <v>231412.048</v>
      </c>
      <c r="I113" s="40">
        <v>0.8</v>
      </c>
      <c r="J113" s="27">
        <v>185129.6384</v>
      </c>
      <c r="K113" s="27">
        <v>0</v>
      </c>
      <c r="L113" s="27">
        <v>185129.6384</v>
      </c>
      <c r="M113" s="39">
        <v>484242</v>
      </c>
      <c r="N113" s="27">
        <v>71298.8566666667</v>
      </c>
      <c r="O113" s="27">
        <f>N113*I113</f>
        <v>57039.0853333333</v>
      </c>
      <c r="P113" s="60">
        <f t="shared" si="39"/>
        <v>242168.723733333</v>
      </c>
      <c r="Q113" s="68">
        <v>60000</v>
      </c>
      <c r="R113" s="27">
        <f t="shared" si="40"/>
        <v>60000</v>
      </c>
      <c r="S113" s="40">
        <f t="shared" si="34"/>
        <v>0.247761143862944</v>
      </c>
      <c r="T113" s="40">
        <f t="shared" si="35"/>
        <v>0.00447649142616625</v>
      </c>
      <c r="U113" s="73">
        <v>60000</v>
      </c>
      <c r="V113" s="73">
        <v>60000</v>
      </c>
      <c r="W113" s="40">
        <f t="shared" si="37"/>
        <v>0.247761143862944</v>
      </c>
      <c r="X113" s="37">
        <v>0</v>
      </c>
      <c r="Y113" s="27">
        <f t="shared" si="48"/>
        <v>60000</v>
      </c>
      <c r="Z113" s="17"/>
      <c r="AA113" s="21">
        <v>45453</v>
      </c>
      <c r="AB113" s="14">
        <v>3</v>
      </c>
      <c r="AC113" s="21">
        <v>45439</v>
      </c>
      <c r="AD113" s="17" t="s">
        <v>35</v>
      </c>
      <c r="AE113" s="36" t="s">
        <v>657</v>
      </c>
      <c r="AF113" s="14" t="s">
        <v>36</v>
      </c>
      <c r="AG113" s="31"/>
    </row>
    <row r="114" ht="40.2" customHeight="1" spans="1:33">
      <c r="A114" s="14">
        <f t="shared" si="44"/>
        <v>111</v>
      </c>
      <c r="B114" s="14" t="s">
        <v>45</v>
      </c>
      <c r="C114" s="15" t="s">
        <v>126</v>
      </c>
      <c r="D114" s="35" t="s">
        <v>127</v>
      </c>
      <c r="E114" s="17" t="s">
        <v>40</v>
      </c>
      <c r="F114" s="18" t="s">
        <v>40</v>
      </c>
      <c r="G114" s="19" t="s">
        <v>32</v>
      </c>
      <c r="H114" s="27">
        <v>304006.802666667</v>
      </c>
      <c r="I114" s="40">
        <v>0.8</v>
      </c>
      <c r="J114" s="27">
        <v>243205.442133333</v>
      </c>
      <c r="K114" s="27">
        <v>0</v>
      </c>
      <c r="L114" s="27">
        <v>243205.442133333</v>
      </c>
      <c r="M114" s="39">
        <v>656344.41</v>
      </c>
      <c r="N114" s="27">
        <v>145695.42</v>
      </c>
      <c r="O114" s="27">
        <v>116556.336</v>
      </c>
      <c r="P114" s="60">
        <v>359761.778133333</v>
      </c>
      <c r="Q114" s="68">
        <v>100000</v>
      </c>
      <c r="R114" s="27">
        <f t="shared" si="40"/>
        <v>100000</v>
      </c>
      <c r="S114" s="40">
        <f t="shared" si="34"/>
        <v>0.277961712661256</v>
      </c>
      <c r="T114" s="40">
        <f t="shared" si="35"/>
        <v>0.00746081904361041</v>
      </c>
      <c r="U114" s="73">
        <v>100000</v>
      </c>
      <c r="V114" s="73">
        <v>60000</v>
      </c>
      <c r="W114" s="40">
        <f t="shared" si="37"/>
        <v>0.166777027596753</v>
      </c>
      <c r="X114" s="37">
        <v>0</v>
      </c>
      <c r="Y114" s="27">
        <f t="shared" si="48"/>
        <v>60000</v>
      </c>
      <c r="Z114" s="17"/>
      <c r="AA114" s="21">
        <v>45453</v>
      </c>
      <c r="AB114" s="14">
        <v>3</v>
      </c>
      <c r="AC114" s="21">
        <v>45439</v>
      </c>
      <c r="AD114" s="17" t="s">
        <v>35</v>
      </c>
      <c r="AE114" s="36" t="s">
        <v>658</v>
      </c>
      <c r="AF114" s="14" t="s">
        <v>89</v>
      </c>
      <c r="AG114" s="31"/>
    </row>
    <row r="115" ht="40.2" customHeight="1" spans="1:33">
      <c r="A115" s="14">
        <f t="shared" si="44"/>
        <v>112</v>
      </c>
      <c r="B115" s="14" t="s">
        <v>260</v>
      </c>
      <c r="C115" s="15" t="s">
        <v>458</v>
      </c>
      <c r="D115" s="35" t="s">
        <v>459</v>
      </c>
      <c r="E115" s="17" t="s">
        <v>32</v>
      </c>
      <c r="F115" s="17" t="s">
        <v>40</v>
      </c>
      <c r="G115" s="19" t="s">
        <v>32</v>
      </c>
      <c r="H115" s="27">
        <v>153302.216666667</v>
      </c>
      <c r="I115" s="40">
        <f>VLOOKUP(C115,[3]Sheet2!$A:$H,8,0)</f>
        <v>1</v>
      </c>
      <c r="J115" s="27">
        <f>VLOOKUP(C115,[3]Sheet2!$A:$I,9,0)</f>
        <v>153302.216666667</v>
      </c>
      <c r="K115" s="27">
        <f>VLOOKUP(C115,[3]Sheet2!$A:$V,21,0)</f>
        <v>70000</v>
      </c>
      <c r="L115" s="27">
        <v>83302.2166666667</v>
      </c>
      <c r="M115" s="39">
        <v>418529.62</v>
      </c>
      <c r="N115" s="27">
        <v>69754.9366666667</v>
      </c>
      <c r="O115" s="27">
        <f>I115*N115</f>
        <v>69754.9366666667</v>
      </c>
      <c r="P115" s="60">
        <f>L115+O115</f>
        <v>153057.153333333</v>
      </c>
      <c r="Q115" s="68">
        <v>270891.44</v>
      </c>
      <c r="R115" s="27">
        <f t="shared" si="40"/>
        <v>270891.44</v>
      </c>
      <c r="S115" s="40">
        <f t="shared" si="34"/>
        <v>1.76987115009282</v>
      </c>
      <c r="T115" s="40">
        <f t="shared" si="35"/>
        <v>0.0202107201430305</v>
      </c>
      <c r="U115" s="79">
        <f>T115*$U$1</f>
        <v>232423.28164485</v>
      </c>
      <c r="V115" s="73">
        <v>270891.44</v>
      </c>
      <c r="W115" s="40">
        <f t="shared" si="37"/>
        <v>1.76987115009282</v>
      </c>
      <c r="X115" s="37">
        <v>0</v>
      </c>
      <c r="Y115" s="27">
        <f t="shared" si="48"/>
        <v>270891.44</v>
      </c>
      <c r="Z115" s="17"/>
      <c r="AA115" s="21">
        <v>45442</v>
      </c>
      <c r="AB115" s="14">
        <v>3</v>
      </c>
      <c r="AC115" s="21">
        <f t="shared" si="41"/>
        <v>45439</v>
      </c>
      <c r="AD115" s="17" t="s">
        <v>35</v>
      </c>
      <c r="AE115" s="36" t="s">
        <v>659</v>
      </c>
      <c r="AF115" s="14" t="s">
        <v>65</v>
      </c>
      <c r="AG115" s="31" t="s">
        <v>660</v>
      </c>
    </row>
    <row r="116" ht="42.6" customHeight="1" spans="1:33">
      <c r="A116" s="2"/>
      <c r="B116" s="2"/>
      <c r="C116" s="3" t="s">
        <v>294</v>
      </c>
      <c r="D116" s="2"/>
      <c r="E116" s="20"/>
      <c r="F116" s="2"/>
      <c r="G116" s="2"/>
      <c r="H116" s="84"/>
      <c r="I116" s="86"/>
      <c r="J116" s="84"/>
      <c r="K116" s="84"/>
      <c r="L116" s="84"/>
      <c r="M116" s="84"/>
      <c r="N116" s="84"/>
      <c r="O116" s="84"/>
      <c r="P116" s="87"/>
      <c r="Q116" s="89"/>
      <c r="R116" s="84"/>
      <c r="S116" s="86"/>
      <c r="T116" s="84"/>
      <c r="U116" s="90"/>
      <c r="V116" s="91"/>
      <c r="W116" s="86"/>
      <c r="X116" s="20"/>
      <c r="Y116" s="29"/>
      <c r="Z116" s="29"/>
      <c r="AA116" s="20"/>
      <c r="AB116" s="2"/>
      <c r="AC116" s="2"/>
      <c r="AD116" s="20"/>
      <c r="AE116" s="3" t="s">
        <v>296</v>
      </c>
      <c r="AF116" s="2"/>
      <c r="AG116" s="33"/>
    </row>
    <row r="117" ht="36" customHeight="1" spans="4:31">
      <c r="D117" s="1" t="s">
        <v>661</v>
      </c>
      <c r="E117" s="85"/>
      <c r="F117" s="85"/>
      <c r="G117" s="85"/>
      <c r="M117" s="85"/>
      <c r="V117" s="85"/>
      <c r="W117" s="85" t="s">
        <v>662</v>
      </c>
      <c r="X117" s="85"/>
      <c r="Y117" s="85"/>
      <c r="AA117" s="85"/>
      <c r="AB117" s="85"/>
      <c r="AC117" s="85"/>
      <c r="AD117" s="85"/>
      <c r="AE117" s="85" t="s">
        <v>663</v>
      </c>
    </row>
    <row r="118" ht="13.8" customHeight="1" spans="13:13">
      <c r="M118"/>
    </row>
    <row r="119" ht="13.8" customHeight="1" spans="13:13">
      <c r="M119"/>
    </row>
    <row r="120" ht="13.8" customHeight="1" spans="25:25">
      <c r="Y120">
        <v>8240000</v>
      </c>
    </row>
    <row r="121" ht="13.8" customHeight="1" spans="25:25">
      <c r="Y121" s="92">
        <f>Y120-Y1</f>
        <v>558050.67</v>
      </c>
    </row>
    <row r="122" spans="25:25">
      <c r="Y122">
        <v>500000</v>
      </c>
    </row>
  </sheetData>
  <autoFilter ref="A3:AG117">
    <filterColumn colId="3">
      <colorFilter dxfId="3"/>
    </filterColumn>
    <sortState ref="A3:AG117">
      <sortCondition ref="R3:R115" descending="1"/>
    </sortState>
    <extLst/>
  </autoFilter>
  <mergeCells count="27">
    <mergeCell ref="A1:G1"/>
    <mergeCell ref="H2:K2"/>
    <mergeCell ref="N2:O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P2:P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F2:AF3"/>
    <mergeCell ref="AG2:AG3"/>
  </mergeCells>
  <conditionalFormatting sqref="D6">
    <cfRule type="duplicateValues" dxfId="1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1:D3">
    <cfRule type="duplicateValues" dxfId="0" priority="25"/>
    <cfRule type="duplicateValues" dxfId="0" priority="26"/>
    <cfRule type="duplicateValues" dxfId="0" priority="27"/>
  </conditionalFormatting>
  <conditionalFormatting sqref="D2:D3">
    <cfRule type="duplicateValues" dxfId="0" priority="18"/>
    <cfRule type="duplicateValues" dxfId="0" priority="19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116 C1:C3">
    <cfRule type="duplicateValues" dxfId="0" priority="20"/>
  </conditionalFormatting>
  <conditionalFormatting sqref="D1:D5 D7:D14 D47:D1048576 D17:D44">
    <cfRule type="duplicateValues" dxfId="1" priority="10"/>
  </conditionalFormatting>
  <conditionalFormatting sqref="D28:D29 D1:D3 D31:D33 D13:D14 D17:D24">
    <cfRule type="duplicateValues" dxfId="0" priority="33"/>
  </conditionalFormatting>
  <conditionalFormatting sqref="D32:D33 D28 D1:D3 D13:D14 D17:D22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D116 D1:D3 D26:D34 D36 D13:D14 D17:D24">
    <cfRule type="duplicateValues" dxfId="0" priority="34"/>
    <cfRule type="duplicateValues" dxfId="0" priority="35"/>
  </conditionalFormatting>
  <conditionalFormatting sqref="D116:D1048576 D1:D3 D26:D34 D36 D13:D14 D17:D24">
    <cfRule type="duplicateValues" dxfId="0" priority="36"/>
    <cfRule type="duplicateValues" dxfId="0" priority="37"/>
    <cfRule type="duplicateValues" dxfId="0" priority="38"/>
  </conditionalFormatting>
  <conditionalFormatting sqref="D116:D1048576 D1:D3 D36 D13:D14 D17:D34">
    <cfRule type="duplicateValues" dxfId="1" priority="39"/>
  </conditionalFormatting>
  <conditionalFormatting sqref="D4:D5 D7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118110236220472" right="0.118110236220472" top="0.748031496062992" bottom="0.748031496062992" header="0.31496062992126" footer="0.31496062992126"/>
  <pageSetup paperSize="9" scale="49" orientation="landscape"/>
  <headerFooter/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80" zoomScaleNormal="80" workbookViewId="0">
      <selection activeCell="I22" sqref="I22"/>
    </sheetView>
  </sheetViews>
  <sheetFormatPr defaultColWidth="9" defaultRowHeight="14.25"/>
  <cols>
    <col min="4" max="4" width="26.4416666666667" customWidth="1"/>
    <col min="7" max="7" width="12.2166666666667" customWidth="1"/>
    <col min="9" max="9" width="15.1083333333333" customWidth="1"/>
    <col min="10" max="10" width="13.775" customWidth="1"/>
    <col min="11" max="12" width="16.1083333333333" customWidth="1"/>
    <col min="15" max="15" width="18.3333333333333" customWidth="1"/>
    <col min="23" max="23" width="12.4416666666667" customWidth="1"/>
  </cols>
  <sheetData>
    <row r="1" ht="21" spans="1:23">
      <c r="A1" s="7" t="s">
        <v>0</v>
      </c>
      <c r="B1" s="7"/>
      <c r="C1" s="7"/>
      <c r="D1" s="7"/>
      <c r="E1" s="7"/>
      <c r="F1" s="7"/>
      <c r="G1" s="7"/>
      <c r="H1" s="8"/>
      <c r="I1" s="8">
        <f>SUBTOTAL(9,I5:I8)</f>
        <v>1763670.18</v>
      </c>
      <c r="J1" s="8">
        <f>SUBTOTAL(9,J5:J8)</f>
        <v>297105.394666667</v>
      </c>
      <c r="K1" s="8">
        <f>SUBTOTAL(9,K5:K8)</f>
        <v>710000</v>
      </c>
      <c r="L1" s="8">
        <f>SUBTOTAL(9,L5:L8)</f>
        <v>700000.910668518</v>
      </c>
      <c r="M1" s="8"/>
      <c r="N1" s="8"/>
      <c r="O1" s="8">
        <f>SUBTOTAL(9,O5:O8)</f>
        <v>600000.089331482</v>
      </c>
      <c r="P1" s="36"/>
      <c r="Q1" s="21"/>
      <c r="R1" s="14"/>
      <c r="S1" s="21"/>
      <c r="T1" s="17"/>
      <c r="U1" s="17"/>
      <c r="V1" s="30"/>
      <c r="W1" s="31"/>
    </row>
    <row r="2" ht="15" spans="1:2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0" t="s">
        <v>6</v>
      </c>
      <c r="G2" s="9" t="s">
        <v>7</v>
      </c>
      <c r="H2" s="11" t="s">
        <v>8</v>
      </c>
      <c r="I2" s="9" t="s">
        <v>9</v>
      </c>
      <c r="J2" s="11" t="s">
        <v>10</v>
      </c>
      <c r="K2" s="9" t="s">
        <v>9</v>
      </c>
      <c r="L2" s="22" t="s">
        <v>13</v>
      </c>
      <c r="M2" s="11" t="s">
        <v>664</v>
      </c>
      <c r="N2" s="11" t="s">
        <v>14</v>
      </c>
      <c r="O2" s="11" t="s">
        <v>15</v>
      </c>
      <c r="P2" s="10" t="s">
        <v>16</v>
      </c>
      <c r="Q2" s="23" t="s">
        <v>17</v>
      </c>
      <c r="R2" s="11" t="s">
        <v>18</v>
      </c>
      <c r="S2" s="23" t="s">
        <v>19</v>
      </c>
      <c r="T2" s="11" t="s">
        <v>20</v>
      </c>
      <c r="U2" s="9" t="s">
        <v>21</v>
      </c>
      <c r="V2" s="9" t="s">
        <v>22</v>
      </c>
      <c r="W2" s="22" t="s">
        <v>23</v>
      </c>
    </row>
    <row r="3" ht="30" spans="1:23">
      <c r="A3" s="9"/>
      <c r="B3" s="12"/>
      <c r="C3" s="9"/>
      <c r="D3" s="9"/>
      <c r="E3" s="13"/>
      <c r="F3" s="12"/>
      <c r="G3" s="9"/>
      <c r="H3" s="13"/>
      <c r="I3" s="24" t="s">
        <v>24</v>
      </c>
      <c r="J3" s="13"/>
      <c r="K3" s="25" t="s">
        <v>25</v>
      </c>
      <c r="L3" s="9"/>
      <c r="M3" s="13"/>
      <c r="N3" s="13"/>
      <c r="O3" s="13"/>
      <c r="P3" s="12"/>
      <c r="Q3" s="26"/>
      <c r="R3" s="13"/>
      <c r="S3" s="26"/>
      <c r="T3" s="13"/>
      <c r="U3" s="24" t="s">
        <v>26</v>
      </c>
      <c r="V3" s="9"/>
      <c r="W3" s="22"/>
    </row>
    <row r="5" ht="20.1" customHeight="1" spans="1:23">
      <c r="A5" s="14">
        <f>ROW()-3</f>
        <v>2</v>
      </c>
      <c r="B5" s="14" t="s">
        <v>45</v>
      </c>
      <c r="C5" s="15" t="s">
        <v>571</v>
      </c>
      <c r="D5" s="16" t="s">
        <v>320</v>
      </c>
      <c r="E5" s="17" t="s">
        <v>30</v>
      </c>
      <c r="F5" s="17" t="s">
        <v>40</v>
      </c>
      <c r="G5" s="18" t="s">
        <v>32</v>
      </c>
      <c r="H5" s="17" t="s">
        <v>48</v>
      </c>
      <c r="I5" s="27">
        <v>666465.06</v>
      </c>
      <c r="J5" s="27">
        <v>286124.450666667</v>
      </c>
      <c r="K5" s="27">
        <v>600000</v>
      </c>
      <c r="L5" s="27">
        <f>K5</f>
        <v>600000</v>
      </c>
      <c r="M5" s="27"/>
      <c r="N5" s="37"/>
      <c r="O5" s="27">
        <f>L5*(1-N5)</f>
        <v>600000</v>
      </c>
      <c r="P5" s="21"/>
      <c r="Q5" s="21">
        <v>45417</v>
      </c>
      <c r="R5" s="14">
        <v>5</v>
      </c>
      <c r="S5" s="21">
        <v>45411</v>
      </c>
      <c r="T5" s="17"/>
      <c r="U5" s="8"/>
      <c r="V5" s="14" t="s">
        <v>89</v>
      </c>
      <c r="W5" s="35"/>
    </row>
    <row r="6" ht="20.1" customHeight="1" spans="1:23">
      <c r="A6" s="14">
        <f>ROW()-3</f>
        <v>3</v>
      </c>
      <c r="B6" s="14" t="s">
        <v>45</v>
      </c>
      <c r="C6" s="15" t="s">
        <v>209</v>
      </c>
      <c r="D6" s="34" t="s">
        <v>210</v>
      </c>
      <c r="E6" s="14" t="s">
        <v>30</v>
      </c>
      <c r="F6" s="18" t="s">
        <v>31</v>
      </c>
      <c r="G6" s="19" t="s">
        <v>54</v>
      </c>
      <c r="H6" s="17" t="s">
        <v>41</v>
      </c>
      <c r="I6" s="27">
        <f>VLOOKUP(D6,[1]Sheet1!$C$1:$AV$65536,46,0)</f>
        <v>982777.91</v>
      </c>
      <c r="J6" s="27"/>
      <c r="K6" s="27">
        <v>100000</v>
      </c>
      <c r="L6" s="27">
        <f>K6</f>
        <v>100000</v>
      </c>
      <c r="M6" s="38">
        <v>200000</v>
      </c>
      <c r="N6" s="27"/>
      <c r="O6" s="17"/>
      <c r="P6" s="39">
        <f>L6*(1-O6)</f>
        <v>100000</v>
      </c>
      <c r="Q6" s="41">
        <v>45417</v>
      </c>
      <c r="R6" s="21"/>
      <c r="S6" s="17"/>
      <c r="T6" s="17" t="s">
        <v>56</v>
      </c>
      <c r="U6" s="14"/>
      <c r="V6" s="14" t="s">
        <v>205</v>
      </c>
      <c r="W6" s="31" t="s">
        <v>44</v>
      </c>
    </row>
    <row r="7" ht="22.2" customHeight="1" spans="1:25">
      <c r="A7" s="14">
        <f>ROW()-3</f>
        <v>4</v>
      </c>
      <c r="B7" s="14" t="s">
        <v>27</v>
      </c>
      <c r="C7" s="15" t="s">
        <v>101</v>
      </c>
      <c r="D7" s="35" t="s">
        <v>102</v>
      </c>
      <c r="E7" s="17" t="s">
        <v>30</v>
      </c>
      <c r="F7" s="18" t="s">
        <v>103</v>
      </c>
      <c r="G7" s="19" t="s">
        <v>32</v>
      </c>
      <c r="H7" s="17" t="s">
        <v>48</v>
      </c>
      <c r="I7" s="27">
        <v>114427.21</v>
      </c>
      <c r="J7" s="27">
        <v>10980.944</v>
      </c>
      <c r="K7" s="27">
        <v>10000</v>
      </c>
      <c r="L7" s="40">
        <f>K7/J7</f>
        <v>0.910668518116475</v>
      </c>
      <c r="M7" s="27">
        <v>980.944</v>
      </c>
      <c r="N7" s="27">
        <f>M7</f>
        <v>980.944</v>
      </c>
      <c r="O7" s="40">
        <f>M7/J7</f>
        <v>0.0893314818835247</v>
      </c>
      <c r="P7" s="40">
        <f>L7+O7</f>
        <v>1</v>
      </c>
      <c r="Q7" s="37">
        <v>0.03</v>
      </c>
      <c r="R7" s="27">
        <f>N7*(1-Q7)</f>
        <v>951.51568</v>
      </c>
      <c r="S7" s="21">
        <v>45406</v>
      </c>
      <c r="T7" s="14">
        <v>4</v>
      </c>
      <c r="U7" s="21">
        <f>S7-T7</f>
        <v>45402</v>
      </c>
      <c r="V7" s="17" t="s">
        <v>35</v>
      </c>
      <c r="W7" s="36" t="s">
        <v>665</v>
      </c>
      <c r="X7" s="14" t="s">
        <v>43</v>
      </c>
      <c r="Y7" s="31"/>
    </row>
    <row r="10" ht="21" spans="1:25">
      <c r="A10" s="7" t="s">
        <v>666</v>
      </c>
      <c r="B10" s="7"/>
      <c r="C10" s="7"/>
      <c r="D10" s="7"/>
      <c r="E10" s="7"/>
      <c r="F10" s="7"/>
      <c r="G10" s="7"/>
      <c r="H10" s="8"/>
      <c r="I10" s="8">
        <f>SUBTOTAL(9,I15:I66)</f>
        <v>0</v>
      </c>
      <c r="J10" s="8">
        <f>SUBTOTAL(9,J15:J66)</f>
        <v>0</v>
      </c>
      <c r="K10" s="8"/>
      <c r="L10" s="8"/>
      <c r="M10" s="8">
        <f>SUBTOTAL(9,M15:M66)</f>
        <v>0</v>
      </c>
      <c r="N10" s="8">
        <f>SUBTOTAL(9,N15:N66)</f>
        <v>0</v>
      </c>
      <c r="O10" s="8"/>
      <c r="P10" s="8"/>
      <c r="Q10" s="8"/>
      <c r="R10" s="8">
        <f>SUBTOTAL(9,R15:R66)</f>
        <v>0</v>
      </c>
      <c r="S10" s="21"/>
      <c r="T10" s="14"/>
      <c r="U10" s="21"/>
      <c r="V10" s="17"/>
      <c r="W10" s="17"/>
      <c r="X10" s="30"/>
      <c r="Y10" s="31"/>
    </row>
    <row r="11" ht="15" spans="1:25">
      <c r="A11" s="9" t="s">
        <v>1</v>
      </c>
      <c r="B11" s="10" t="s">
        <v>2</v>
      </c>
      <c r="C11" s="9" t="s">
        <v>3</v>
      </c>
      <c r="D11" s="9" t="s">
        <v>4</v>
      </c>
      <c r="E11" s="11" t="s">
        <v>5</v>
      </c>
      <c r="F11" s="10" t="s">
        <v>6</v>
      </c>
      <c r="G11" s="9" t="s">
        <v>7</v>
      </c>
      <c r="H11" s="11" t="s">
        <v>8</v>
      </c>
      <c r="I11" s="9" t="s">
        <v>9</v>
      </c>
      <c r="J11" s="11" t="s">
        <v>10</v>
      </c>
      <c r="K11" s="11" t="s">
        <v>367</v>
      </c>
      <c r="L11" s="11" t="s">
        <v>667</v>
      </c>
      <c r="M11" s="9" t="s">
        <v>9</v>
      </c>
      <c r="N11" s="22" t="s">
        <v>13</v>
      </c>
      <c r="O11" s="11" t="s">
        <v>664</v>
      </c>
      <c r="P11" s="11" t="s">
        <v>370</v>
      </c>
      <c r="Q11" s="11" t="s">
        <v>14</v>
      </c>
      <c r="R11" s="11" t="s">
        <v>15</v>
      </c>
      <c r="S11" s="23" t="s">
        <v>17</v>
      </c>
      <c r="T11" s="11" t="s">
        <v>18</v>
      </c>
      <c r="U11" s="23" t="s">
        <v>19</v>
      </c>
      <c r="V11" s="11" t="s">
        <v>20</v>
      </c>
      <c r="W11" s="9" t="s">
        <v>21</v>
      </c>
      <c r="X11" s="9" t="s">
        <v>22</v>
      </c>
      <c r="Y11" s="22" t="s">
        <v>23</v>
      </c>
    </row>
    <row r="12" ht="30" spans="1:25">
      <c r="A12" s="9"/>
      <c r="B12" s="12"/>
      <c r="C12" s="9"/>
      <c r="D12" s="9"/>
      <c r="E12" s="13"/>
      <c r="F12" s="12"/>
      <c r="G12" s="9"/>
      <c r="H12" s="13"/>
      <c r="I12" s="24" t="s">
        <v>24</v>
      </c>
      <c r="J12" s="13"/>
      <c r="K12" s="13"/>
      <c r="L12" s="13"/>
      <c r="M12" s="25" t="s">
        <v>25</v>
      </c>
      <c r="N12" s="9"/>
      <c r="O12" s="13"/>
      <c r="P12" s="13"/>
      <c r="Q12" s="13"/>
      <c r="R12" s="13"/>
      <c r="S12" s="26"/>
      <c r="T12" s="13"/>
      <c r="U12" s="26"/>
      <c r="V12" s="13"/>
      <c r="W12" s="24" t="s">
        <v>26</v>
      </c>
      <c r="X12" s="9"/>
      <c r="Y12" s="22"/>
    </row>
  </sheetData>
  <mergeCells count="44">
    <mergeCell ref="A1:G1"/>
    <mergeCell ref="A10:G10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G2:G3"/>
    <mergeCell ref="G11:G12"/>
    <mergeCell ref="H2:H3"/>
    <mergeCell ref="H11:H12"/>
    <mergeCell ref="J2:J3"/>
    <mergeCell ref="J11:J12"/>
    <mergeCell ref="K11:K12"/>
    <mergeCell ref="L2:L3"/>
    <mergeCell ref="L11:L12"/>
    <mergeCell ref="M2:M3"/>
    <mergeCell ref="N2:N3"/>
    <mergeCell ref="N11:N12"/>
    <mergeCell ref="O2:O3"/>
    <mergeCell ref="O11:O12"/>
    <mergeCell ref="P2:P3"/>
    <mergeCell ref="P11:P12"/>
    <mergeCell ref="Q2:Q3"/>
    <mergeCell ref="Q11:Q12"/>
    <mergeCell ref="R2:R3"/>
    <mergeCell ref="R11:R12"/>
    <mergeCell ref="S2:S3"/>
    <mergeCell ref="S11:S12"/>
    <mergeCell ref="T2:T3"/>
    <mergeCell ref="T11:T12"/>
    <mergeCell ref="U11:U12"/>
    <mergeCell ref="V2:V3"/>
    <mergeCell ref="V11:V12"/>
    <mergeCell ref="W2:W3"/>
    <mergeCell ref="X11:X12"/>
    <mergeCell ref="Y11:Y12"/>
  </mergeCells>
  <conditionalFormatting sqref="D6">
    <cfRule type="duplicateValues" dxfId="1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91"/>
    <cfRule type="duplicateValues" dxfId="0" priority="92"/>
    <cfRule type="duplicateValues" dxfId="0" priority="93"/>
  </conditionalFormatting>
  <conditionalFormatting sqref="C1:C3">
    <cfRule type="duplicateValues" dxfId="0" priority="648"/>
  </conditionalFormatting>
  <conditionalFormatting sqref="C10:C12">
    <cfRule type="duplicateValues" dxfId="0" priority="42"/>
  </conditionalFormatting>
  <conditionalFormatting sqref="D1:D3">
    <cfRule type="duplicateValues" dxfId="0" priority="644"/>
    <cfRule type="duplicateValues" dxfId="0" priority="645"/>
    <cfRule type="duplicateValues" dxfId="0" priority="649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</conditionalFormatting>
  <conditionalFormatting sqref="D2:D3">
    <cfRule type="duplicateValues" dxfId="0" priority="646"/>
    <cfRule type="duplicateValues" dxfId="0" priority="647"/>
    <cfRule type="duplicateValues" dxfId="0" priority="650"/>
    <cfRule type="duplicateValues" dxfId="0" priority="651"/>
    <cfRule type="duplicateValues" dxfId="0" priority="652"/>
    <cfRule type="duplicateValues" dxfId="0" priority="653"/>
  </conditionalFormatting>
  <conditionalFormatting sqref="D10:D12">
    <cfRule type="duplicateValues" dxfId="1" priority="39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D11:D12">
    <cfRule type="duplicateValues" dxfId="0" priority="40"/>
    <cfRule type="duplicateValues" dxfId="0" priority="41"/>
    <cfRule type="duplicateValues" dxfId="0" priority="43"/>
    <cfRule type="duplicateValues" dxfId="0" priority="44"/>
    <cfRule type="duplicateValues" dxfId="0" priority="45"/>
    <cfRule type="duplicateValues" dxfId="0" priority="4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4.22批量付款</vt:lpstr>
      <vt:lpstr>Sheet1</vt:lpstr>
      <vt:lpstr>Sheet1 (2)</vt:lpstr>
      <vt:lpstr>5.21</vt:lpstr>
      <vt:lpstr>5.23</vt:lpstr>
      <vt:lpstr>5.30</vt:lpstr>
      <vt:lpstr>5.30 (2)</vt:lpstr>
      <vt:lpstr>Sheet2</vt:lpstr>
      <vt:lpstr>5月1日后支付</vt:lpstr>
      <vt:lpstr>4.3批量付款 -涉诉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Conference_Room</cp:lastModifiedBy>
  <dcterms:created xsi:type="dcterms:W3CDTF">2015-06-05T18:19:00Z</dcterms:created>
  <cp:lastPrinted>2024-05-31T00:45:00Z</cp:lastPrinted>
  <dcterms:modified xsi:type="dcterms:W3CDTF">2024-06-03T06:36:05Z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7BB16E12DC064E5E99C78651D15FE173_13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