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50" windowHeight="120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<sst xmlns="http://schemas.openxmlformats.org/spreadsheetml/2006/main" count="214" uniqueCount="38">
  <si>
    <t>车型价格对比表（不含税）</t>
  </si>
  <si>
    <t>序号</t>
  </si>
  <si>
    <t>起始地点</t>
  </si>
  <si>
    <r>
      <rPr>
        <b/>
        <sz val="12"/>
        <color rgb="FF000000"/>
        <rFont val="宋体"/>
        <charset val="134"/>
      </rPr>
      <t>目的地</t>
    </r>
    <r>
      <rPr>
        <b/>
        <sz val="12"/>
        <color rgb="FF000000"/>
        <rFont val="Arial"/>
        <charset val="134"/>
      </rPr>
      <t xml:space="preserve">    </t>
    </r>
    <r>
      <rPr>
        <b/>
        <sz val="12"/>
        <color rgb="FF000000"/>
        <rFont val="宋体"/>
        <charset val="134"/>
      </rPr>
      <t>车型</t>
    </r>
  </si>
  <si>
    <r>
      <rPr>
        <b/>
        <sz val="12"/>
        <color rgb="FF000000"/>
        <rFont val="宋体"/>
        <charset val="134"/>
      </rPr>
      <t>单程距离（</t>
    </r>
    <r>
      <rPr>
        <b/>
        <sz val="12"/>
        <color rgb="FF000000"/>
        <rFont val="Calibri"/>
        <charset val="134"/>
      </rPr>
      <t>KM)</t>
    </r>
    <r>
      <rPr>
        <b/>
        <sz val="12"/>
        <color rgb="FF000000"/>
        <rFont val="宋体"/>
        <charset val="134"/>
      </rPr>
      <t>）</t>
    </r>
  </si>
  <si>
    <t>4.2米（元）</t>
  </si>
  <si>
    <t>6.8米（元）</t>
  </si>
  <si>
    <r>
      <rPr>
        <b/>
        <sz val="12"/>
        <color rgb="FF000000"/>
        <rFont val="Calibri"/>
        <charset val="134"/>
      </rPr>
      <t>9.6</t>
    </r>
    <r>
      <rPr>
        <b/>
        <sz val="12"/>
        <color rgb="FF000000"/>
        <rFont val="宋体"/>
        <charset val="134"/>
      </rPr>
      <t>米（元）</t>
    </r>
  </si>
  <si>
    <r>
      <rPr>
        <b/>
        <sz val="12"/>
        <color rgb="FF000000"/>
        <rFont val="Calibri"/>
        <charset val="134"/>
      </rPr>
      <t>13</t>
    </r>
    <r>
      <rPr>
        <b/>
        <sz val="12"/>
        <color rgb="FF000000"/>
        <rFont val="宋体"/>
        <charset val="134"/>
      </rPr>
      <t>米（元）</t>
    </r>
  </si>
  <si>
    <t>降幅幅占比</t>
  </si>
  <si>
    <t>备注</t>
  </si>
  <si>
    <t>赵福增运输队，邓景亮</t>
  </si>
  <si>
    <t>跨越物流</t>
  </si>
  <si>
    <t>德邦物流</t>
  </si>
  <si>
    <t>与最高比差额</t>
  </si>
  <si>
    <t>与第二比差额</t>
  </si>
  <si>
    <t>最低与最高比差额</t>
  </si>
  <si>
    <t>最低与第二比差额</t>
  </si>
  <si>
    <t>北京恒世通物流</t>
  </si>
  <si>
    <t>黄骅</t>
  </si>
  <si>
    <t>诸城</t>
  </si>
  <si>
    <t>——</t>
  </si>
  <si>
    <t>潍坊</t>
  </si>
  <si>
    <t>济南</t>
  </si>
  <si>
    <t>多地卸货另加运费</t>
  </si>
  <si>
    <t>顺义（怀柔）</t>
  </si>
  <si>
    <t>青岛</t>
  </si>
  <si>
    <t>济宁</t>
  </si>
  <si>
    <t>保定</t>
  </si>
  <si>
    <t>河南</t>
  </si>
  <si>
    <t>株洲</t>
  </si>
  <si>
    <t>长春</t>
  </si>
  <si>
    <t>西安</t>
  </si>
  <si>
    <t>成都</t>
  </si>
  <si>
    <t>包头</t>
  </si>
  <si>
    <r>
      <rPr>
        <sz val="14"/>
        <color theme="1"/>
        <rFont val="宋体"/>
        <charset val="134"/>
        <scheme val="minor"/>
      </rPr>
      <t xml:space="preserve">    </t>
    </r>
    <r>
      <rPr>
        <b/>
        <sz val="14"/>
        <color theme="1"/>
        <rFont val="宋体"/>
        <charset val="134"/>
        <scheme val="minor"/>
      </rPr>
      <t>概述：以上标绿颜色为最低价格，此报价为不含税价格，经过对比外部物流公司赵福增、邓景亮运输车队，价格方面北京、潍坊、诸城、青岛等500公里以内价格较低，且车辆往返可以拉回货，500公里以上长途发货业务跨越物流价格整体较低；长途回货邓景亮、赵福增运输队较低；
    付款方式：赵福增、邓景亮运输队按400万押款基数付款（实际已押款700万，付款再扣除2个点），或按公司现在的新模式付款；
              跨越物流押款周期为60天，第三个月月底前把第一个月的款付清（现汇）；
             德邦物流押款周期为30天，第二个月付清第一个月运费（现汇）。
    另外：赵福增、邓景亮运输队跨越物流和德邦物流报价均为参考价格，合作前提条件先把前期款项付清，后期保证按期付款，遇节假日、油价上调、紧急临时用车等因素价格有不同程度浮动。</t>
    </r>
  </si>
  <si>
    <t>北京祥瑞祥远物流</t>
  </si>
  <si>
    <r>
      <rPr>
        <sz val="14"/>
        <color theme="1"/>
        <rFont val="宋体"/>
        <charset val="134"/>
        <scheme val="minor"/>
      </rPr>
      <t xml:space="preserve">    </t>
    </r>
    <r>
      <rPr>
        <b/>
        <sz val="14"/>
        <color theme="1"/>
        <rFont val="宋体"/>
        <charset val="134"/>
        <scheme val="minor"/>
      </rPr>
      <t>概述：以上标颜色为最低价格，此报价为不含税价格，经过对比外部物流公司赵福增、邓景亮运输车队，价格方面北京、潍坊、诸城、青岛等500公里以内价格较低，且车辆往返可以拉回货，500公里以上长途发货业务跨越物流价格整体较低；长途回货邓景亮、赵福增运输队较低；
    付款方式：赵福增、邓景亮运输队按400万押款基数付款（实际已押款700万，付款再扣除2个点），或按公司现在的新模式付款；
              跨越物流押款周期为60天，第三个月月底前把第一个月的款付清（现汇）；
             德邦物流押款周期为30天，第二个月付清第一个月运费（现汇）。
    另外：赵福增、邓景亮运输队跨越物流和德邦物流报价均为参考价格，合作前提条件先把前期款项付清，后期保证按期付款，遇节假日、油价上调、紧急临时用车等因素价格有不同程度浮动。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</si>
</sst>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177" formatCode="0_ "/>
  </numFmts>
  <fonts count="34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b/>
      <sz val="24"/>
      <color rgb="FF000000"/>
      <name val="Arial"/>
      <charset val="134"/>
    </font>
    <font>
      <b/>
      <sz val="12"/>
      <color rgb="FF000000"/>
      <name val="宋体"/>
      <charset val="134"/>
    </font>
    <font>
      <b/>
      <sz val="12"/>
      <color rgb="FF000000"/>
      <name val="宋体"/>
      <charset val="134"/>
      <scheme val="minor"/>
    </font>
    <font>
      <b/>
      <sz val="12"/>
      <color rgb="FF000000"/>
      <name val="Arial"/>
      <charset val="134"/>
    </font>
    <font>
      <sz val="12"/>
      <color rgb="FF000000"/>
      <name val="Calibri"/>
      <charset val="134"/>
    </font>
    <font>
      <sz val="12"/>
      <color rgb="FF000000"/>
      <name val="Arial"/>
      <charset val="134"/>
    </font>
    <font>
      <sz val="12"/>
      <color rgb="FF000000"/>
      <name val="宋体"/>
      <charset val="134"/>
    </font>
    <font>
      <sz val="14"/>
      <color theme="1"/>
      <name val="宋体"/>
      <charset val="134"/>
      <scheme val="minor"/>
    </font>
    <font>
      <b/>
      <sz val="12"/>
      <color rgb="FF000000"/>
      <name val="Calibri"/>
      <charset val="134"/>
    </font>
    <font>
      <sz val="12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4"/>
      <color theme="1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3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7" fillId="2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1" fillId="28" borderId="13" applyNumberFormat="0" applyAlignment="0" applyProtection="0">
      <alignment vertical="center"/>
    </xf>
    <xf numFmtId="0" fontId="24" fillId="28" borderId="10" applyNumberFormat="0" applyAlignment="0" applyProtection="0">
      <alignment vertical="center"/>
    </xf>
    <xf numFmtId="0" fontId="18" fillId="18" borderId="8" applyNumberFormat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center" vertical="center" wrapText="1" readingOrder="1"/>
    </xf>
    <xf numFmtId="0" fontId="4" fillId="3" borderId="2" xfId="0" applyFont="1" applyFill="1" applyBorder="1" applyAlignment="1">
      <alignment horizontal="center" vertical="center" wrapText="1" readingOrder="1"/>
    </xf>
    <xf numFmtId="0" fontId="4" fillId="3" borderId="3" xfId="0" applyFont="1" applyFill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177" fontId="8" fillId="0" borderId="1" xfId="0" applyNumberFormat="1" applyFont="1" applyFill="1" applyBorder="1" applyAlignment="1">
      <alignment horizontal="center" vertical="center" wrapText="1" readingOrder="1"/>
    </xf>
    <xf numFmtId="177" fontId="8" fillId="4" borderId="1" xfId="0" applyNumberFormat="1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 readingOrder="1"/>
    </xf>
    <xf numFmtId="0" fontId="0" fillId="0" borderId="1" xfId="0" applyFont="1" applyFill="1" applyBorder="1" applyAlignment="1">
      <alignment vertical="center"/>
    </xf>
    <xf numFmtId="0" fontId="9" fillId="0" borderId="0" xfId="0" applyFont="1" applyFill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 readingOrder="1"/>
    </xf>
    <xf numFmtId="0" fontId="10" fillId="3" borderId="3" xfId="0" applyFont="1" applyFill="1" applyBorder="1" applyAlignment="1">
      <alignment horizontal="center" vertical="center" wrapText="1" readingOrder="1"/>
    </xf>
    <xf numFmtId="177" fontId="8" fillId="5" borderId="1" xfId="0" applyNumberFormat="1" applyFont="1" applyFill="1" applyBorder="1" applyAlignment="1">
      <alignment horizontal="center" vertical="center" wrapText="1" readingOrder="1"/>
    </xf>
    <xf numFmtId="177" fontId="11" fillId="6" borderId="1" xfId="0" applyNumberFormat="1" applyFont="1" applyFill="1" applyBorder="1" applyAlignment="1">
      <alignment horizontal="center" vertical="center" wrapText="1" readingOrder="1"/>
    </xf>
    <xf numFmtId="0" fontId="10" fillId="3" borderId="1" xfId="0" applyFont="1" applyFill="1" applyBorder="1" applyAlignment="1">
      <alignment horizontal="center" vertical="center" wrapText="1" readingOrder="1"/>
    </xf>
    <xf numFmtId="0" fontId="3" fillId="3" borderId="4" xfId="0" applyFont="1" applyFill="1" applyBorder="1" applyAlignment="1">
      <alignment horizontal="center" vertical="center" wrapText="1" readingOrder="1"/>
    </xf>
    <xf numFmtId="177" fontId="8" fillId="6" borderId="1" xfId="0" applyNumberFormat="1" applyFont="1" applyFill="1" applyBorder="1" applyAlignment="1">
      <alignment horizontal="center" vertical="center" wrapText="1" readingOrder="1"/>
    </xf>
    <xf numFmtId="0" fontId="3" fillId="3" borderId="5" xfId="0" applyFont="1" applyFill="1" applyBorder="1" applyAlignment="1">
      <alignment horizontal="center" vertical="center" wrapText="1" readingOrder="1"/>
    </xf>
    <xf numFmtId="0" fontId="12" fillId="3" borderId="5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 readingOrder="1"/>
    </xf>
    <xf numFmtId="0" fontId="12" fillId="3" borderId="4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 readingOrder="1"/>
    </xf>
    <xf numFmtId="10" fontId="8" fillId="0" borderId="1" xfId="0" applyNumberFormat="1" applyFont="1" applyFill="1" applyBorder="1" applyAlignment="1">
      <alignment horizontal="center" vertical="center" wrapText="1" readingOrder="1"/>
    </xf>
    <xf numFmtId="177" fontId="8" fillId="0" borderId="1" xfId="0" applyNumberFormat="1" applyFont="1" applyFill="1" applyBorder="1" applyAlignment="1">
      <alignment horizontal="center" vertical="center" wrapText="1" readingOrder="1"/>
    </xf>
    <xf numFmtId="177" fontId="13" fillId="6" borderId="1" xfId="0" applyNumberFormat="1" applyFont="1" applyFill="1" applyBorder="1" applyAlignment="1">
      <alignment horizontal="center" vertical="center" wrapText="1" readingOrder="1"/>
    </xf>
    <xf numFmtId="177" fontId="8" fillId="7" borderId="1" xfId="0" applyNumberFormat="1" applyFont="1" applyFill="1" applyBorder="1" applyAlignment="1">
      <alignment horizontal="center" vertical="center" wrapText="1" readingOrder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19</xdr:row>
      <xdr:rowOff>1522730</xdr:rowOff>
    </xdr:from>
    <xdr:to>
      <xdr:col>11</xdr:col>
      <xdr:colOff>492760</xdr:colOff>
      <xdr:row>66</xdr:row>
      <xdr:rowOff>18415</xdr:rowOff>
    </xdr:to>
    <xdr:pic>
      <xdr:nvPicPr>
        <xdr:cNvPr id="2" name="图片 1" descr="e6ce06629f89448a804f0f5fba00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9190355"/>
          <a:ext cx="9267825" cy="8236585"/>
        </a:xfrm>
        <a:prstGeom prst="rect">
          <a:avLst/>
        </a:prstGeom>
      </xdr:spPr>
    </xdr:pic>
    <xdr:clientData/>
  </xdr:twoCellAnchor>
  <xdr:twoCellAnchor editAs="oneCell">
    <xdr:from>
      <xdr:col>19</xdr:col>
      <xdr:colOff>415290</xdr:colOff>
      <xdr:row>23</xdr:row>
      <xdr:rowOff>130810</xdr:rowOff>
    </xdr:from>
    <xdr:to>
      <xdr:col>25</xdr:col>
      <xdr:colOff>214630</xdr:colOff>
      <xdr:row>46</xdr:row>
      <xdr:rowOff>54610</xdr:rowOff>
    </xdr:to>
    <xdr:pic>
      <xdr:nvPicPr>
        <xdr:cNvPr id="3" name="图片 2" descr="a0923ea86a7e5b292c74367a82ac3b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16569690" y="9302115"/>
          <a:ext cx="4013200" cy="5196840"/>
        </a:xfrm>
        <a:prstGeom prst="rect">
          <a:avLst/>
        </a:prstGeom>
      </xdr:spPr>
    </xdr:pic>
    <xdr:clientData/>
  </xdr:twoCellAnchor>
  <xdr:twoCellAnchor editAs="oneCell">
    <xdr:from>
      <xdr:col>12</xdr:col>
      <xdr:colOff>276225</xdr:colOff>
      <xdr:row>23</xdr:row>
      <xdr:rowOff>90805</xdr:rowOff>
    </xdr:from>
    <xdr:to>
      <xdr:col>20</xdr:col>
      <xdr:colOff>445770</xdr:colOff>
      <xdr:row>51</xdr:row>
      <xdr:rowOff>59055</xdr:rowOff>
    </xdr:to>
    <xdr:pic>
      <xdr:nvPicPr>
        <xdr:cNvPr id="4" name="图片 3" descr="3a335f7e4f4701ee2eede74cf70cf4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899015" y="9853930"/>
          <a:ext cx="7025640" cy="4946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20</xdr:row>
      <xdr:rowOff>84455</xdr:rowOff>
    </xdr:from>
    <xdr:to>
      <xdr:col>22</xdr:col>
      <xdr:colOff>102870</xdr:colOff>
      <xdr:row>82</xdr:row>
      <xdr:rowOff>21590</xdr:rowOff>
    </xdr:to>
    <xdr:pic>
      <xdr:nvPicPr>
        <xdr:cNvPr id="2" name="图片 1" descr="e6ce06629f89448a804f0f5fba001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9314180"/>
          <a:ext cx="18119725" cy="10960735"/>
        </a:xfrm>
        <a:prstGeom prst="rect">
          <a:avLst/>
        </a:prstGeom>
      </xdr:spPr>
    </xdr:pic>
    <xdr:clientData/>
  </xdr:twoCellAnchor>
  <xdr:twoCellAnchor editAs="oneCell">
    <xdr:from>
      <xdr:col>21</xdr:col>
      <xdr:colOff>123825</xdr:colOff>
      <xdr:row>26</xdr:row>
      <xdr:rowOff>41275</xdr:rowOff>
    </xdr:from>
    <xdr:to>
      <xdr:col>31</xdr:col>
      <xdr:colOff>96520</xdr:colOff>
      <xdr:row>45</xdr:row>
      <xdr:rowOff>144780</xdr:rowOff>
    </xdr:to>
    <xdr:pic>
      <xdr:nvPicPr>
        <xdr:cNvPr id="3" name="图片 2" descr="a0923ea86a7e5b292c74367a82ac3b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19671665" y="7794625"/>
          <a:ext cx="3481705" cy="8568055"/>
        </a:xfrm>
        <a:prstGeom prst="rect">
          <a:avLst/>
        </a:prstGeom>
      </xdr:spPr>
    </xdr:pic>
    <xdr:clientData/>
  </xdr:twoCellAnchor>
  <xdr:twoCellAnchor editAs="oneCell">
    <xdr:from>
      <xdr:col>17</xdr:col>
      <xdr:colOff>351790</xdr:colOff>
      <xdr:row>27</xdr:row>
      <xdr:rowOff>127000</xdr:rowOff>
    </xdr:from>
    <xdr:to>
      <xdr:col>24</xdr:col>
      <xdr:colOff>367665</xdr:colOff>
      <xdr:row>46</xdr:row>
      <xdr:rowOff>164465</xdr:rowOff>
    </xdr:to>
    <xdr:pic>
      <xdr:nvPicPr>
        <xdr:cNvPr id="4" name="图片 3" descr="8b4e08c987202dfd468c67e229d5e4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100175" y="10601325"/>
          <a:ext cx="5919470" cy="3415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0"/>
  <sheetViews>
    <sheetView tabSelected="1" zoomScale="70" zoomScaleNormal="70" workbookViewId="0">
      <selection activeCell="J12" sqref="J12"/>
    </sheetView>
  </sheetViews>
  <sheetFormatPr defaultColWidth="9" defaultRowHeight="14"/>
  <cols>
    <col min="1" max="1" width="8.12727272727273" style="1" customWidth="1"/>
    <col min="2" max="2" width="9.74545454545455" style="1" customWidth="1"/>
    <col min="3" max="3" width="14.1272727272727" style="1" customWidth="1"/>
    <col min="4" max="4" width="10.1272727272727" style="1" customWidth="1"/>
    <col min="5" max="5" width="12.9818181818182" style="1" customWidth="1"/>
    <col min="6" max="7" width="12.1272727272727" style="1" customWidth="1"/>
    <col min="8" max="8" width="9.48181818181818" style="1" customWidth="1"/>
    <col min="9" max="9" width="10.6454545454545" style="1" customWidth="1"/>
    <col min="10" max="10" width="14.0181818181818" style="1" customWidth="1"/>
    <col min="11" max="14" width="12.1272727272727" style="1" customWidth="1"/>
    <col min="15" max="15" width="13.3818181818182" style="1" customWidth="1"/>
    <col min="16" max="16" width="14.5454545454545" style="1" customWidth="1"/>
    <col min="17" max="17" width="10.3909090909091" style="1" customWidth="1"/>
    <col min="18" max="18" width="11.3" style="1" customWidth="1"/>
    <col min="19" max="19" width="11.1636363636364" style="1" customWidth="1"/>
    <col min="20" max="20" width="13.1181818181818" style="1" customWidth="1"/>
    <col min="21" max="21" width="14.5" style="1" customWidth="1"/>
    <col min="22" max="22" width="12.6272727272727" style="1" customWidth="1"/>
    <col min="23" max="23" width="10.7727272727273" style="1" customWidth="1"/>
    <col min="24" max="26" width="13.1272727272727" style="1" customWidth="1"/>
    <col min="27" max="27" width="18.7727272727273" style="1" customWidth="1"/>
    <col min="28" max="16384" width="9" style="1"/>
  </cols>
  <sheetData>
    <row r="1" s="1" customFormat="1" ht="34" customHeight="1" spans="1:27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="1" customFormat="1" ht="22.5" customHeight="1" spans="1:2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/>
      <c r="G2" s="6"/>
      <c r="H2" s="6"/>
      <c r="I2" s="6"/>
      <c r="J2" s="5" t="s">
        <v>6</v>
      </c>
      <c r="K2" s="6"/>
      <c r="L2" s="6"/>
      <c r="M2" s="6"/>
      <c r="N2" s="6"/>
      <c r="O2" s="15" t="s">
        <v>7</v>
      </c>
      <c r="P2" s="16"/>
      <c r="Q2" s="16"/>
      <c r="R2" s="16"/>
      <c r="S2" s="16"/>
      <c r="T2" s="16"/>
      <c r="U2" s="19" t="s">
        <v>8</v>
      </c>
      <c r="V2" s="19"/>
      <c r="W2" s="19"/>
      <c r="X2" s="19"/>
      <c r="Y2" s="19"/>
      <c r="Z2" s="22" t="s">
        <v>9</v>
      </c>
      <c r="AA2" s="23" t="s">
        <v>10</v>
      </c>
    </row>
    <row r="3" s="1" customFormat="1" ht="42.75" customHeight="1" spans="1:27">
      <c r="A3" s="7"/>
      <c r="B3" s="7"/>
      <c r="C3" s="7"/>
      <c r="D3" s="7"/>
      <c r="E3" s="4" t="s">
        <v>11</v>
      </c>
      <c r="F3" s="4" t="s">
        <v>12</v>
      </c>
      <c r="G3" s="4" t="s">
        <v>13</v>
      </c>
      <c r="H3" s="4" t="s">
        <v>14</v>
      </c>
      <c r="I3" s="4" t="s">
        <v>15</v>
      </c>
      <c r="J3" s="4" t="s">
        <v>11</v>
      </c>
      <c r="K3" s="4" t="s">
        <v>12</v>
      </c>
      <c r="L3" s="4" t="s">
        <v>13</v>
      </c>
      <c r="M3" s="4" t="s">
        <v>16</v>
      </c>
      <c r="N3" s="4" t="s">
        <v>17</v>
      </c>
      <c r="O3" s="4" t="s">
        <v>11</v>
      </c>
      <c r="P3" s="4" t="s">
        <v>12</v>
      </c>
      <c r="Q3" s="4" t="s">
        <v>13</v>
      </c>
      <c r="R3" s="4" t="s">
        <v>18</v>
      </c>
      <c r="S3" s="4" t="s">
        <v>16</v>
      </c>
      <c r="T3" s="4" t="s">
        <v>17</v>
      </c>
      <c r="U3" s="20" t="s">
        <v>11</v>
      </c>
      <c r="V3" s="20" t="s">
        <v>12</v>
      </c>
      <c r="W3" s="20" t="s">
        <v>13</v>
      </c>
      <c r="X3" s="20" t="s">
        <v>16</v>
      </c>
      <c r="Y3" s="20" t="s">
        <v>17</v>
      </c>
      <c r="Z3" s="24"/>
      <c r="AA3" s="25"/>
    </row>
    <row r="4" s="1" customFormat="1" ht="31.5" customHeight="1" spans="1:27">
      <c r="A4" s="8">
        <v>1</v>
      </c>
      <c r="B4" s="9" t="s">
        <v>19</v>
      </c>
      <c r="C4" s="9" t="s">
        <v>20</v>
      </c>
      <c r="D4" s="8">
        <v>400</v>
      </c>
      <c r="E4" s="10" t="s">
        <v>21</v>
      </c>
      <c r="F4" s="11">
        <v>1350</v>
      </c>
      <c r="G4" s="10">
        <v>1545.28301886792</v>
      </c>
      <c r="H4" s="10">
        <f t="shared" ref="H4:H10" si="0">G4-F4</f>
        <v>195.28301886792</v>
      </c>
      <c r="I4" s="10" t="s">
        <v>21</v>
      </c>
      <c r="J4" s="10" t="s">
        <v>21</v>
      </c>
      <c r="K4" s="10">
        <v>2500</v>
      </c>
      <c r="L4" s="17">
        <v>2456.31067961165</v>
      </c>
      <c r="M4" s="10">
        <f>K4-L4</f>
        <v>43.6893203883501</v>
      </c>
      <c r="N4" s="10" t="s">
        <v>21</v>
      </c>
      <c r="O4" s="21">
        <v>2816</v>
      </c>
      <c r="P4" s="28">
        <f>3000/1.06</f>
        <v>2830.18867924528</v>
      </c>
      <c r="Q4" s="10">
        <v>2839.62264150943</v>
      </c>
      <c r="R4" s="10"/>
      <c r="S4" s="10">
        <f>Q4-O4</f>
        <v>23.6226415094302</v>
      </c>
      <c r="T4" s="10">
        <f>Q4-O4</f>
        <v>23.6226415094302</v>
      </c>
      <c r="U4" s="21">
        <v>3495</v>
      </c>
      <c r="V4" s="28">
        <f>3700/1.06</f>
        <v>3490.56603773585</v>
      </c>
      <c r="W4" s="10">
        <v>3753.77358490566</v>
      </c>
      <c r="X4" s="10">
        <f t="shared" ref="X4:X6" si="1">W4-U4</f>
        <v>258.77358490566</v>
      </c>
      <c r="Y4" s="10">
        <f t="shared" ref="Y4:Y6" si="2">V4-U4</f>
        <v>-4.43396226415007</v>
      </c>
      <c r="Z4" s="26"/>
      <c r="AA4" s="26"/>
    </row>
    <row r="5" s="1" customFormat="1" ht="31.5" customHeight="1" spans="1:27">
      <c r="A5" s="8">
        <v>2</v>
      </c>
      <c r="B5" s="9" t="s">
        <v>19</v>
      </c>
      <c r="C5" s="9" t="s">
        <v>22</v>
      </c>
      <c r="D5" s="8">
        <v>320</v>
      </c>
      <c r="E5" s="10" t="s">
        <v>21</v>
      </c>
      <c r="F5" s="11">
        <v>1350</v>
      </c>
      <c r="G5" s="10">
        <v>1439.62264150943</v>
      </c>
      <c r="H5" s="10">
        <f t="shared" si="0"/>
        <v>89.62264150943</v>
      </c>
      <c r="I5" s="10" t="s">
        <v>21</v>
      </c>
      <c r="J5" s="10" t="s">
        <v>21</v>
      </c>
      <c r="K5" s="11">
        <v>1900</v>
      </c>
      <c r="L5" s="10">
        <v>2131.06796116505</v>
      </c>
      <c r="M5" s="10">
        <f t="shared" ref="M5:M8" si="3">L5-K5</f>
        <v>231.06796116505</v>
      </c>
      <c r="N5" s="10" t="s">
        <v>21</v>
      </c>
      <c r="O5" s="29">
        <v>2330</v>
      </c>
      <c r="P5" s="28">
        <f>2750/1.06</f>
        <v>2594.33962264151</v>
      </c>
      <c r="Q5" s="10">
        <v>2701.88679245283</v>
      </c>
      <c r="R5" s="10"/>
      <c r="S5" s="10">
        <f>Q5-O5</f>
        <v>371.88679245283</v>
      </c>
      <c r="T5" s="10">
        <f>Q5-O5</f>
        <v>371.88679245283</v>
      </c>
      <c r="U5" s="21">
        <v>3107</v>
      </c>
      <c r="V5" s="28">
        <f>3200/1.06</f>
        <v>3018.8679245283</v>
      </c>
      <c r="W5" s="10">
        <v>3438.67924528302</v>
      </c>
      <c r="X5" s="10">
        <f t="shared" si="1"/>
        <v>331.67924528302</v>
      </c>
      <c r="Y5" s="10">
        <f t="shared" si="2"/>
        <v>-88.1320754716999</v>
      </c>
      <c r="Z5" s="26"/>
      <c r="AA5" s="13"/>
    </row>
    <row r="6" s="1" customFormat="1" ht="31.5" customHeight="1" spans="1:27">
      <c r="A6" s="8">
        <v>3</v>
      </c>
      <c r="B6" s="9" t="s">
        <v>19</v>
      </c>
      <c r="C6" s="9" t="s">
        <v>23</v>
      </c>
      <c r="D6" s="8">
        <v>270</v>
      </c>
      <c r="E6" s="10">
        <v>1553.39805825243</v>
      </c>
      <c r="F6" s="11">
        <v>1300</v>
      </c>
      <c r="G6" s="10">
        <v>1439.62264150943</v>
      </c>
      <c r="H6" s="10">
        <f>E6-F6</f>
        <v>253.39805825243</v>
      </c>
      <c r="I6" s="10">
        <f>G6-F6</f>
        <v>139.62264150943</v>
      </c>
      <c r="J6" s="18">
        <v>1747.57281553398</v>
      </c>
      <c r="K6" s="10">
        <v>1900</v>
      </c>
      <c r="L6" s="10">
        <v>2131.06796116505</v>
      </c>
      <c r="M6" s="10">
        <f>L6-J6</f>
        <v>383.49514563107</v>
      </c>
      <c r="N6" s="10">
        <f>K6-J6</f>
        <v>152.42718446602</v>
      </c>
      <c r="O6" s="30">
        <v>2524</v>
      </c>
      <c r="P6" s="11">
        <v>2400</v>
      </c>
      <c r="Q6" s="10" t="s">
        <v>21</v>
      </c>
      <c r="R6" s="10"/>
      <c r="S6" s="10">
        <f t="shared" ref="S6:S16" si="4">O6-P6</f>
        <v>124</v>
      </c>
      <c r="T6" s="10" t="s">
        <v>21</v>
      </c>
      <c r="U6" s="21">
        <v>3301</v>
      </c>
      <c r="V6" s="10">
        <v>3500</v>
      </c>
      <c r="W6" s="10">
        <v>3543.39622641509</v>
      </c>
      <c r="X6" s="10">
        <f t="shared" si="1"/>
        <v>242.39622641509</v>
      </c>
      <c r="Y6" s="10">
        <f t="shared" si="2"/>
        <v>199</v>
      </c>
      <c r="Z6" s="26"/>
      <c r="AA6" s="13" t="s">
        <v>24</v>
      </c>
    </row>
    <row r="7" s="1" customFormat="1" ht="31.5" customHeight="1" spans="1:27">
      <c r="A7" s="8">
        <v>4</v>
      </c>
      <c r="B7" s="9" t="s">
        <v>19</v>
      </c>
      <c r="C7" s="9" t="s">
        <v>25</v>
      </c>
      <c r="D7" s="8">
        <v>280</v>
      </c>
      <c r="E7" s="10" t="s">
        <v>21</v>
      </c>
      <c r="F7" s="11">
        <v>1300</v>
      </c>
      <c r="G7" s="10">
        <v>1439.62264150943</v>
      </c>
      <c r="H7" s="10">
        <f t="shared" si="0"/>
        <v>139.62264150943</v>
      </c>
      <c r="I7" s="10" t="s">
        <v>21</v>
      </c>
      <c r="J7" s="10" t="s">
        <v>21</v>
      </c>
      <c r="K7" s="11">
        <v>1900</v>
      </c>
      <c r="L7" s="10">
        <v>2038.83495145631</v>
      </c>
      <c r="M7" s="10">
        <f t="shared" si="3"/>
        <v>138.83495145631</v>
      </c>
      <c r="N7" s="10" t="s">
        <v>21</v>
      </c>
      <c r="O7" s="30">
        <v>2524</v>
      </c>
      <c r="P7" s="11">
        <v>2450</v>
      </c>
      <c r="Q7" s="10">
        <v>2701.88679245283</v>
      </c>
      <c r="R7" s="10"/>
      <c r="S7" s="10">
        <f>Q7-P7</f>
        <v>251.88679245283</v>
      </c>
      <c r="T7" s="10">
        <f>O7-P7</f>
        <v>74</v>
      </c>
      <c r="U7" s="21">
        <v>3107</v>
      </c>
      <c r="V7" s="10">
        <v>3300</v>
      </c>
      <c r="W7" s="10" t="s">
        <v>21</v>
      </c>
      <c r="X7" s="10">
        <f>V7-U7</f>
        <v>193</v>
      </c>
      <c r="Y7" s="10" t="s">
        <v>21</v>
      </c>
      <c r="Z7" s="26"/>
      <c r="AA7" s="13"/>
    </row>
    <row r="8" s="1" customFormat="1" ht="31.5" customHeight="1" spans="1:27">
      <c r="A8" s="8">
        <v>5</v>
      </c>
      <c r="B8" s="9" t="s">
        <v>19</v>
      </c>
      <c r="C8" s="12" t="s">
        <v>26</v>
      </c>
      <c r="D8" s="8">
        <v>420</v>
      </c>
      <c r="E8" s="10" t="s">
        <v>21</v>
      </c>
      <c r="F8" s="11">
        <v>1400</v>
      </c>
      <c r="G8" s="10">
        <v>1650</v>
      </c>
      <c r="H8" s="10">
        <f t="shared" si="0"/>
        <v>250</v>
      </c>
      <c r="I8" s="10" t="s">
        <v>21</v>
      </c>
      <c r="J8" s="10" t="s">
        <v>21</v>
      </c>
      <c r="K8" s="11">
        <v>2500</v>
      </c>
      <c r="L8" s="10">
        <v>2672.81553398058</v>
      </c>
      <c r="M8" s="10">
        <f t="shared" si="3"/>
        <v>172.81553398058</v>
      </c>
      <c r="N8" s="10">
        <f t="shared" ref="N8:N16" si="5">L8-K8</f>
        <v>172.81553398058</v>
      </c>
      <c r="O8" s="30">
        <v>3204</v>
      </c>
      <c r="P8" s="11">
        <v>3000</v>
      </c>
      <c r="Q8" s="10">
        <v>3437.7358490566</v>
      </c>
      <c r="R8" s="10"/>
      <c r="S8" s="10">
        <f>Q8-P8</f>
        <v>437.7358490566</v>
      </c>
      <c r="T8" s="10">
        <f>O8-P8</f>
        <v>204</v>
      </c>
      <c r="U8" s="21">
        <v>3689</v>
      </c>
      <c r="V8" s="28">
        <v>3700</v>
      </c>
      <c r="W8" s="10">
        <v>4069.81132075472</v>
      </c>
      <c r="X8" s="10">
        <f t="shared" ref="X8:X12" si="6">U8-V8</f>
        <v>-11</v>
      </c>
      <c r="Y8" s="10">
        <f>W8-V8</f>
        <v>369.81132075472</v>
      </c>
      <c r="Z8" s="26"/>
      <c r="AA8" s="13"/>
    </row>
    <row r="9" s="1" customFormat="1" ht="31.5" customHeight="1" spans="1:27">
      <c r="A9" s="8">
        <v>6</v>
      </c>
      <c r="B9" s="9" t="s">
        <v>19</v>
      </c>
      <c r="C9" s="12" t="s">
        <v>27</v>
      </c>
      <c r="D9" s="8">
        <v>430</v>
      </c>
      <c r="E9" s="10">
        <v>1900</v>
      </c>
      <c r="F9" s="11">
        <v>1600</v>
      </c>
      <c r="G9" s="10">
        <v>1755.66037735849</v>
      </c>
      <c r="H9" s="10">
        <f t="shared" si="0"/>
        <v>155.66037735849</v>
      </c>
      <c r="I9" s="10" t="s">
        <v>21</v>
      </c>
      <c r="J9" s="10">
        <v>2621</v>
      </c>
      <c r="K9" s="11">
        <v>2400</v>
      </c>
      <c r="L9" s="10">
        <v>2672.81553398058</v>
      </c>
      <c r="M9" s="10">
        <f t="shared" ref="M9:M16" si="7">J9-K9</f>
        <v>221</v>
      </c>
      <c r="N9" s="10">
        <f t="shared" si="5"/>
        <v>272.81553398058</v>
      </c>
      <c r="O9" s="10">
        <v>3398</v>
      </c>
      <c r="P9" s="11">
        <v>3000</v>
      </c>
      <c r="Q9" s="10" t="s">
        <v>21</v>
      </c>
      <c r="R9" s="10"/>
      <c r="S9" s="10">
        <f t="shared" si="4"/>
        <v>398</v>
      </c>
      <c r="T9" s="10" t="s">
        <v>21</v>
      </c>
      <c r="U9" s="10">
        <v>4175</v>
      </c>
      <c r="V9" s="11">
        <f>4300/1.06</f>
        <v>4056.60377358491</v>
      </c>
      <c r="W9" s="10" t="s">
        <v>21</v>
      </c>
      <c r="X9" s="10">
        <f t="shared" si="6"/>
        <v>118.39622641509</v>
      </c>
      <c r="Y9" s="10" t="s">
        <v>21</v>
      </c>
      <c r="Z9" s="26"/>
      <c r="AA9" s="13"/>
    </row>
    <row r="10" s="1" customFormat="1" ht="31.5" customHeight="1" spans="1:27">
      <c r="A10" s="8">
        <v>7</v>
      </c>
      <c r="B10" s="9" t="s">
        <v>19</v>
      </c>
      <c r="C10" s="12" t="s">
        <v>28</v>
      </c>
      <c r="D10" s="8">
        <v>250</v>
      </c>
      <c r="E10" s="10" t="s">
        <v>21</v>
      </c>
      <c r="F10" s="11">
        <v>900</v>
      </c>
      <c r="G10" s="10">
        <f>1302/1.06</f>
        <v>1228.30188679245</v>
      </c>
      <c r="H10" s="10">
        <f t="shared" si="0"/>
        <v>328.301886792453</v>
      </c>
      <c r="I10" s="10" t="s">
        <v>21</v>
      </c>
      <c r="J10" s="10" t="s">
        <v>21</v>
      </c>
      <c r="K10" s="11">
        <v>1400</v>
      </c>
      <c r="L10" s="10">
        <f>2100/1.06</f>
        <v>1981.1320754717</v>
      </c>
      <c r="M10" s="10">
        <f>L10-K10</f>
        <v>581.132075471698</v>
      </c>
      <c r="N10" s="10" t="s">
        <v>21</v>
      </c>
      <c r="O10" s="10">
        <v>2524</v>
      </c>
      <c r="P10" s="10"/>
      <c r="Q10" s="10"/>
      <c r="R10" s="10">
        <v>2520</v>
      </c>
      <c r="S10" s="10"/>
      <c r="T10" s="10"/>
      <c r="U10" s="10" t="s">
        <v>21</v>
      </c>
      <c r="V10" s="10" t="s">
        <v>21</v>
      </c>
      <c r="W10" s="10" t="s">
        <v>21</v>
      </c>
      <c r="X10" s="10" t="s">
        <v>21</v>
      </c>
      <c r="Y10" s="10" t="s">
        <v>21</v>
      </c>
      <c r="Z10" s="26"/>
      <c r="AA10" s="13"/>
    </row>
    <row r="11" s="1" customFormat="1" ht="31.5" customHeight="1" spans="1:27">
      <c r="A11" s="8">
        <v>8</v>
      </c>
      <c r="B11" s="9" t="s">
        <v>19</v>
      </c>
      <c r="C11" s="12" t="s">
        <v>29</v>
      </c>
      <c r="D11" s="8">
        <v>580</v>
      </c>
      <c r="E11" s="10">
        <v>2500</v>
      </c>
      <c r="F11" s="11">
        <v>2000</v>
      </c>
      <c r="G11" s="10">
        <f>2307/1.06</f>
        <v>2176.41509433962</v>
      </c>
      <c r="H11" s="10">
        <f t="shared" ref="H11:H16" si="8">E11-F11</f>
        <v>500</v>
      </c>
      <c r="I11" s="10">
        <f t="shared" ref="I11:I16" si="9">G11-F11</f>
        <v>176.415094339623</v>
      </c>
      <c r="J11" s="10">
        <v>3010</v>
      </c>
      <c r="K11" s="11">
        <v>2800</v>
      </c>
      <c r="L11" s="10">
        <v>3105.82524271845</v>
      </c>
      <c r="M11" s="10">
        <f t="shared" si="7"/>
        <v>210</v>
      </c>
      <c r="N11" s="10">
        <f t="shared" si="5"/>
        <v>305.82524271845</v>
      </c>
      <c r="O11" s="10">
        <v>3883</v>
      </c>
      <c r="P11" s="11">
        <v>3500</v>
      </c>
      <c r="Q11" s="10" t="s">
        <v>21</v>
      </c>
      <c r="R11" s="10"/>
      <c r="S11" s="10">
        <f t="shared" si="4"/>
        <v>383</v>
      </c>
      <c r="T11" s="10" t="s">
        <v>21</v>
      </c>
      <c r="U11" s="10" t="s">
        <v>21</v>
      </c>
      <c r="V11" s="10" t="s">
        <v>21</v>
      </c>
      <c r="W11" s="10" t="s">
        <v>21</v>
      </c>
      <c r="X11" s="10" t="s">
        <v>21</v>
      </c>
      <c r="Y11" s="10" t="s">
        <v>21</v>
      </c>
      <c r="Z11" s="26"/>
      <c r="AA11" s="13"/>
    </row>
    <row r="12" s="1" customFormat="1" ht="31.5" customHeight="1" spans="1:27">
      <c r="A12" s="8">
        <v>9</v>
      </c>
      <c r="B12" s="9" t="s">
        <v>19</v>
      </c>
      <c r="C12" s="9" t="s">
        <v>30</v>
      </c>
      <c r="D12" s="8">
        <v>1555</v>
      </c>
      <c r="E12" s="10">
        <v>5500</v>
      </c>
      <c r="F12" s="11">
        <v>4800</v>
      </c>
      <c r="G12" s="10">
        <f>5429/1.06</f>
        <v>5121.69811320755</v>
      </c>
      <c r="H12" s="10">
        <f t="shared" si="8"/>
        <v>700</v>
      </c>
      <c r="I12" s="10">
        <f t="shared" si="9"/>
        <v>321.698113207547</v>
      </c>
      <c r="J12" s="10">
        <v>7767</v>
      </c>
      <c r="K12" s="11">
        <v>7400</v>
      </c>
      <c r="L12" s="10">
        <v>7652.42718446602</v>
      </c>
      <c r="M12" s="10">
        <f t="shared" si="7"/>
        <v>367</v>
      </c>
      <c r="N12" s="10">
        <f t="shared" si="5"/>
        <v>252.42718446602</v>
      </c>
      <c r="O12" s="10">
        <v>9417</v>
      </c>
      <c r="P12" s="11">
        <v>8500</v>
      </c>
      <c r="Q12" s="10">
        <v>9014.15094339623</v>
      </c>
      <c r="R12" s="10"/>
      <c r="S12" s="10">
        <f t="shared" si="4"/>
        <v>917</v>
      </c>
      <c r="T12" s="10">
        <f t="shared" ref="T12:T16" si="10">Q12-P12</f>
        <v>514.150943396229</v>
      </c>
      <c r="U12" s="10">
        <v>12136</v>
      </c>
      <c r="V12" s="11">
        <v>11500</v>
      </c>
      <c r="W12" s="10">
        <v>12169.8113207547</v>
      </c>
      <c r="X12" s="10">
        <f t="shared" si="6"/>
        <v>636</v>
      </c>
      <c r="Y12" s="10">
        <f t="shared" ref="Y12:Y15" si="11">W12-V12</f>
        <v>669.811320754699</v>
      </c>
      <c r="Z12" s="27">
        <f>X12/U12</f>
        <v>0.0524060646011866</v>
      </c>
      <c r="AA12" s="13"/>
    </row>
    <row r="13" s="1" customFormat="1" ht="31.5" customHeight="1" spans="1:27">
      <c r="A13" s="8">
        <v>10</v>
      </c>
      <c r="B13" s="9" t="s">
        <v>19</v>
      </c>
      <c r="C13" s="9" t="s">
        <v>31</v>
      </c>
      <c r="D13" s="8">
        <v>1100</v>
      </c>
      <c r="E13" s="10">
        <v>4369</v>
      </c>
      <c r="F13" s="11">
        <v>3300</v>
      </c>
      <c r="G13" s="10">
        <f>3756/1.03</f>
        <v>3646.60194174757</v>
      </c>
      <c r="H13" s="10">
        <f t="shared" si="8"/>
        <v>1069</v>
      </c>
      <c r="I13" s="10">
        <f t="shared" si="9"/>
        <v>346.601941747573</v>
      </c>
      <c r="J13" s="10">
        <v>5825</v>
      </c>
      <c r="K13" s="11">
        <v>4200</v>
      </c>
      <c r="L13" s="10">
        <v>4854.36893203883</v>
      </c>
      <c r="M13" s="10">
        <f t="shared" si="7"/>
        <v>1625</v>
      </c>
      <c r="N13" s="10">
        <f t="shared" si="5"/>
        <v>654.36893203883</v>
      </c>
      <c r="O13" s="10">
        <v>6602</v>
      </c>
      <c r="P13" s="28">
        <v>6000</v>
      </c>
      <c r="Q13" s="17">
        <f>6209/1.06</f>
        <v>5857.54716981132</v>
      </c>
      <c r="R13" s="10"/>
      <c r="S13" s="10">
        <f t="shared" si="4"/>
        <v>602</v>
      </c>
      <c r="T13" s="10">
        <f t="shared" si="10"/>
        <v>-142.45283018868</v>
      </c>
      <c r="U13" s="10">
        <v>9126</v>
      </c>
      <c r="V13" s="10">
        <f>9500/1.06</f>
        <v>8962.2641509434</v>
      </c>
      <c r="W13" s="17">
        <f>8886/1</f>
        <v>8886</v>
      </c>
      <c r="X13" s="10">
        <f>U13-W13</f>
        <v>240</v>
      </c>
      <c r="Y13" s="10">
        <f>V13-W13</f>
        <v>76.2641509433961</v>
      </c>
      <c r="Z13" s="27">
        <f t="shared" ref="Z12:Z15" si="12">X13/U13</f>
        <v>0.0262984878369494</v>
      </c>
      <c r="AA13" s="13"/>
    </row>
    <row r="14" s="1" customFormat="1" ht="31.5" customHeight="1" spans="1:27">
      <c r="A14" s="8">
        <v>11</v>
      </c>
      <c r="B14" s="9" t="s">
        <v>19</v>
      </c>
      <c r="C14" s="9" t="s">
        <v>32</v>
      </c>
      <c r="D14" s="8">
        <v>1200</v>
      </c>
      <c r="E14" s="10">
        <v>4369</v>
      </c>
      <c r="F14" s="11">
        <v>3200</v>
      </c>
      <c r="G14" s="10">
        <f>3756/1.03</f>
        <v>3646.60194174757</v>
      </c>
      <c r="H14" s="10">
        <f t="shared" si="8"/>
        <v>1169</v>
      </c>
      <c r="I14" s="10">
        <f t="shared" si="9"/>
        <v>446.601941747573</v>
      </c>
      <c r="J14" s="10">
        <v>5825</v>
      </c>
      <c r="K14" s="11">
        <v>4200</v>
      </c>
      <c r="L14" s="10">
        <v>4854.36893203883</v>
      </c>
      <c r="M14" s="10">
        <f t="shared" si="7"/>
        <v>1625</v>
      </c>
      <c r="N14" s="10">
        <f t="shared" si="5"/>
        <v>654.36893203883</v>
      </c>
      <c r="O14" s="10">
        <v>7961</v>
      </c>
      <c r="P14" s="11">
        <v>7000</v>
      </c>
      <c r="Q14" s="10">
        <v>7435.84905660377</v>
      </c>
      <c r="R14" s="10"/>
      <c r="S14" s="10">
        <f t="shared" si="4"/>
        <v>961</v>
      </c>
      <c r="T14" s="10">
        <f t="shared" si="10"/>
        <v>435.84905660377</v>
      </c>
      <c r="U14" s="10">
        <v>9515</v>
      </c>
      <c r="V14" s="11">
        <f>9500/1.06</f>
        <v>8962.2641509434</v>
      </c>
      <c r="W14" s="10">
        <v>9014.15094339623</v>
      </c>
      <c r="X14" s="10">
        <f>U14-V14</f>
        <v>552.7358490566</v>
      </c>
      <c r="Y14" s="10">
        <f t="shared" si="11"/>
        <v>51.8867924528331</v>
      </c>
      <c r="Z14" s="27">
        <f t="shared" si="12"/>
        <v>0.0580909983243931</v>
      </c>
      <c r="AA14" s="13"/>
    </row>
    <row r="15" s="1" customFormat="1" ht="31.5" customHeight="1" spans="1:27">
      <c r="A15" s="8">
        <v>12</v>
      </c>
      <c r="B15" s="9" t="s">
        <v>19</v>
      </c>
      <c r="C15" s="9" t="s">
        <v>33</v>
      </c>
      <c r="D15" s="8">
        <v>1900</v>
      </c>
      <c r="E15" s="10">
        <v>6796</v>
      </c>
      <c r="F15" s="11">
        <v>6000</v>
      </c>
      <c r="G15" s="10">
        <f>6767/1.06</f>
        <v>6383.96226415094</v>
      </c>
      <c r="H15" s="10">
        <f t="shared" si="8"/>
        <v>796</v>
      </c>
      <c r="I15" s="10">
        <f t="shared" si="9"/>
        <v>383.962264150943</v>
      </c>
      <c r="J15" s="10">
        <v>9709</v>
      </c>
      <c r="K15" s="11">
        <v>8900</v>
      </c>
      <c r="L15" s="10">
        <v>9818.44660194175</v>
      </c>
      <c r="M15" s="10">
        <f t="shared" si="7"/>
        <v>809</v>
      </c>
      <c r="N15" s="10">
        <f t="shared" si="5"/>
        <v>918.44660194175</v>
      </c>
      <c r="O15" s="10">
        <v>13107</v>
      </c>
      <c r="P15" s="11">
        <v>11000</v>
      </c>
      <c r="Q15" s="10">
        <v>12696.2264150943</v>
      </c>
      <c r="R15" s="10"/>
      <c r="S15" s="10">
        <f t="shared" si="4"/>
        <v>2107</v>
      </c>
      <c r="T15" s="10">
        <f t="shared" si="10"/>
        <v>1696.2264150943</v>
      </c>
      <c r="U15" s="10">
        <v>17476</v>
      </c>
      <c r="V15" s="11">
        <v>16000</v>
      </c>
      <c r="W15" s="10">
        <v>16903.7735849057</v>
      </c>
      <c r="X15" s="10">
        <f>U15-V15</f>
        <v>1476</v>
      </c>
      <c r="Y15" s="10">
        <f t="shared" si="11"/>
        <v>903.773584905699</v>
      </c>
      <c r="Z15" s="27">
        <f t="shared" si="12"/>
        <v>0.0844586861982147</v>
      </c>
      <c r="AA15" s="13"/>
    </row>
    <row r="16" s="1" customFormat="1" ht="31.5" customHeight="1" spans="1:27">
      <c r="A16" s="8">
        <v>13</v>
      </c>
      <c r="B16" s="9" t="s">
        <v>19</v>
      </c>
      <c r="C16" s="12" t="s">
        <v>34</v>
      </c>
      <c r="D16" s="8">
        <v>950</v>
      </c>
      <c r="E16" s="10">
        <v>3883</v>
      </c>
      <c r="F16" s="11">
        <v>3200</v>
      </c>
      <c r="G16" s="10">
        <f>3645/1.06</f>
        <v>3438.67924528302</v>
      </c>
      <c r="H16" s="10">
        <f t="shared" si="8"/>
        <v>683</v>
      </c>
      <c r="I16" s="10">
        <f t="shared" si="9"/>
        <v>238.679245283019</v>
      </c>
      <c r="J16" s="10">
        <v>5049</v>
      </c>
      <c r="K16" s="11">
        <v>4000</v>
      </c>
      <c r="L16" s="10">
        <v>4621.35922330097</v>
      </c>
      <c r="M16" s="10">
        <f t="shared" si="7"/>
        <v>1049</v>
      </c>
      <c r="N16" s="10">
        <f t="shared" si="5"/>
        <v>621.35922330097</v>
      </c>
      <c r="O16" s="10">
        <v>7379</v>
      </c>
      <c r="P16" s="11">
        <v>6400</v>
      </c>
      <c r="Q16" s="10">
        <v>7014.15094339623</v>
      </c>
      <c r="R16" s="10"/>
      <c r="S16" s="10">
        <f t="shared" si="4"/>
        <v>979</v>
      </c>
      <c r="T16" s="10">
        <f t="shared" si="10"/>
        <v>614.15094339623</v>
      </c>
      <c r="U16" s="10">
        <v>7767</v>
      </c>
      <c r="V16" s="11">
        <f>7500/1.06</f>
        <v>7075.47169811321</v>
      </c>
      <c r="W16" s="10">
        <v>8383.01886792453</v>
      </c>
      <c r="X16" s="10">
        <f>W16-V16</f>
        <v>1307.54716981132</v>
      </c>
      <c r="Y16" s="10">
        <f>U16-V16</f>
        <v>691.52830188679</v>
      </c>
      <c r="Z16" s="27">
        <f>Y16/U16</f>
        <v>0.0890341575752273</v>
      </c>
      <c r="AA16" s="13"/>
    </row>
    <row r="17" s="1" customFormat="1" ht="31.5" customHeight="1" spans="1:27">
      <c r="A17" s="8">
        <v>14</v>
      </c>
      <c r="B17" s="9" t="s">
        <v>30</v>
      </c>
      <c r="C17" s="9" t="s">
        <v>19</v>
      </c>
      <c r="D17" s="8">
        <v>1555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21">
        <v>6731</v>
      </c>
      <c r="V17" s="10">
        <f>11000/1.06</f>
        <v>10377.358490566</v>
      </c>
      <c r="W17" s="10">
        <v>12169.8113207547</v>
      </c>
      <c r="X17" s="10">
        <f t="shared" ref="X17:X19" si="13">W17-U17</f>
        <v>5438.8113207547</v>
      </c>
      <c r="Y17" s="10">
        <f t="shared" ref="Y17:Y19" si="14">V17-U17</f>
        <v>3646.358490566</v>
      </c>
      <c r="Z17" s="27"/>
      <c r="AA17" s="13"/>
    </row>
    <row r="18" s="1" customFormat="1" ht="31.5" customHeight="1" spans="1:27">
      <c r="A18" s="8">
        <v>15</v>
      </c>
      <c r="B18" s="9" t="s">
        <v>31</v>
      </c>
      <c r="C18" s="9" t="s">
        <v>19</v>
      </c>
      <c r="D18" s="8">
        <v>1100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21">
        <v>6214</v>
      </c>
      <c r="V18" s="10">
        <f>8500/1.06</f>
        <v>8018.8679245283</v>
      </c>
      <c r="W18" s="10">
        <v>8383.01886792453</v>
      </c>
      <c r="X18" s="10">
        <f t="shared" si="13"/>
        <v>2169.01886792453</v>
      </c>
      <c r="Y18" s="10">
        <f t="shared" si="14"/>
        <v>1804.8679245283</v>
      </c>
      <c r="Z18" s="27"/>
      <c r="AA18" s="13"/>
    </row>
    <row r="19" s="1" customFormat="1" ht="32" customHeight="1" spans="1:27">
      <c r="A19" s="8">
        <v>16</v>
      </c>
      <c r="B19" s="9" t="s">
        <v>32</v>
      </c>
      <c r="C19" s="9" t="s">
        <v>19</v>
      </c>
      <c r="D19" s="8">
        <v>1200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21">
        <v>7184</v>
      </c>
      <c r="V19" s="10">
        <f>8800/1.06</f>
        <v>8301.88679245283</v>
      </c>
      <c r="W19" s="10">
        <v>9014.15094339623</v>
      </c>
      <c r="X19" s="10">
        <f t="shared" si="13"/>
        <v>1830.15094339623</v>
      </c>
      <c r="Y19" s="10">
        <f t="shared" si="14"/>
        <v>1117.88679245283</v>
      </c>
      <c r="Z19" s="13"/>
      <c r="AA19" s="13"/>
    </row>
    <row r="20" s="1" customFormat="1" ht="123" customHeight="1" spans="1:27">
      <c r="A20" s="14" t="s">
        <v>35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</sheetData>
  <mergeCells count="12">
    <mergeCell ref="A1:AA1"/>
    <mergeCell ref="E2:I2"/>
    <mergeCell ref="J2:N2"/>
    <mergeCell ref="O2:T2"/>
    <mergeCell ref="U2:Y2"/>
    <mergeCell ref="A20:AA20"/>
    <mergeCell ref="A2:A3"/>
    <mergeCell ref="B2:B3"/>
    <mergeCell ref="C2:C3"/>
    <mergeCell ref="D2:D3"/>
    <mergeCell ref="Z2:Z3"/>
    <mergeCell ref="AA2:AA3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0"/>
  <sheetViews>
    <sheetView workbookViewId="0">
      <selection activeCell="A1" sqref="$A1:$XFD1048576"/>
    </sheetView>
  </sheetViews>
  <sheetFormatPr defaultColWidth="9" defaultRowHeight="14"/>
  <cols>
    <col min="1" max="1" width="8.12727272727273" style="1" customWidth="1"/>
    <col min="2" max="2" width="9.74545454545455" style="1" customWidth="1"/>
    <col min="3" max="3" width="14.1272727272727" style="1" customWidth="1"/>
    <col min="4" max="4" width="10.1272727272727" style="1" customWidth="1"/>
    <col min="5" max="5" width="12.9818181818182" style="1" customWidth="1"/>
    <col min="6" max="7" width="12.1272727272727" style="1" customWidth="1"/>
    <col min="8" max="8" width="9.48181818181818" style="1" customWidth="1"/>
    <col min="9" max="9" width="10.6454545454545" style="1" customWidth="1"/>
    <col min="10" max="10" width="14.0181818181818" style="1" customWidth="1"/>
    <col min="11" max="14" width="12.1272727272727" style="1" customWidth="1"/>
    <col min="15" max="15" width="13.3818181818182" style="1" customWidth="1"/>
    <col min="16" max="16" width="11.0363636363636" style="1" customWidth="1"/>
    <col min="17" max="17" width="10.3909090909091" style="1" customWidth="1"/>
    <col min="18" max="18" width="11.3" style="1" customWidth="1"/>
    <col min="19" max="19" width="11.0363636363636" style="1" customWidth="1"/>
    <col min="20" max="20" width="11.1636363636364" style="1" customWidth="1"/>
    <col min="21" max="21" width="13.1181818181818" style="1" customWidth="1"/>
    <col min="22" max="22" width="14.5" style="1" customWidth="1"/>
    <col min="23" max="23" width="12.6272727272727" style="1" customWidth="1"/>
    <col min="24" max="24" width="10.7727272727273" style="1" customWidth="1"/>
    <col min="25" max="27" width="13.1272727272727" style="1" customWidth="1"/>
    <col min="28" max="28" width="18.7727272727273" style="1" customWidth="1"/>
    <col min="29" max="16384" width="9" style="1"/>
  </cols>
  <sheetData>
    <row r="1" s="1" customFormat="1" ht="34" customHeight="1" spans="1:28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="1" customFormat="1" ht="22.5" customHeight="1" spans="1:2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/>
      <c r="G2" s="6"/>
      <c r="H2" s="6"/>
      <c r="I2" s="6"/>
      <c r="J2" s="5" t="s">
        <v>6</v>
      </c>
      <c r="K2" s="6"/>
      <c r="L2" s="6"/>
      <c r="M2" s="6"/>
      <c r="N2" s="6"/>
      <c r="O2" s="15" t="s">
        <v>7</v>
      </c>
      <c r="P2" s="16"/>
      <c r="Q2" s="16"/>
      <c r="R2" s="16"/>
      <c r="S2" s="16"/>
      <c r="T2" s="16"/>
      <c r="U2" s="16"/>
      <c r="V2" s="19" t="s">
        <v>8</v>
      </c>
      <c r="W2" s="19"/>
      <c r="X2" s="19"/>
      <c r="Y2" s="19"/>
      <c r="Z2" s="19"/>
      <c r="AA2" s="22" t="s">
        <v>9</v>
      </c>
      <c r="AB2" s="23" t="s">
        <v>10</v>
      </c>
    </row>
    <row r="3" s="1" customFormat="1" ht="42.75" customHeight="1" spans="1:28">
      <c r="A3" s="7"/>
      <c r="B3" s="7"/>
      <c r="C3" s="7"/>
      <c r="D3" s="7"/>
      <c r="E3" s="4" t="s">
        <v>11</v>
      </c>
      <c r="F3" s="4" t="s">
        <v>12</v>
      </c>
      <c r="G3" s="4" t="s">
        <v>13</v>
      </c>
      <c r="H3" s="4" t="s">
        <v>14</v>
      </c>
      <c r="I3" s="4" t="s">
        <v>15</v>
      </c>
      <c r="J3" s="4" t="s">
        <v>11</v>
      </c>
      <c r="K3" s="4" t="s">
        <v>12</v>
      </c>
      <c r="L3" s="4" t="s">
        <v>13</v>
      </c>
      <c r="M3" s="4" t="s">
        <v>16</v>
      </c>
      <c r="N3" s="4" t="s">
        <v>17</v>
      </c>
      <c r="O3" s="4" t="s">
        <v>11</v>
      </c>
      <c r="P3" s="4" t="s">
        <v>12</v>
      </c>
      <c r="Q3" s="4" t="s">
        <v>13</v>
      </c>
      <c r="R3" s="4" t="s">
        <v>18</v>
      </c>
      <c r="S3" s="4" t="s">
        <v>36</v>
      </c>
      <c r="T3" s="4" t="s">
        <v>16</v>
      </c>
      <c r="U3" s="4" t="s">
        <v>17</v>
      </c>
      <c r="V3" s="20" t="s">
        <v>11</v>
      </c>
      <c r="W3" s="20" t="s">
        <v>12</v>
      </c>
      <c r="X3" s="20" t="s">
        <v>13</v>
      </c>
      <c r="Y3" s="20" t="s">
        <v>16</v>
      </c>
      <c r="Z3" s="20" t="s">
        <v>17</v>
      </c>
      <c r="AA3" s="24"/>
      <c r="AB3" s="25"/>
    </row>
    <row r="4" s="1" customFormat="1" ht="31.5" customHeight="1" spans="1:28">
      <c r="A4" s="8">
        <v>1</v>
      </c>
      <c r="B4" s="9" t="s">
        <v>19</v>
      </c>
      <c r="C4" s="9" t="s">
        <v>20</v>
      </c>
      <c r="D4" s="8">
        <v>400</v>
      </c>
      <c r="E4" s="10" t="s">
        <v>21</v>
      </c>
      <c r="F4" s="11">
        <v>1350</v>
      </c>
      <c r="G4" s="10">
        <v>1545.28301886792</v>
      </c>
      <c r="H4" s="10">
        <f t="shared" ref="H4:H10" si="0">G4-F4</f>
        <v>195.28301886792</v>
      </c>
      <c r="I4" s="10" t="s">
        <v>21</v>
      </c>
      <c r="J4" s="10" t="s">
        <v>21</v>
      </c>
      <c r="K4" s="10">
        <v>2500</v>
      </c>
      <c r="L4" s="17">
        <v>2456.31067961165</v>
      </c>
      <c r="M4" s="10">
        <f>K4-L4</f>
        <v>43.6893203883501</v>
      </c>
      <c r="N4" s="10" t="s">
        <v>21</v>
      </c>
      <c r="O4" s="10">
        <v>2815.53398058252</v>
      </c>
      <c r="P4" s="10">
        <f>3000/1.06</f>
        <v>2830.18867924528</v>
      </c>
      <c r="Q4" s="10">
        <v>2839.62264150943</v>
      </c>
      <c r="R4" s="10"/>
      <c r="S4" s="11">
        <f t="shared" ref="S4:S10" si="1">1800/1.09</f>
        <v>1651.37614678899</v>
      </c>
      <c r="T4" s="10">
        <f>Q4-O4</f>
        <v>24.0886609269101</v>
      </c>
      <c r="U4" s="10">
        <f>Q4-O4</f>
        <v>24.0886609269101</v>
      </c>
      <c r="V4" s="21">
        <v>3495.14563106796</v>
      </c>
      <c r="W4" s="10">
        <v>3700</v>
      </c>
      <c r="X4" s="10">
        <v>3753.77358490566</v>
      </c>
      <c r="Y4" s="10">
        <f t="shared" ref="Y4:Y6" si="2">X4-V4</f>
        <v>258.6279538377</v>
      </c>
      <c r="Z4" s="10">
        <f t="shared" ref="Z4:Z6" si="3">W4-V4</f>
        <v>204.85436893204</v>
      </c>
      <c r="AA4" s="26"/>
      <c r="AB4" s="26"/>
    </row>
    <row r="5" s="1" customFormat="1" ht="31.5" customHeight="1" spans="1:28">
      <c r="A5" s="8">
        <v>2</v>
      </c>
      <c r="B5" s="9" t="s">
        <v>19</v>
      </c>
      <c r="C5" s="9" t="s">
        <v>22</v>
      </c>
      <c r="D5" s="8">
        <v>320</v>
      </c>
      <c r="E5" s="10" t="s">
        <v>21</v>
      </c>
      <c r="F5" s="11">
        <v>1350</v>
      </c>
      <c r="G5" s="10">
        <v>1439.62264150943</v>
      </c>
      <c r="H5" s="10">
        <f t="shared" si="0"/>
        <v>89.62264150943</v>
      </c>
      <c r="I5" s="10" t="s">
        <v>21</v>
      </c>
      <c r="J5" s="10" t="s">
        <v>21</v>
      </c>
      <c r="K5" s="11">
        <v>1900</v>
      </c>
      <c r="L5" s="10">
        <v>2131.06796116505</v>
      </c>
      <c r="M5" s="10">
        <f t="shared" ref="M5:M8" si="4">L5-K5</f>
        <v>231.06796116505</v>
      </c>
      <c r="N5" s="10" t="s">
        <v>21</v>
      </c>
      <c r="O5" s="10">
        <v>2427.18446601942</v>
      </c>
      <c r="P5" s="10">
        <f>2750/1.06</f>
        <v>2594.33962264151</v>
      </c>
      <c r="Q5" s="10">
        <v>2701.88679245283</v>
      </c>
      <c r="R5" s="10"/>
      <c r="S5" s="11">
        <f t="shared" si="1"/>
        <v>1651.37614678899</v>
      </c>
      <c r="T5" s="10">
        <f>Q5-O5</f>
        <v>274.70232643341</v>
      </c>
      <c r="U5" s="10">
        <f>Q5-O5</f>
        <v>274.70232643341</v>
      </c>
      <c r="V5" s="21">
        <v>3106.79611650485</v>
      </c>
      <c r="W5" s="10">
        <v>3200</v>
      </c>
      <c r="X5" s="10">
        <v>3438.67924528302</v>
      </c>
      <c r="Y5" s="10">
        <f t="shared" si="2"/>
        <v>331.88312877817</v>
      </c>
      <c r="Z5" s="10">
        <f t="shared" si="3"/>
        <v>93.20388349515</v>
      </c>
      <c r="AA5" s="26"/>
      <c r="AB5" s="13"/>
    </row>
    <row r="6" s="1" customFormat="1" ht="31.5" customHeight="1" spans="1:28">
      <c r="A6" s="8">
        <v>3</v>
      </c>
      <c r="B6" s="9" t="s">
        <v>19</v>
      </c>
      <c r="C6" s="9" t="s">
        <v>23</v>
      </c>
      <c r="D6" s="8">
        <v>270</v>
      </c>
      <c r="E6" s="10">
        <v>1553.39805825243</v>
      </c>
      <c r="F6" s="11">
        <v>1300</v>
      </c>
      <c r="G6" s="10">
        <v>1439.62264150943</v>
      </c>
      <c r="H6" s="10">
        <f>E6-F6</f>
        <v>253.39805825243</v>
      </c>
      <c r="I6" s="10">
        <f>G6-F6</f>
        <v>139.62264150943</v>
      </c>
      <c r="J6" s="18">
        <v>1747.57281553398</v>
      </c>
      <c r="K6" s="10">
        <v>1900</v>
      </c>
      <c r="L6" s="10">
        <v>2131.06796116505</v>
      </c>
      <c r="M6" s="10">
        <f>L6-J6</f>
        <v>383.49514563107</v>
      </c>
      <c r="N6" s="10">
        <f>K6-J6</f>
        <v>152.42718446602</v>
      </c>
      <c r="O6" s="10">
        <v>2524.27184466019</v>
      </c>
      <c r="P6" s="10">
        <v>2400</v>
      </c>
      <c r="Q6" s="10" t="s">
        <v>21</v>
      </c>
      <c r="R6" s="10"/>
      <c r="S6" s="11">
        <f t="shared" si="1"/>
        <v>1651.37614678899</v>
      </c>
      <c r="T6" s="10">
        <f t="shared" ref="T6:T16" si="5">O6-P6</f>
        <v>124.27184466019</v>
      </c>
      <c r="U6" s="10" t="s">
        <v>21</v>
      </c>
      <c r="V6" s="21">
        <v>3300.97087378641</v>
      </c>
      <c r="W6" s="10">
        <v>3500</v>
      </c>
      <c r="X6" s="10">
        <v>3543.39622641509</v>
      </c>
      <c r="Y6" s="10">
        <f t="shared" si="2"/>
        <v>242.42535262868</v>
      </c>
      <c r="Z6" s="10">
        <f t="shared" si="3"/>
        <v>199.02912621359</v>
      </c>
      <c r="AA6" s="26"/>
      <c r="AB6" s="13" t="s">
        <v>24</v>
      </c>
    </row>
    <row r="7" s="1" customFormat="1" ht="31.5" customHeight="1" spans="1:28">
      <c r="A7" s="8">
        <v>4</v>
      </c>
      <c r="B7" s="9" t="s">
        <v>19</v>
      </c>
      <c r="C7" s="9" t="s">
        <v>25</v>
      </c>
      <c r="D7" s="8">
        <v>280</v>
      </c>
      <c r="E7" s="10" t="s">
        <v>21</v>
      </c>
      <c r="F7" s="11">
        <v>1300</v>
      </c>
      <c r="G7" s="10">
        <v>1439.62264150943</v>
      </c>
      <c r="H7" s="10">
        <f t="shared" si="0"/>
        <v>139.62264150943</v>
      </c>
      <c r="I7" s="10" t="s">
        <v>21</v>
      </c>
      <c r="J7" s="10" t="s">
        <v>21</v>
      </c>
      <c r="K7" s="11">
        <v>1900</v>
      </c>
      <c r="L7" s="10">
        <v>2038.83495145631</v>
      </c>
      <c r="M7" s="10">
        <f t="shared" si="4"/>
        <v>138.83495145631</v>
      </c>
      <c r="N7" s="10" t="s">
        <v>21</v>
      </c>
      <c r="O7" s="10">
        <v>2524.27184466019</v>
      </c>
      <c r="P7" s="10">
        <v>2450</v>
      </c>
      <c r="Q7" s="10">
        <v>2701.88679245283</v>
      </c>
      <c r="R7" s="10"/>
      <c r="S7" s="11">
        <f t="shared" si="1"/>
        <v>1651.37614678899</v>
      </c>
      <c r="T7" s="10">
        <f>Q7-P7</f>
        <v>251.88679245283</v>
      </c>
      <c r="U7" s="10">
        <f>O7-P7</f>
        <v>74.2718446601898</v>
      </c>
      <c r="V7" s="21">
        <v>3106.79611650485</v>
      </c>
      <c r="W7" s="10">
        <v>3300</v>
      </c>
      <c r="X7" s="10" t="s">
        <v>21</v>
      </c>
      <c r="Y7" s="10">
        <f>W7-V7</f>
        <v>193.20388349515</v>
      </c>
      <c r="Z7" s="10" t="s">
        <v>21</v>
      </c>
      <c r="AA7" s="26"/>
      <c r="AB7" s="13"/>
    </row>
    <row r="8" s="1" customFormat="1" ht="31.5" customHeight="1" spans="1:28">
      <c r="A8" s="8">
        <v>5</v>
      </c>
      <c r="B8" s="9" t="s">
        <v>19</v>
      </c>
      <c r="C8" s="12" t="s">
        <v>26</v>
      </c>
      <c r="D8" s="8">
        <v>420</v>
      </c>
      <c r="E8" s="10" t="s">
        <v>21</v>
      </c>
      <c r="F8" s="11">
        <v>1400</v>
      </c>
      <c r="G8" s="10">
        <v>1650</v>
      </c>
      <c r="H8" s="10">
        <f t="shared" si="0"/>
        <v>250</v>
      </c>
      <c r="I8" s="10" t="s">
        <v>21</v>
      </c>
      <c r="J8" s="10" t="s">
        <v>21</v>
      </c>
      <c r="K8" s="11">
        <v>2500</v>
      </c>
      <c r="L8" s="10">
        <v>2672.81553398058</v>
      </c>
      <c r="M8" s="10">
        <f t="shared" si="4"/>
        <v>172.81553398058</v>
      </c>
      <c r="N8" s="10">
        <f t="shared" ref="N8:N16" si="6">L8-K8</f>
        <v>172.81553398058</v>
      </c>
      <c r="O8" s="10">
        <v>3398.05825242718</v>
      </c>
      <c r="P8" s="10">
        <v>3000</v>
      </c>
      <c r="Q8" s="10">
        <v>3437.7358490566</v>
      </c>
      <c r="R8" s="10"/>
      <c r="S8" s="11">
        <f t="shared" si="1"/>
        <v>1651.37614678899</v>
      </c>
      <c r="T8" s="10">
        <f>Q8-P8</f>
        <v>437.7358490566</v>
      </c>
      <c r="U8" s="10">
        <f>O8-P8</f>
        <v>398.05825242718</v>
      </c>
      <c r="V8" s="10">
        <v>4077.66990291262</v>
      </c>
      <c r="W8" s="11">
        <v>3700</v>
      </c>
      <c r="X8" s="10">
        <v>4069.81132075472</v>
      </c>
      <c r="Y8" s="10">
        <f t="shared" ref="Y8:Y12" si="7">V8-W8</f>
        <v>377.66990291262</v>
      </c>
      <c r="Z8" s="10">
        <f>X8-W8</f>
        <v>369.81132075472</v>
      </c>
      <c r="AA8" s="26"/>
      <c r="AB8" s="13"/>
    </row>
    <row r="9" s="1" customFormat="1" ht="31.5" customHeight="1" spans="1:28">
      <c r="A9" s="8">
        <v>6</v>
      </c>
      <c r="B9" s="9" t="s">
        <v>19</v>
      </c>
      <c r="C9" s="12" t="s">
        <v>27</v>
      </c>
      <c r="D9" s="8">
        <v>430</v>
      </c>
      <c r="E9" s="10" t="s">
        <v>21</v>
      </c>
      <c r="F9" s="11">
        <v>1600</v>
      </c>
      <c r="G9" s="10">
        <v>1755.66037735849</v>
      </c>
      <c r="H9" s="10">
        <f t="shared" si="0"/>
        <v>155.66037735849</v>
      </c>
      <c r="I9" s="10" t="s">
        <v>21</v>
      </c>
      <c r="J9" s="10">
        <v>2718.44660194175</v>
      </c>
      <c r="K9" s="11">
        <v>2400</v>
      </c>
      <c r="L9" s="10">
        <v>2672.81553398058</v>
      </c>
      <c r="M9" s="10">
        <f t="shared" ref="M9:M16" si="8">J9-K9</f>
        <v>318.44660194175</v>
      </c>
      <c r="N9" s="10">
        <f t="shared" si="6"/>
        <v>272.81553398058</v>
      </c>
      <c r="O9" s="10">
        <v>3689.32038834951</v>
      </c>
      <c r="P9" s="10">
        <v>3000</v>
      </c>
      <c r="Q9" s="10" t="s">
        <v>21</v>
      </c>
      <c r="R9" s="10"/>
      <c r="S9" s="11">
        <f t="shared" si="1"/>
        <v>1651.37614678899</v>
      </c>
      <c r="T9" s="10">
        <f t="shared" si="5"/>
        <v>689.32038834951</v>
      </c>
      <c r="U9" s="10" t="s">
        <v>21</v>
      </c>
      <c r="V9" s="10">
        <v>4174.7572815534</v>
      </c>
      <c r="W9" s="11">
        <f>4300/1.06</f>
        <v>4056.60377358491</v>
      </c>
      <c r="X9" s="10" t="s">
        <v>21</v>
      </c>
      <c r="Y9" s="10">
        <f t="shared" si="7"/>
        <v>118.153507968495</v>
      </c>
      <c r="Z9" s="10" t="s">
        <v>21</v>
      </c>
      <c r="AA9" s="26"/>
      <c r="AB9" s="13"/>
    </row>
    <row r="10" s="1" customFormat="1" ht="31.5" customHeight="1" spans="1:28">
      <c r="A10" s="8">
        <v>7</v>
      </c>
      <c r="B10" s="9" t="s">
        <v>19</v>
      </c>
      <c r="C10" s="12" t="s">
        <v>28</v>
      </c>
      <c r="D10" s="8">
        <v>250</v>
      </c>
      <c r="E10" s="10" t="s">
        <v>21</v>
      </c>
      <c r="F10" s="11">
        <v>900</v>
      </c>
      <c r="G10" s="10">
        <f>1302/1.06</f>
        <v>1228.30188679245</v>
      </c>
      <c r="H10" s="10">
        <f t="shared" si="0"/>
        <v>328.301886792453</v>
      </c>
      <c r="I10" s="10" t="s">
        <v>21</v>
      </c>
      <c r="J10" s="10" t="s">
        <v>21</v>
      </c>
      <c r="K10" s="11">
        <v>1400</v>
      </c>
      <c r="L10" s="10">
        <f>2100/1.06</f>
        <v>1981.1320754717</v>
      </c>
      <c r="M10" s="10">
        <f>L10-K10</f>
        <v>581.132075471698</v>
      </c>
      <c r="N10" s="10" t="s">
        <v>21</v>
      </c>
      <c r="O10" s="10">
        <v>2524.27184466019</v>
      </c>
      <c r="P10" s="10"/>
      <c r="Q10" s="10"/>
      <c r="R10" s="10">
        <v>2680</v>
      </c>
      <c r="S10" s="11">
        <f t="shared" si="1"/>
        <v>1651.37614678899</v>
      </c>
      <c r="T10" s="10"/>
      <c r="U10" s="10"/>
      <c r="V10" s="10" t="s">
        <v>21</v>
      </c>
      <c r="W10" s="10" t="s">
        <v>21</v>
      </c>
      <c r="X10" s="10" t="s">
        <v>21</v>
      </c>
      <c r="Y10" s="10" t="s">
        <v>21</v>
      </c>
      <c r="Z10" s="10" t="s">
        <v>21</v>
      </c>
      <c r="AA10" s="26"/>
      <c r="AB10" s="13"/>
    </row>
    <row r="11" s="1" customFormat="1" ht="31.5" customHeight="1" spans="1:28">
      <c r="A11" s="8">
        <v>8</v>
      </c>
      <c r="B11" s="9" t="s">
        <v>19</v>
      </c>
      <c r="C11" s="12" t="s">
        <v>29</v>
      </c>
      <c r="D11" s="8">
        <v>580</v>
      </c>
      <c r="E11" s="10">
        <f>2700/1.03</f>
        <v>2621.35922330097</v>
      </c>
      <c r="F11" s="11">
        <v>2000</v>
      </c>
      <c r="G11" s="10">
        <f>2307/1.06</f>
        <v>2176.41509433962</v>
      </c>
      <c r="H11" s="10">
        <f t="shared" ref="H11:H16" si="9">E11-F11</f>
        <v>621.359223300971</v>
      </c>
      <c r="I11" s="10">
        <f t="shared" ref="I11:I16" si="10">G11-F11</f>
        <v>176.415094339623</v>
      </c>
      <c r="J11" s="10">
        <v>3009.70873786408</v>
      </c>
      <c r="K11" s="11">
        <v>2800</v>
      </c>
      <c r="L11" s="10">
        <v>3105.82524271845</v>
      </c>
      <c r="M11" s="10">
        <f t="shared" si="8"/>
        <v>209.70873786408</v>
      </c>
      <c r="N11" s="10">
        <f t="shared" si="6"/>
        <v>305.82524271845</v>
      </c>
      <c r="O11" s="10">
        <v>3883.49514563107</v>
      </c>
      <c r="P11" s="10">
        <v>3500</v>
      </c>
      <c r="Q11" s="10" t="s">
        <v>21</v>
      </c>
      <c r="R11" s="10"/>
      <c r="S11" s="11">
        <f>3600/1.09</f>
        <v>3302.75229357798</v>
      </c>
      <c r="T11" s="10">
        <f t="shared" si="5"/>
        <v>383.49514563107</v>
      </c>
      <c r="U11" s="10" t="s">
        <v>21</v>
      </c>
      <c r="V11" s="10" t="s">
        <v>21</v>
      </c>
      <c r="W11" s="10" t="s">
        <v>21</v>
      </c>
      <c r="X11" s="10" t="s">
        <v>21</v>
      </c>
      <c r="Y11" s="10" t="s">
        <v>21</v>
      </c>
      <c r="Z11" s="10" t="s">
        <v>21</v>
      </c>
      <c r="AA11" s="26"/>
      <c r="AB11" s="13"/>
    </row>
    <row r="12" s="1" customFormat="1" ht="31.5" customHeight="1" spans="1:28">
      <c r="A12" s="8">
        <v>9</v>
      </c>
      <c r="B12" s="9" t="s">
        <v>19</v>
      </c>
      <c r="C12" s="9" t="s">
        <v>30</v>
      </c>
      <c r="D12" s="8">
        <v>1555</v>
      </c>
      <c r="E12" s="10">
        <f>6000/1.03</f>
        <v>5825.2427184466</v>
      </c>
      <c r="F12" s="11">
        <v>4800</v>
      </c>
      <c r="G12" s="10">
        <f>5429/1.06</f>
        <v>5121.69811320755</v>
      </c>
      <c r="H12" s="10">
        <f t="shared" si="9"/>
        <v>1025.2427184466</v>
      </c>
      <c r="I12" s="10">
        <f t="shared" si="10"/>
        <v>321.698113207547</v>
      </c>
      <c r="J12" s="10">
        <v>7766.99029126214</v>
      </c>
      <c r="K12" s="11">
        <v>7400</v>
      </c>
      <c r="L12" s="10">
        <v>7652.42718446602</v>
      </c>
      <c r="M12" s="10">
        <f t="shared" si="8"/>
        <v>366.99029126214</v>
      </c>
      <c r="N12" s="10">
        <f t="shared" si="6"/>
        <v>252.42718446602</v>
      </c>
      <c r="O12" s="10">
        <v>9417.47572815534</v>
      </c>
      <c r="P12" s="11">
        <v>8500</v>
      </c>
      <c r="Q12" s="10">
        <v>9014.15094339623</v>
      </c>
      <c r="R12" s="10"/>
      <c r="S12" s="10"/>
      <c r="T12" s="10">
        <f t="shared" si="5"/>
        <v>917.475728155339</v>
      </c>
      <c r="U12" s="10">
        <f t="shared" ref="U12:U16" si="11">Q12-P12</f>
        <v>514.150943396229</v>
      </c>
      <c r="V12" s="10">
        <v>12135.9223300971</v>
      </c>
      <c r="W12" s="11">
        <v>11500</v>
      </c>
      <c r="X12" s="10">
        <v>12169.8113207547</v>
      </c>
      <c r="Y12" s="10">
        <f t="shared" si="7"/>
        <v>635.922330097101</v>
      </c>
      <c r="Z12" s="10">
        <f t="shared" ref="Z12:Z15" si="12">X12-W12</f>
        <v>669.811320754699</v>
      </c>
      <c r="AA12" s="27">
        <f t="shared" ref="AA12:AA15" si="13">Y12/V12</f>
        <v>0.052400000000001</v>
      </c>
      <c r="AB12" s="13"/>
    </row>
    <row r="13" s="1" customFormat="1" ht="31.5" customHeight="1" spans="1:28">
      <c r="A13" s="8">
        <v>10</v>
      </c>
      <c r="B13" s="9" t="s">
        <v>19</v>
      </c>
      <c r="C13" s="9" t="s">
        <v>31</v>
      </c>
      <c r="D13" s="8">
        <v>1100</v>
      </c>
      <c r="E13" s="10">
        <f>4500/1.03</f>
        <v>4368.93203883495</v>
      </c>
      <c r="F13" s="11">
        <v>3300</v>
      </c>
      <c r="G13" s="10">
        <f>3756/1.03</f>
        <v>3646.60194174757</v>
      </c>
      <c r="H13" s="10">
        <f t="shared" si="9"/>
        <v>1068.93203883495</v>
      </c>
      <c r="I13" s="10">
        <f t="shared" si="10"/>
        <v>346.601941747573</v>
      </c>
      <c r="J13" s="10">
        <v>5825.2427184466</v>
      </c>
      <c r="K13" s="11">
        <v>4200</v>
      </c>
      <c r="L13" s="10">
        <v>4854.36893203883</v>
      </c>
      <c r="M13" s="10">
        <f t="shared" si="8"/>
        <v>1625.2427184466</v>
      </c>
      <c r="N13" s="10">
        <f t="shared" si="6"/>
        <v>654.36893203883</v>
      </c>
      <c r="O13" s="10">
        <v>6601.94174757282</v>
      </c>
      <c r="P13" s="11">
        <f>6000/1.06</f>
        <v>5660.37735849057</v>
      </c>
      <c r="Q13" s="10">
        <f>6209/1.06</f>
        <v>5857.54716981132</v>
      </c>
      <c r="R13" s="10"/>
      <c r="S13" s="10"/>
      <c r="T13" s="10">
        <f t="shared" si="5"/>
        <v>941.564389082254</v>
      </c>
      <c r="U13" s="10">
        <f t="shared" si="11"/>
        <v>197.169811320755</v>
      </c>
      <c r="V13" s="10">
        <f>9400/1.03</f>
        <v>9126.21359223301</v>
      </c>
      <c r="W13" s="10">
        <f>9500/1.06</f>
        <v>8962.2641509434</v>
      </c>
      <c r="X13" s="17">
        <f>8886/1</f>
        <v>8886</v>
      </c>
      <c r="Y13" s="10">
        <f>V13-X13</f>
        <v>240.213592233009</v>
      </c>
      <c r="Z13" s="10">
        <f>W13-X13</f>
        <v>76.2641509433961</v>
      </c>
      <c r="AA13" s="27">
        <f t="shared" si="13"/>
        <v>0.0263212765957446</v>
      </c>
      <c r="AB13" s="13"/>
    </row>
    <row r="14" s="1" customFormat="1" ht="31.5" customHeight="1" spans="1:28">
      <c r="A14" s="8">
        <v>11</v>
      </c>
      <c r="B14" s="9" t="s">
        <v>19</v>
      </c>
      <c r="C14" s="9" t="s">
        <v>32</v>
      </c>
      <c r="D14" s="8">
        <v>1200</v>
      </c>
      <c r="E14" s="10">
        <f>4500/1.03</f>
        <v>4368.93203883495</v>
      </c>
      <c r="F14" s="11">
        <v>3200</v>
      </c>
      <c r="G14" s="10">
        <f>3756/1.03</f>
        <v>3646.60194174757</v>
      </c>
      <c r="H14" s="10">
        <f t="shared" si="9"/>
        <v>1168.93203883495</v>
      </c>
      <c r="I14" s="10">
        <f t="shared" si="10"/>
        <v>446.601941747573</v>
      </c>
      <c r="J14" s="10">
        <v>5825.2427184466</v>
      </c>
      <c r="K14" s="11">
        <v>4200</v>
      </c>
      <c r="L14" s="10">
        <v>4854.36893203883</v>
      </c>
      <c r="M14" s="10">
        <f t="shared" si="8"/>
        <v>1625.2427184466</v>
      </c>
      <c r="N14" s="10">
        <f t="shared" si="6"/>
        <v>654.36893203883</v>
      </c>
      <c r="O14" s="10">
        <v>7961.16504854369</v>
      </c>
      <c r="P14" s="11">
        <v>7000</v>
      </c>
      <c r="Q14" s="10">
        <v>7435.84905660377</v>
      </c>
      <c r="R14" s="10"/>
      <c r="S14" s="10"/>
      <c r="T14" s="10">
        <f t="shared" si="5"/>
        <v>961.16504854369</v>
      </c>
      <c r="U14" s="10">
        <f t="shared" si="11"/>
        <v>435.84905660377</v>
      </c>
      <c r="V14" s="10">
        <v>9514.56310679612</v>
      </c>
      <c r="W14" s="11">
        <f>9500/1.06</f>
        <v>8962.2641509434</v>
      </c>
      <c r="X14" s="10">
        <v>9014.15094339623</v>
      </c>
      <c r="Y14" s="10">
        <f>V14-W14</f>
        <v>552.298955852724</v>
      </c>
      <c r="Z14" s="10">
        <f t="shared" si="12"/>
        <v>51.8867924528331</v>
      </c>
      <c r="AA14" s="27">
        <f t="shared" si="13"/>
        <v>0.0580477474008475</v>
      </c>
      <c r="AB14" s="13"/>
    </row>
    <row r="15" s="1" customFormat="1" ht="31.5" customHeight="1" spans="1:28">
      <c r="A15" s="8">
        <v>12</v>
      </c>
      <c r="B15" s="9" t="s">
        <v>19</v>
      </c>
      <c r="C15" s="9" t="s">
        <v>33</v>
      </c>
      <c r="D15" s="8">
        <v>1900</v>
      </c>
      <c r="E15" s="10">
        <f>7000/1.03</f>
        <v>6796.11650485437</v>
      </c>
      <c r="F15" s="11">
        <v>6000</v>
      </c>
      <c r="G15" s="10">
        <f>6767/1.06</f>
        <v>6383.96226415094</v>
      </c>
      <c r="H15" s="10">
        <f t="shared" si="9"/>
        <v>796.116504854369</v>
      </c>
      <c r="I15" s="10">
        <f t="shared" si="10"/>
        <v>383.962264150943</v>
      </c>
      <c r="J15" s="10">
        <v>9708.73786407767</v>
      </c>
      <c r="K15" s="11">
        <v>8900</v>
      </c>
      <c r="L15" s="10">
        <v>9818.44660194175</v>
      </c>
      <c r="M15" s="10">
        <f t="shared" si="8"/>
        <v>808.73786407767</v>
      </c>
      <c r="N15" s="10">
        <f t="shared" si="6"/>
        <v>918.44660194175</v>
      </c>
      <c r="O15" s="10">
        <v>13106.7961165049</v>
      </c>
      <c r="P15" s="11">
        <v>11000</v>
      </c>
      <c r="Q15" s="10">
        <v>12696.2264150943</v>
      </c>
      <c r="R15" s="10"/>
      <c r="S15" s="10"/>
      <c r="T15" s="10">
        <f t="shared" si="5"/>
        <v>2106.7961165049</v>
      </c>
      <c r="U15" s="10">
        <f t="shared" si="11"/>
        <v>1696.2264150943</v>
      </c>
      <c r="V15" s="10">
        <v>17475.7281553398</v>
      </c>
      <c r="W15" s="11">
        <v>16000</v>
      </c>
      <c r="X15" s="10">
        <v>16903.7735849057</v>
      </c>
      <c r="Y15" s="10">
        <f>V15-W15</f>
        <v>1475.7281553398</v>
      </c>
      <c r="Z15" s="10">
        <f t="shared" si="12"/>
        <v>903.773584905699</v>
      </c>
      <c r="AA15" s="27">
        <f t="shared" si="13"/>
        <v>0.0844444444444441</v>
      </c>
      <c r="AB15" s="13"/>
    </row>
    <row r="16" s="1" customFormat="1" ht="31.5" customHeight="1" spans="1:28">
      <c r="A16" s="8">
        <v>13</v>
      </c>
      <c r="B16" s="9" t="s">
        <v>19</v>
      </c>
      <c r="C16" s="12" t="s">
        <v>34</v>
      </c>
      <c r="D16" s="8">
        <v>950</v>
      </c>
      <c r="E16" s="10">
        <f>4000/1.03</f>
        <v>3883.49514563107</v>
      </c>
      <c r="F16" s="11">
        <v>3200</v>
      </c>
      <c r="G16" s="10">
        <f>3645/1.06</f>
        <v>3438.67924528302</v>
      </c>
      <c r="H16" s="10">
        <f t="shared" si="9"/>
        <v>683.495145631068</v>
      </c>
      <c r="I16" s="10">
        <f t="shared" si="10"/>
        <v>238.679245283019</v>
      </c>
      <c r="J16" s="10">
        <v>5048.54368932039</v>
      </c>
      <c r="K16" s="11">
        <v>4000</v>
      </c>
      <c r="L16" s="10">
        <v>4621.35922330097</v>
      </c>
      <c r="M16" s="10">
        <f t="shared" si="8"/>
        <v>1048.54368932039</v>
      </c>
      <c r="N16" s="10">
        <f t="shared" si="6"/>
        <v>621.35922330097</v>
      </c>
      <c r="O16" s="10">
        <v>7378.64077669903</v>
      </c>
      <c r="P16" s="11">
        <v>6400</v>
      </c>
      <c r="Q16" s="10">
        <v>7014.15094339623</v>
      </c>
      <c r="R16" s="10"/>
      <c r="S16" s="10"/>
      <c r="T16" s="10">
        <f t="shared" si="5"/>
        <v>978.64077669903</v>
      </c>
      <c r="U16" s="10">
        <f t="shared" si="11"/>
        <v>614.15094339623</v>
      </c>
      <c r="V16" s="10">
        <f>8000/1.03</f>
        <v>7766.99029126214</v>
      </c>
      <c r="W16" s="11">
        <f>7500/1.06</f>
        <v>7075.47169811321</v>
      </c>
      <c r="X16" s="10">
        <v>8383.01886792453</v>
      </c>
      <c r="Y16" s="10">
        <f>X16-W16</f>
        <v>1307.54716981132</v>
      </c>
      <c r="Z16" s="10">
        <f>V16-W16</f>
        <v>691.518593148929</v>
      </c>
      <c r="AA16" s="27">
        <f>Z16/V16</f>
        <v>0.0890330188679246</v>
      </c>
      <c r="AB16" s="13"/>
    </row>
    <row r="17" s="1" customFormat="1" ht="31.5" customHeight="1" spans="1:28">
      <c r="A17" s="8">
        <v>14</v>
      </c>
      <c r="B17" s="9" t="s">
        <v>30</v>
      </c>
      <c r="C17" s="9" t="s">
        <v>19</v>
      </c>
      <c r="D17" s="8">
        <v>1555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21">
        <f>7000/1.04</f>
        <v>6730.76923076923</v>
      </c>
      <c r="W17" s="10">
        <f>11000/1.06</f>
        <v>10377.358490566</v>
      </c>
      <c r="X17" s="10">
        <v>12169.8113207547</v>
      </c>
      <c r="Y17" s="10">
        <f t="shared" ref="Y17:Y19" si="14">X17-V17</f>
        <v>5439.04208998547</v>
      </c>
      <c r="Z17" s="10">
        <f t="shared" ref="Z17:Z19" si="15">W17-V17</f>
        <v>3646.58925979681</v>
      </c>
      <c r="AA17" s="27"/>
      <c r="AB17" s="13"/>
    </row>
    <row r="18" s="1" customFormat="1" ht="31.5" customHeight="1" spans="1:28">
      <c r="A18" s="8">
        <v>15</v>
      </c>
      <c r="B18" s="9" t="s">
        <v>31</v>
      </c>
      <c r="C18" s="9" t="s">
        <v>19</v>
      </c>
      <c r="D18" s="8">
        <v>1100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21">
        <f>6400/1.03</f>
        <v>6213.59223300971</v>
      </c>
      <c r="W18" s="10">
        <f>8500/1.06</f>
        <v>8018.8679245283</v>
      </c>
      <c r="X18" s="10">
        <v>8383.01886792453</v>
      </c>
      <c r="Y18" s="10">
        <f t="shared" si="14"/>
        <v>2169.42663491482</v>
      </c>
      <c r="Z18" s="10">
        <f t="shared" si="15"/>
        <v>1805.27569151859</v>
      </c>
      <c r="AA18" s="27"/>
      <c r="AB18" s="13"/>
    </row>
    <row r="19" s="1" customFormat="1" ht="32" customHeight="1" spans="1:28">
      <c r="A19" s="8">
        <v>16</v>
      </c>
      <c r="B19" s="9" t="s">
        <v>32</v>
      </c>
      <c r="C19" s="9" t="s">
        <v>19</v>
      </c>
      <c r="D19" s="8">
        <v>1200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21">
        <f>7400/1.03</f>
        <v>7184.46601941748</v>
      </c>
      <c r="W19" s="10">
        <f>8800/1.06</f>
        <v>8301.88679245283</v>
      </c>
      <c r="X19" s="10">
        <v>9014.15094339623</v>
      </c>
      <c r="Y19" s="10">
        <f t="shared" si="14"/>
        <v>1829.68492397875</v>
      </c>
      <c r="Z19" s="10">
        <f t="shared" si="15"/>
        <v>1117.42077303535</v>
      </c>
      <c r="AA19" s="13"/>
      <c r="AB19" s="13"/>
    </row>
    <row r="20" s="1" customFormat="1" ht="123" customHeight="1" spans="1:28">
      <c r="A20" s="14" t="s">
        <v>37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</row>
  </sheetData>
  <mergeCells count="12">
    <mergeCell ref="A1:AB1"/>
    <mergeCell ref="E2:I2"/>
    <mergeCell ref="J2:N2"/>
    <mergeCell ref="O2:U2"/>
    <mergeCell ref="V2:Z2"/>
    <mergeCell ref="A20:AB20"/>
    <mergeCell ref="A2:A3"/>
    <mergeCell ref="B2:B3"/>
    <mergeCell ref="C2:C3"/>
    <mergeCell ref="D2:D3"/>
    <mergeCell ref="AA2:AA3"/>
    <mergeCell ref="AB2:AB3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2024-03-28T02:17:00Z</dcterms:created>
  <dcterms:modified xsi:type="dcterms:W3CDTF">2024-06-17T06:44:15Z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