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sunpeilin\Desktop\"/>
    </mc:Choice>
  </mc:AlternateContent>
  <xr:revisionPtr revIDLastSave="0" documentId="13_ncr:1_{CD73114B-FEB8-4B62-81AE-DD78B7073C87}" xr6:coauthVersionLast="45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heet1" sheetId="1" state="hidden" r:id="rId1"/>
    <sheet name="成卓" sheetId="2" r:id="rId2"/>
  </sheets>
  <definedNames>
    <definedName name="_xlnm._FilterDatabase" localSheetId="0" hidden="1">Sheet1!$A$1:$R$24</definedName>
    <definedName name="_xlnm._FilterDatabase" localSheetId="1" hidden="1">成卓!$A$1:$T$11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1" i="2" l="1"/>
  <c r="R9" i="2"/>
  <c r="R5" i="2"/>
  <c r="R3" i="2"/>
  <c r="R4" i="2"/>
  <c r="R2" i="2"/>
  <c r="Q3" i="2" l="1"/>
  <c r="Q4" i="2"/>
  <c r="Q2" i="2"/>
  <c r="Q11" i="2"/>
  <c r="Q9" i="2"/>
  <c r="Q5" i="2"/>
  <c r="P2" i="2"/>
  <c r="P4" i="2" l="1"/>
  <c r="P3" i="2"/>
  <c r="P6" i="1"/>
  <c r="P5" i="1"/>
  <c r="P4" i="1"/>
  <c r="P11" i="2"/>
  <c r="M11" i="2"/>
  <c r="P9" i="2"/>
  <c r="M9" i="2"/>
  <c r="M8" i="2"/>
  <c r="M7" i="2"/>
  <c r="P5" i="2"/>
  <c r="M5" i="2"/>
  <c r="M4" i="2"/>
  <c r="M3" i="2"/>
  <c r="M2" i="2"/>
  <c r="P13" i="1"/>
  <c r="P11" i="1"/>
  <c r="P7" i="1"/>
  <c r="M5" i="1"/>
  <c r="M10" i="1" l="1"/>
  <c r="M9" i="1"/>
  <c r="M13" i="1" l="1"/>
  <c r="M11" i="1"/>
  <c r="M7" i="1"/>
  <c r="M6" i="1" l="1"/>
  <c r="M14" i="1"/>
  <c r="M15" i="1"/>
  <c r="M16" i="1"/>
  <c r="M17" i="1"/>
  <c r="M18" i="1"/>
  <c r="M19" i="1"/>
  <c r="M20" i="1"/>
  <c r="M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J9" authorId="0" shapeId="0" xr:uid="{96CA25D3-AD9F-46BE-9F2E-AFDE191D517B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模具在荣昌</t>
        </r>
      </text>
    </comment>
    <comment ref="J10" authorId="0" shapeId="0" xr:uid="{908A019F-BAAD-4922-9A5C-EE90696AAF8D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荣昌自制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J7" authorId="0" shapeId="0" xr:uid="{C0C91C74-FB2A-4E4E-8E33-20F2C006A8C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模具在荣昌</t>
        </r>
      </text>
    </comment>
    <comment ref="J8" authorId="0" shapeId="0" xr:uid="{84E53353-8914-4648-8B74-A6DE7FB19068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荣昌自制</t>
        </r>
      </text>
    </comment>
  </commentList>
</comments>
</file>

<file path=xl/sharedStrings.xml><?xml version="1.0" encoding="utf-8"?>
<sst xmlns="http://schemas.openxmlformats.org/spreadsheetml/2006/main" count="298" uniqueCount="145">
  <si>
    <t>序号</t>
  </si>
  <si>
    <t>项目</t>
  </si>
  <si>
    <t>点焊总成零件号</t>
  </si>
  <si>
    <t>H6外协件（宇诺）</t>
  </si>
  <si>
    <t>右侧扶手固定加强板焊接总成</t>
  </si>
  <si>
    <t>SHT0010245</t>
  </si>
  <si>
    <t>SHT0010068</t>
  </si>
  <si>
    <t>左侧扶手固定加强板焊接总成</t>
  </si>
  <si>
    <t>SHT0010070</t>
  </si>
  <si>
    <t>SHT0011209</t>
  </si>
  <si>
    <t>1880副驾调角器左侧上连接板</t>
  </si>
  <si>
    <t>SLT0010687</t>
  </si>
  <si>
    <t>SLT0010601</t>
  </si>
  <si>
    <t>上板（左）</t>
  </si>
  <si>
    <t>SLT0002809</t>
  </si>
  <si>
    <t>上板组件左点焊螺母总成</t>
  </si>
  <si>
    <t>SLT0002875</t>
  </si>
  <si>
    <t>上板（右）</t>
  </si>
  <si>
    <t>SLT0002810</t>
  </si>
  <si>
    <t>上板组件右点焊螺母总成</t>
  </si>
  <si>
    <t>SLT0002876</t>
  </si>
  <si>
    <t>奥杰、虎V坐垫右侧安装板总成</t>
  </si>
  <si>
    <t>SLT0002550</t>
  </si>
  <si>
    <t>安全带固定螺母7/16</t>
  </si>
  <si>
    <t>外协件（鑫昌）</t>
  </si>
  <si>
    <t>左旁侧板焊接总成</t>
  </si>
  <si>
    <t>SHT0012004</t>
  </si>
  <si>
    <t>左旁侧板</t>
  </si>
  <si>
    <t>焊接六角螺母M10</t>
  </si>
  <si>
    <t>SHT0012050</t>
  </si>
  <si>
    <t>右旁侧板焊接总成</t>
  </si>
  <si>
    <t>SHT0012005</t>
  </si>
  <si>
    <t>右旁侧板</t>
  </si>
  <si>
    <t>SHT0012051</t>
  </si>
  <si>
    <t>H6外协件(捷润）</t>
  </si>
  <si>
    <t>右侧立板加强板焊接总成</t>
  </si>
  <si>
    <t>SHT0014100</t>
  </si>
  <si>
    <t>右侧立板加强板</t>
  </si>
  <si>
    <t>SHT0014167</t>
  </si>
  <si>
    <t>左侧立板加强板焊接总成</t>
  </si>
  <si>
    <t>SHT0014099</t>
  </si>
  <si>
    <t>左侧立板加强板</t>
  </si>
  <si>
    <t>SHT0014166</t>
  </si>
  <si>
    <t>H6利达</t>
  </si>
  <si>
    <t>H6副司机座椅底支架上板</t>
  </si>
  <si>
    <t>SHT0011031</t>
  </si>
  <si>
    <t>焊接四方螺母M8</t>
  </si>
  <si>
    <t>SHT0011522</t>
  </si>
  <si>
    <t>SHT0001000</t>
  </si>
  <si>
    <t>SHT0012835</t>
  </si>
  <si>
    <t>SHT0001001</t>
  </si>
  <si>
    <t>SHT0012836</t>
  </si>
  <si>
    <t>SHT0002803</t>
  </si>
  <si>
    <t>主边调角器固定钣金（外协件）</t>
  </si>
  <si>
    <t>SHT0002802</t>
  </si>
  <si>
    <t>底支架连接板左(外协件）</t>
  </si>
  <si>
    <t>SHT0002804</t>
  </si>
  <si>
    <t>底支架连接板右（外协件）</t>
  </si>
  <si>
    <t>SHT0002805</t>
  </si>
  <si>
    <t>下板右罩壳支架点焊总成</t>
  </si>
  <si>
    <t>SLT0002878</t>
  </si>
  <si>
    <t>下板左罩壳支架点焊总成</t>
  </si>
  <si>
    <t>SLT0002877</t>
  </si>
  <si>
    <t>奥杰副驾坐垫右侧安装板</t>
  </si>
  <si>
    <t>SBS0010112</t>
  </si>
  <si>
    <t>厂家</t>
    <phoneticPr fontId="4" type="noConversion"/>
  </si>
  <si>
    <t>沧州宇诺</t>
    <phoneticPr fontId="4" type="noConversion"/>
  </si>
  <si>
    <t>黄骅成卓</t>
    <phoneticPr fontId="4" type="noConversion"/>
  </si>
  <si>
    <t>黄骅鑫昌</t>
    <phoneticPr fontId="4" type="noConversion"/>
  </si>
  <si>
    <t>泊头捷润</t>
    <phoneticPr fontId="4" type="noConversion"/>
  </si>
  <si>
    <t>南皮利达</t>
    <phoneticPr fontId="4" type="noConversion"/>
  </si>
  <si>
    <t>黄骅长生</t>
    <phoneticPr fontId="4" type="noConversion"/>
  </si>
  <si>
    <t>湖北伟士通汽车零件有限公司</t>
    <phoneticPr fontId="4" type="noConversion"/>
  </si>
  <si>
    <t>BFA0000087</t>
    <phoneticPr fontId="4" type="noConversion"/>
  </si>
  <si>
    <t>焊接六角螺母M10</t>
    <phoneticPr fontId="4" type="noConversion"/>
  </si>
  <si>
    <t>BFA0000400</t>
    <phoneticPr fontId="4" type="noConversion"/>
  </si>
  <si>
    <t>安全带固定螺母7/16</t>
    <phoneticPr fontId="4" type="noConversion"/>
  </si>
  <si>
    <t>完成</t>
    <phoneticPr fontId="4" type="noConversion"/>
  </si>
  <si>
    <t>奥杰、虎V</t>
    <phoneticPr fontId="4" type="noConversion"/>
  </si>
  <si>
    <t>奥杰</t>
    <phoneticPr fontId="4" type="noConversion"/>
  </si>
  <si>
    <t>统帅</t>
    <phoneticPr fontId="4" type="noConversion"/>
  </si>
  <si>
    <t>K1</t>
    <phoneticPr fontId="4" type="noConversion"/>
  </si>
  <si>
    <t>重汽</t>
    <phoneticPr fontId="4" type="noConversion"/>
  </si>
  <si>
    <t>右旁侧板焊接件</t>
    <phoneticPr fontId="4" type="noConversion"/>
  </si>
  <si>
    <t>左旁侧板焊接件</t>
    <phoneticPr fontId="4" type="noConversion"/>
  </si>
  <si>
    <t xml:space="preserve">        图片</t>
    <phoneticPr fontId="4" type="noConversion"/>
  </si>
  <si>
    <t>点焊总成名称</t>
    <phoneticPr fontId="4" type="noConversion"/>
  </si>
  <si>
    <t>BFA0010062</t>
    <phoneticPr fontId="4" type="noConversion"/>
  </si>
  <si>
    <t>M8 10级 焊接方螺母</t>
    <phoneticPr fontId="4" type="noConversion"/>
  </si>
  <si>
    <t>扶手固定加强板2</t>
    <phoneticPr fontId="4" type="noConversion"/>
  </si>
  <si>
    <t>扶手固定加强板1</t>
    <phoneticPr fontId="4" type="noConversion"/>
  </si>
  <si>
    <t>点焊螺母QAD号</t>
    <phoneticPr fontId="4" type="noConversion"/>
  </si>
  <si>
    <t>螺母数量</t>
    <phoneticPr fontId="4" type="noConversion"/>
  </si>
  <si>
    <t>副驾调角器左侧上连接板</t>
    <phoneticPr fontId="4" type="noConversion"/>
  </si>
  <si>
    <t>SLT0002551</t>
    <phoneticPr fontId="4" type="noConversion"/>
  </si>
  <si>
    <t>驾驶员座垫右侧安装板</t>
    <phoneticPr fontId="4" type="noConversion"/>
  </si>
  <si>
    <t>BAS0000017</t>
    <phoneticPr fontId="4" type="noConversion"/>
  </si>
  <si>
    <t>中排独立软垫轴承</t>
    <phoneticPr fontId="4" type="noConversion"/>
  </si>
  <si>
    <t>钣金件QAD</t>
    <phoneticPr fontId="4" type="noConversion"/>
  </si>
  <si>
    <t>钣金件名称</t>
    <phoneticPr fontId="4" type="noConversion"/>
  </si>
  <si>
    <t>SLT0002825</t>
    <phoneticPr fontId="4" type="noConversion"/>
  </si>
  <si>
    <t>下板（右）</t>
    <phoneticPr fontId="4" type="noConversion"/>
  </si>
  <si>
    <t>SLT0002829</t>
    <phoneticPr fontId="4" type="noConversion"/>
  </si>
  <si>
    <t>罩壳支架</t>
    <phoneticPr fontId="4" type="noConversion"/>
  </si>
  <si>
    <t>钣金件数量</t>
    <phoneticPr fontId="4" type="noConversion"/>
  </si>
  <si>
    <t>SLT0002826</t>
    <phoneticPr fontId="4" type="noConversion"/>
  </si>
  <si>
    <t>下板（左）</t>
    <phoneticPr fontId="4" type="noConversion"/>
  </si>
  <si>
    <t>SLT0010408</t>
    <phoneticPr fontId="4" type="noConversion"/>
  </si>
  <si>
    <t>SLT0010407</t>
    <phoneticPr fontId="4" type="noConversion"/>
  </si>
  <si>
    <t>统帅底脚铆接组件</t>
    <phoneticPr fontId="4" type="noConversion"/>
  </si>
  <si>
    <t>SBS0010111</t>
    <phoneticPr fontId="4" type="noConversion"/>
  </si>
  <si>
    <t>副驾驶员座垫右侧安装板</t>
    <phoneticPr fontId="4" type="noConversion"/>
  </si>
  <si>
    <t>副边调角器固定钣金总成</t>
    <phoneticPr fontId="4" type="noConversion"/>
  </si>
  <si>
    <t>主边调角器固定钣金件</t>
    <phoneticPr fontId="4" type="noConversion"/>
  </si>
  <si>
    <t>SHT0002791</t>
    <phoneticPr fontId="4" type="noConversion"/>
  </si>
  <si>
    <t>SHT0002790</t>
    <phoneticPr fontId="4" type="noConversion"/>
  </si>
  <si>
    <t>副边调角器固定钣金件</t>
    <phoneticPr fontId="4" type="noConversion"/>
  </si>
  <si>
    <t>SHT0010183</t>
    <phoneticPr fontId="4" type="noConversion"/>
  </si>
  <si>
    <t>SHT0013064</t>
    <phoneticPr fontId="4" type="noConversion"/>
  </si>
  <si>
    <t>右连接板</t>
    <phoneticPr fontId="4" type="noConversion"/>
  </si>
  <si>
    <t>左连接板</t>
    <phoneticPr fontId="4" type="noConversion"/>
  </si>
  <si>
    <t>BFA0000087</t>
  </si>
  <si>
    <t>BFA0010062</t>
    <phoneticPr fontId="4" type="noConversion"/>
  </si>
  <si>
    <t>6.12进度</t>
    <phoneticPr fontId="4" type="noConversion"/>
  </si>
  <si>
    <t>BFA0000087</t>
    <phoneticPr fontId="4" type="noConversion"/>
  </si>
  <si>
    <t>未税单价</t>
    <phoneticPr fontId="4" type="noConversion"/>
  </si>
  <si>
    <t>总成单价</t>
    <phoneticPr fontId="4" type="noConversion"/>
  </si>
  <si>
    <t>月用量100套左右，用量较小，长生不同意焊接，可以现金买模具自制</t>
    <phoneticPr fontId="4" type="noConversion"/>
  </si>
  <si>
    <t>前期有总成价格，已达成一致，下批体现</t>
    <phoneticPr fontId="4" type="noConversion"/>
  </si>
  <si>
    <t>回复不予焊接</t>
    <phoneticPr fontId="4" type="noConversion"/>
  </si>
  <si>
    <t>报价中</t>
    <phoneticPr fontId="4" type="noConversion"/>
  </si>
  <si>
    <t>前期已报批，最终审批不含模摊价3.69元，含模摊价3.69元，需重新定价（原要求8级螺母，现要求10级）</t>
    <phoneticPr fontId="4" type="noConversion"/>
  </si>
  <si>
    <t>前期已报批，最终审批不含模摊价3.4730元，含模摊价3.4730元，需重新定价（原要求8级螺母，现要求10级）</t>
    <phoneticPr fontId="4" type="noConversion"/>
  </si>
  <si>
    <t>前期已报批，最终审批不含模摊价7.1126元，含模摊价7.7745元，冲压件已重新定价，故总成重新定价</t>
    <phoneticPr fontId="4" type="noConversion"/>
  </si>
  <si>
    <t>前期已报批，最终审批不含模摊价8.374元，含模摊价8.494元，，冲压件已重新定价，故总成重新定价</t>
    <phoneticPr fontId="4" type="noConversion"/>
  </si>
  <si>
    <t>厂家焊接费</t>
    <phoneticPr fontId="4" type="noConversion"/>
  </si>
  <si>
    <t>厂家产品总价</t>
    <phoneticPr fontId="4" type="noConversion"/>
  </si>
  <si>
    <t>点焊螺母名称</t>
    <phoneticPr fontId="4" type="noConversion"/>
  </si>
  <si>
    <t>厂家报价（螺母/轴承）</t>
    <phoneticPr fontId="4" type="noConversion"/>
  </si>
  <si>
    <t>我司总成单价</t>
    <phoneticPr fontId="4" type="noConversion"/>
  </si>
  <si>
    <t>暂不制作</t>
    <phoneticPr fontId="4" type="noConversion"/>
  </si>
  <si>
    <t>下板右罩壳支架点焊总成</t>
    <phoneticPr fontId="4" type="noConversion"/>
  </si>
  <si>
    <t>厂家产品未税价</t>
    <phoneticPr fontId="4" type="noConversion"/>
  </si>
  <si>
    <t>目标价</t>
    <phoneticPr fontId="4" type="noConversion"/>
  </si>
  <si>
    <t>差异率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</si>
</sst>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8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2" fillId="0" borderId="0">
      <alignment vertical="center"/>
    </xf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7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76" fontId="1" fillId="7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176" fontId="1" fillId="8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7" borderId="3" xfId="0" applyNumberFormat="1" applyFont="1" applyFill="1" applyBorder="1" applyAlignment="1">
      <alignment horizontal="center" vertical="center"/>
    </xf>
    <xf numFmtId="176" fontId="1" fillId="7" borderId="4" xfId="0" applyNumberFormat="1" applyFont="1" applyFill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" fillId="0" borderId="4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76" fontId="1" fillId="8" borderId="3" xfId="0" applyNumberFormat="1" applyFont="1" applyFill="1" applyBorder="1" applyAlignment="1">
      <alignment horizontal="center" vertical="center"/>
    </xf>
    <xf numFmtId="176" fontId="1" fillId="8" borderId="4" xfId="0" applyNumberFormat="1" applyFont="1" applyFill="1" applyBorder="1" applyAlignment="1">
      <alignment horizontal="center" vertical="center"/>
    </xf>
    <xf numFmtId="10" fontId="7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/>
    </xf>
    <xf numFmtId="10" fontId="1" fillId="7" borderId="3" xfId="0" applyNumberFormat="1" applyFont="1" applyFill="1" applyBorder="1" applyAlignment="1">
      <alignment horizontal="center" vertical="center"/>
    </xf>
    <xf numFmtId="10" fontId="1" fillId="7" borderId="4" xfId="0" applyNumberFormat="1" applyFont="1" applyFill="1" applyBorder="1" applyAlignment="1">
      <alignment horizontal="center" vertical="center"/>
    </xf>
    <xf numFmtId="10" fontId="1" fillId="0" borderId="0" xfId="0" applyNumberFormat="1" applyFont="1" applyAlignment="1">
      <alignment vertical="center"/>
    </xf>
  </cellXfs>
  <cellStyles count="6">
    <cellStyle name="常规" xfId="0" builtinId="0"/>
    <cellStyle name="常规 2" xfId="2" xr:uid="{00000000-0005-0000-0000-000032000000}"/>
    <cellStyle name="常规 24" xfId="5" xr:uid="{00000000-0005-0000-0000-000035000000}"/>
    <cellStyle name="常规 3" xfId="1" xr:uid="{00000000-0005-0000-0000-000031000000}"/>
    <cellStyle name="常规 5 2" xfId="4" xr:uid="{00000000-0005-0000-0000-000034000000}"/>
    <cellStyle name="样式 1" xfId="3" xr:uid="{00000000-0005-0000-0000-000033000000}"/>
  </cellStyles>
  <dxfs count="1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emf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1.jpeg"/><Relationship Id="rId6" Type="http://schemas.openxmlformats.org/officeDocument/2006/relationships/image" Target="../media/image30.png"/><Relationship Id="rId5" Type="http://schemas.openxmlformats.org/officeDocument/2006/relationships/image" Target="../media/image28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271145</xdr:colOff>
      <xdr:row>4</xdr:row>
      <xdr:rowOff>49530</xdr:rowOff>
    </xdr:from>
    <xdr:to>
      <xdr:col>16</xdr:col>
      <xdr:colOff>1314450</xdr:colOff>
      <xdr:row>4</xdr:row>
      <xdr:rowOff>523240</xdr:rowOff>
    </xdr:to>
    <xdr:pic>
      <xdr:nvPicPr>
        <xdr:cNvPr id="5" name="图片 2" descr="4a6e45ca1fe035b192b9570390753bd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96620" y="2564130"/>
          <a:ext cx="104330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260350</xdr:colOff>
      <xdr:row>2</xdr:row>
      <xdr:rowOff>34925</xdr:rowOff>
    </xdr:from>
    <xdr:to>
      <xdr:col>16</xdr:col>
      <xdr:colOff>1362075</xdr:colOff>
      <xdr:row>2</xdr:row>
      <xdr:rowOff>688521</xdr:rowOff>
    </xdr:to>
    <xdr:pic>
      <xdr:nvPicPr>
        <xdr:cNvPr id="6" name="图片 1" descr="e5719af69d6f67e3f738ce83faf4ab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44700" y="1082675"/>
          <a:ext cx="657225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314960</xdr:colOff>
      <xdr:row>1</xdr:row>
      <xdr:rowOff>14605</xdr:rowOff>
    </xdr:from>
    <xdr:to>
      <xdr:col>16</xdr:col>
      <xdr:colOff>1278255</xdr:colOff>
      <xdr:row>1</xdr:row>
      <xdr:rowOff>553085</xdr:rowOff>
    </xdr:to>
    <xdr:pic>
      <xdr:nvPicPr>
        <xdr:cNvPr id="7" name="图片 2" descr="0f3089478e2cb6fbf4c7f46ac96dd3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89150" y="436880"/>
          <a:ext cx="538480" cy="963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229870</xdr:colOff>
      <xdr:row>3</xdr:row>
      <xdr:rowOff>54610</xdr:rowOff>
    </xdr:from>
    <xdr:to>
      <xdr:col>16</xdr:col>
      <xdr:colOff>1378585</xdr:colOff>
      <xdr:row>4</xdr:row>
      <xdr:rowOff>1270</xdr:rowOff>
    </xdr:to>
    <xdr:pic>
      <xdr:nvPicPr>
        <xdr:cNvPr id="8" name="图片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4778355" y="1672590"/>
          <a:ext cx="57531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292100</xdr:colOff>
      <xdr:row>5</xdr:row>
      <xdr:rowOff>123824</xdr:rowOff>
    </xdr:from>
    <xdr:to>
      <xdr:col>16</xdr:col>
      <xdr:colOff>1428750</xdr:colOff>
      <xdr:row>5</xdr:row>
      <xdr:rowOff>606424</xdr:rowOff>
    </xdr:to>
    <xdr:pic>
      <xdr:nvPicPr>
        <xdr:cNvPr id="9" name="图片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13617575" y="3267074"/>
          <a:ext cx="11366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207010</xdr:colOff>
      <xdr:row>13</xdr:row>
      <xdr:rowOff>57151</xdr:rowOff>
    </xdr:from>
    <xdr:to>
      <xdr:col>16</xdr:col>
      <xdr:colOff>1445895</xdr:colOff>
      <xdr:row>13</xdr:row>
      <xdr:rowOff>546101</xdr:rowOff>
    </xdr:to>
    <xdr:pic>
      <xdr:nvPicPr>
        <xdr:cNvPr id="12" name="图片 1" descr="dcfd558d6a9d7ee45f09ceb6e8e44d0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13907453" y="4158933"/>
          <a:ext cx="48895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188595</xdr:colOff>
      <xdr:row>5</xdr:row>
      <xdr:rowOff>485775</xdr:rowOff>
    </xdr:from>
    <xdr:to>
      <xdr:col>22</xdr:col>
      <xdr:colOff>556896</xdr:colOff>
      <xdr:row>6</xdr:row>
      <xdr:rowOff>184151</xdr:rowOff>
    </xdr:to>
    <xdr:pic>
      <xdr:nvPicPr>
        <xdr:cNvPr id="13" name="图片 7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848195" y="3629025"/>
          <a:ext cx="100647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64135</xdr:colOff>
      <xdr:row>15</xdr:row>
      <xdr:rowOff>37465</xdr:rowOff>
    </xdr:from>
    <xdr:to>
      <xdr:col>16</xdr:col>
      <xdr:colOff>1486535</xdr:colOff>
      <xdr:row>15</xdr:row>
      <xdr:rowOff>615315</xdr:rowOff>
    </xdr:to>
    <xdr:pic>
      <xdr:nvPicPr>
        <xdr:cNvPr id="14" name="图片 1" descr="08cb532b6bf14f9ef67b32415189d9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811885" y="5273040"/>
          <a:ext cx="577850" cy="142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555625</xdr:colOff>
      <xdr:row>6</xdr:row>
      <xdr:rowOff>560705</xdr:rowOff>
    </xdr:from>
    <xdr:to>
      <xdr:col>23</xdr:col>
      <xdr:colOff>114935</xdr:colOff>
      <xdr:row>8</xdr:row>
      <xdr:rowOff>96338</xdr:rowOff>
    </xdr:to>
    <xdr:pic>
      <xdr:nvPicPr>
        <xdr:cNvPr id="15" name="图片 2" descr="f99f054aab9dab69332572824b03bd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017105" y="3892550"/>
          <a:ext cx="574675" cy="145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211455</xdr:colOff>
      <xdr:row>15</xdr:row>
      <xdr:rowOff>238125</xdr:rowOff>
    </xdr:from>
    <xdr:to>
      <xdr:col>21</xdr:col>
      <xdr:colOff>360045</xdr:colOff>
      <xdr:row>16</xdr:row>
      <xdr:rowOff>71119</xdr:rowOff>
    </xdr:to>
    <xdr:pic>
      <xdr:nvPicPr>
        <xdr:cNvPr id="21" name="图片 46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232880" y="5895975"/>
          <a:ext cx="786765" cy="461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129540</xdr:colOff>
      <xdr:row>14</xdr:row>
      <xdr:rowOff>76200</xdr:rowOff>
    </xdr:from>
    <xdr:to>
      <xdr:col>21</xdr:col>
      <xdr:colOff>303530</xdr:colOff>
      <xdr:row>14</xdr:row>
      <xdr:rowOff>581660</xdr:rowOff>
    </xdr:to>
    <xdr:pic>
      <xdr:nvPicPr>
        <xdr:cNvPr id="22" name="图片 4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150965" y="5105400"/>
          <a:ext cx="81216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327660</xdr:colOff>
      <xdr:row>17</xdr:row>
      <xdr:rowOff>71120</xdr:rowOff>
    </xdr:from>
    <xdr:to>
      <xdr:col>16</xdr:col>
      <xdr:colOff>1076325</xdr:colOff>
      <xdr:row>17</xdr:row>
      <xdr:rowOff>591820</xdr:rowOff>
    </xdr:to>
    <xdr:pic>
      <xdr:nvPicPr>
        <xdr:cNvPr id="25" name="图片 2" descr="6f79ea3c35d82548b033973206f246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13653135" y="6986270"/>
          <a:ext cx="74866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299087</xdr:colOff>
      <xdr:row>16</xdr:row>
      <xdr:rowOff>228600</xdr:rowOff>
    </xdr:from>
    <xdr:to>
      <xdr:col>21</xdr:col>
      <xdr:colOff>168277</xdr:colOff>
      <xdr:row>16</xdr:row>
      <xdr:rowOff>514350</xdr:rowOff>
    </xdr:to>
    <xdr:pic>
      <xdr:nvPicPr>
        <xdr:cNvPr id="34" name="图片 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9431320" y="6404292"/>
          <a:ext cx="285750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610870</xdr:colOff>
      <xdr:row>18</xdr:row>
      <xdr:rowOff>142874</xdr:rowOff>
    </xdr:from>
    <xdr:to>
      <xdr:col>23</xdr:col>
      <xdr:colOff>463497</xdr:colOff>
      <xdr:row>19</xdr:row>
      <xdr:rowOff>133350</xdr:rowOff>
    </xdr:to>
    <xdr:pic>
      <xdr:nvPicPr>
        <xdr:cNvPr id="35" name="图片 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70470" y="7686674"/>
          <a:ext cx="1109927" cy="61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138430</xdr:colOff>
      <xdr:row>15</xdr:row>
      <xdr:rowOff>400050</xdr:rowOff>
    </xdr:from>
    <xdr:to>
      <xdr:col>23</xdr:col>
      <xdr:colOff>222249</xdr:colOff>
      <xdr:row>16</xdr:row>
      <xdr:rowOff>165734</xdr:rowOff>
    </xdr:to>
    <xdr:pic>
      <xdr:nvPicPr>
        <xdr:cNvPr id="36" name="图片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590510" y="5903595"/>
          <a:ext cx="394335" cy="70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26037</xdr:colOff>
      <xdr:row>14</xdr:row>
      <xdr:rowOff>161925</xdr:rowOff>
    </xdr:from>
    <xdr:to>
      <xdr:col>23</xdr:col>
      <xdr:colOff>80646</xdr:colOff>
      <xdr:row>15</xdr:row>
      <xdr:rowOff>79376</xdr:rowOff>
    </xdr:to>
    <xdr:pic>
      <xdr:nvPicPr>
        <xdr:cNvPr id="37" name="图片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387630" y="5127307"/>
          <a:ext cx="546100" cy="673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544830</xdr:colOff>
      <xdr:row>17</xdr:row>
      <xdr:rowOff>57150</xdr:rowOff>
    </xdr:from>
    <xdr:to>
      <xdr:col>23</xdr:col>
      <xdr:colOff>26035</xdr:colOff>
      <xdr:row>17</xdr:row>
      <xdr:rowOff>511175</xdr:rowOff>
    </xdr:to>
    <xdr:pic>
      <xdr:nvPicPr>
        <xdr:cNvPr id="39" name="图片 1" descr="bfc6c7c3f726dd3e31cfb35ea46958d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0346670" y="6830060"/>
          <a:ext cx="454025" cy="738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208282</xdr:colOff>
      <xdr:row>17</xdr:row>
      <xdr:rowOff>28575</xdr:rowOff>
    </xdr:from>
    <xdr:to>
      <xdr:col>21</xdr:col>
      <xdr:colOff>186057</xdr:colOff>
      <xdr:row>17</xdr:row>
      <xdr:rowOff>462280</xdr:rowOff>
    </xdr:to>
    <xdr:pic>
      <xdr:nvPicPr>
        <xdr:cNvPr id="40" name="图片 4" descr="e7520bd9de5bd5af516fd51cc251d7c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9320829" y="6852603"/>
          <a:ext cx="433705" cy="615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53070</xdr:colOff>
      <xdr:row>18</xdr:row>
      <xdr:rowOff>36402</xdr:rowOff>
    </xdr:from>
    <xdr:to>
      <xdr:col>16</xdr:col>
      <xdr:colOff>674917</xdr:colOff>
      <xdr:row>18</xdr:row>
      <xdr:rowOff>570592</xdr:rowOff>
    </xdr:to>
    <xdr:pic>
      <xdr:nvPicPr>
        <xdr:cNvPr id="41" name="图片 5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442785" y="7645230"/>
          <a:ext cx="534190" cy="6218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71957</xdr:colOff>
      <xdr:row>19</xdr:row>
      <xdr:rowOff>113228</xdr:rowOff>
    </xdr:from>
    <xdr:to>
      <xdr:col>16</xdr:col>
      <xdr:colOff>641783</xdr:colOff>
      <xdr:row>19</xdr:row>
      <xdr:rowOff>542982</xdr:rowOff>
    </xdr:to>
    <xdr:pic>
      <xdr:nvPicPr>
        <xdr:cNvPr id="42" name="图片 6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220000">
          <a:off x="13814450" y="11701792"/>
          <a:ext cx="429754" cy="569826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16</xdr:col>
      <xdr:colOff>111761</xdr:colOff>
      <xdr:row>16</xdr:row>
      <xdr:rowOff>37464</xdr:rowOff>
    </xdr:from>
    <xdr:ext cx="1408332" cy="572135"/>
    <xdr:pic>
      <xdr:nvPicPr>
        <xdr:cNvPr id="2" name="图片 1" descr="08cb532b6bf14f9ef67b32415189d9f">
          <a:extLst>
            <a:ext uri="{FF2B5EF4-FFF2-40B4-BE49-F238E27FC236}">
              <a16:creationId xmlns:a16="http://schemas.microsoft.com/office/drawing/2014/main" id="{43E2CD25-5F99-4CF9-821E-D63107919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13855334" y="5905866"/>
          <a:ext cx="572135" cy="1408332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16</xdr:col>
      <xdr:colOff>47625</xdr:colOff>
      <xdr:row>8</xdr:row>
      <xdr:rowOff>66675</xdr:rowOff>
    </xdr:from>
    <xdr:to>
      <xdr:col>16</xdr:col>
      <xdr:colOff>1524000</xdr:colOff>
      <xdr:row>8</xdr:row>
      <xdr:rowOff>695325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F7EA54C9-71E5-D1F1-B415-F514C53ED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3100" y="13249275"/>
          <a:ext cx="1476375" cy="628650"/>
        </a:xfrm>
        <a:prstGeom prst="rect">
          <a:avLst/>
        </a:prstGeom>
      </xdr:spPr>
    </xdr:pic>
    <xdr:clientData/>
  </xdr:twoCellAnchor>
  <xdr:twoCellAnchor editAs="oneCell">
    <xdr:from>
      <xdr:col>16</xdr:col>
      <xdr:colOff>76199</xdr:colOff>
      <xdr:row>12</xdr:row>
      <xdr:rowOff>85724</xdr:rowOff>
    </xdr:from>
    <xdr:to>
      <xdr:col>16</xdr:col>
      <xdr:colOff>1438274</xdr:colOff>
      <xdr:row>12</xdr:row>
      <xdr:rowOff>561751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E0B4D9D-43AE-162F-9456-A59807AAA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01674" y="15106649"/>
          <a:ext cx="1362075" cy="47602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95251</xdr:colOff>
      <xdr:row>20</xdr:row>
      <xdr:rowOff>142875</xdr:rowOff>
    </xdr:from>
    <xdr:to>
      <xdr:col>16</xdr:col>
      <xdr:colOff>1495161</xdr:colOff>
      <xdr:row>20</xdr:row>
      <xdr:rowOff>495300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05FB0AB5-0C53-CEC3-8770-E3564E5DC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6" y="10734675"/>
          <a:ext cx="1399910" cy="352425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</xdr:colOff>
      <xdr:row>21</xdr:row>
      <xdr:rowOff>161925</xdr:rowOff>
    </xdr:from>
    <xdr:to>
      <xdr:col>16</xdr:col>
      <xdr:colOff>1504950</xdr:colOff>
      <xdr:row>21</xdr:row>
      <xdr:rowOff>571500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7F957E55-F8CD-A4E5-6126-0EADA374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373100" y="11401425"/>
          <a:ext cx="1457325" cy="409575"/>
        </a:xfrm>
        <a:prstGeom prst="rect">
          <a:avLst/>
        </a:prstGeom>
      </xdr:spPr>
    </xdr:pic>
    <xdr:clientData/>
  </xdr:twoCellAnchor>
  <xdr:twoCellAnchor editAs="oneCell">
    <xdr:from>
      <xdr:col>16</xdr:col>
      <xdr:colOff>85726</xdr:colOff>
      <xdr:row>22</xdr:row>
      <xdr:rowOff>95251</xdr:rowOff>
    </xdr:from>
    <xdr:to>
      <xdr:col>16</xdr:col>
      <xdr:colOff>1495425</xdr:colOff>
      <xdr:row>22</xdr:row>
      <xdr:rowOff>610748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5EB006E1-E29E-175D-F3CF-EE251326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11201" y="11982451"/>
          <a:ext cx="1409699" cy="515497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95251</xdr:colOff>
      <xdr:row>23</xdr:row>
      <xdr:rowOff>97325</xdr:rowOff>
    </xdr:from>
    <xdr:to>
      <xdr:col>16</xdr:col>
      <xdr:colOff>1428750</xdr:colOff>
      <xdr:row>23</xdr:row>
      <xdr:rowOff>552450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E8EE39CE-554F-1FB4-2E7C-CA78AFCD5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6" y="12270275"/>
          <a:ext cx="1333499" cy="455125"/>
        </a:xfrm>
        <a:prstGeom prst="rect">
          <a:avLst/>
        </a:prstGeom>
      </xdr:spPr>
    </xdr:pic>
    <xdr:clientData/>
  </xdr:twoCellAnchor>
  <xdr:twoCellAnchor editAs="oneCell">
    <xdr:from>
      <xdr:col>16</xdr:col>
      <xdr:colOff>89807</xdr:colOff>
      <xdr:row>10</xdr:row>
      <xdr:rowOff>149951</xdr:rowOff>
    </xdr:from>
    <xdr:to>
      <xdr:col>16</xdr:col>
      <xdr:colOff>1509032</xdr:colOff>
      <xdr:row>11</xdr:row>
      <xdr:rowOff>224970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52EAAE68-F19A-7709-BAA4-CFC417BB9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03578" y="6550751"/>
          <a:ext cx="1419225" cy="633819"/>
        </a:xfrm>
        <a:prstGeom prst="rect">
          <a:avLst/>
        </a:prstGeom>
      </xdr:spPr>
    </xdr:pic>
    <xdr:clientData/>
  </xdr:twoCellAnchor>
  <xdr:twoCellAnchor editAs="oneCell">
    <xdr:from>
      <xdr:col>16</xdr:col>
      <xdr:colOff>95250</xdr:colOff>
      <xdr:row>9</xdr:row>
      <xdr:rowOff>47625</xdr:rowOff>
    </xdr:from>
    <xdr:to>
      <xdr:col>16</xdr:col>
      <xdr:colOff>1415562</xdr:colOff>
      <xdr:row>9</xdr:row>
      <xdr:rowOff>695325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C2A2EE60-72C7-9A7A-3949-2C36F22FA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20725" y="13887450"/>
          <a:ext cx="1320312" cy="6477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6</xdr:row>
      <xdr:rowOff>93173</xdr:rowOff>
    </xdr:from>
    <xdr:to>
      <xdr:col>16</xdr:col>
      <xdr:colOff>1427308</xdr:colOff>
      <xdr:row>7</xdr:row>
      <xdr:rowOff>381001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70DFE78-1BC9-7730-E408-6F18097F6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891532" y="4001144"/>
          <a:ext cx="1208233" cy="766800"/>
        </a:xfrm>
        <a:prstGeom prst="rect">
          <a:avLst/>
        </a:prstGeom>
      </xdr:spPr>
    </xdr:pic>
    <xdr:clientData/>
  </xdr:twoCellAnchor>
  <xdr:twoCellAnchor editAs="oneCell">
    <xdr:from>
      <xdr:col>16</xdr:col>
      <xdr:colOff>685804</xdr:colOff>
      <xdr:row>18</xdr:row>
      <xdr:rowOff>41020</xdr:rowOff>
    </xdr:from>
    <xdr:to>
      <xdr:col>16</xdr:col>
      <xdr:colOff>1502230</xdr:colOff>
      <xdr:row>18</xdr:row>
      <xdr:rowOff>533400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E82E99AA-3247-2493-8609-C3C94BD0E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336490" y="7693677"/>
          <a:ext cx="816426" cy="4923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271145</xdr:colOff>
      <xdr:row>2</xdr:row>
      <xdr:rowOff>49530</xdr:rowOff>
    </xdr:from>
    <xdr:to>
      <xdr:col>18</xdr:col>
      <xdr:colOff>1314450</xdr:colOff>
      <xdr:row>2</xdr:row>
      <xdr:rowOff>523240</xdr:rowOff>
    </xdr:to>
    <xdr:pic>
      <xdr:nvPicPr>
        <xdr:cNvPr id="2" name="图片 2" descr="4a6e45ca1fe035b192b9570390753bd">
          <a:extLst>
            <a:ext uri="{FF2B5EF4-FFF2-40B4-BE49-F238E27FC236}">
              <a16:creationId xmlns:a16="http://schemas.microsoft.com/office/drawing/2014/main" id="{9323092E-5435-4120-9EB5-AA1F4C3FA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91905" y="2701290"/>
          <a:ext cx="1043305" cy="473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229870</xdr:colOff>
      <xdr:row>1</xdr:row>
      <xdr:rowOff>54610</xdr:rowOff>
    </xdr:from>
    <xdr:to>
      <xdr:col>18</xdr:col>
      <xdr:colOff>1378585</xdr:colOff>
      <xdr:row>2</xdr:row>
      <xdr:rowOff>1270</xdr:rowOff>
    </xdr:to>
    <xdr:pic>
      <xdr:nvPicPr>
        <xdr:cNvPr id="5" name="图片 3">
          <a:extLst>
            <a:ext uri="{FF2B5EF4-FFF2-40B4-BE49-F238E27FC236}">
              <a16:creationId xmlns:a16="http://schemas.microsoft.com/office/drawing/2014/main" id="{6143E986-5285-48DC-9506-4D5595E0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-5400000">
          <a:off x="21835428" y="1789112"/>
          <a:ext cx="579120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292100</xdr:colOff>
      <xdr:row>3</xdr:row>
      <xdr:rowOff>123824</xdr:rowOff>
    </xdr:from>
    <xdr:to>
      <xdr:col>18</xdr:col>
      <xdr:colOff>1428750</xdr:colOff>
      <xdr:row>3</xdr:row>
      <xdr:rowOff>606424</xdr:rowOff>
    </xdr:to>
    <xdr:pic>
      <xdr:nvPicPr>
        <xdr:cNvPr id="6" name="图片 4">
          <a:extLst>
            <a:ext uri="{FF2B5EF4-FFF2-40B4-BE49-F238E27FC236}">
              <a16:creationId xmlns:a16="http://schemas.microsoft.com/office/drawing/2014/main" id="{246CAB34-3815-4000-B933-28CA7DD8C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0800000">
          <a:off x="21612860" y="3507104"/>
          <a:ext cx="1136650" cy="482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76199</xdr:colOff>
      <xdr:row>10</xdr:row>
      <xdr:rowOff>85724</xdr:rowOff>
    </xdr:from>
    <xdr:to>
      <xdr:col>18</xdr:col>
      <xdr:colOff>1438274</xdr:colOff>
      <xdr:row>10</xdr:row>
      <xdr:rowOff>561751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E2286319-B197-428D-83AA-5D767612E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96959" y="7766684"/>
          <a:ext cx="1362075" cy="476027"/>
        </a:xfrm>
        <a:prstGeom prst="rect">
          <a:avLst/>
        </a:prstGeom>
      </xdr:spPr>
    </xdr:pic>
    <xdr:clientData/>
  </xdr:twoCellAnchor>
  <xdr:twoCellAnchor editAs="oneCell">
    <xdr:from>
      <xdr:col>18</xdr:col>
      <xdr:colOff>89807</xdr:colOff>
      <xdr:row>8</xdr:row>
      <xdr:rowOff>149951</xdr:rowOff>
    </xdr:from>
    <xdr:to>
      <xdr:col>18</xdr:col>
      <xdr:colOff>1509032</xdr:colOff>
      <xdr:row>9</xdr:row>
      <xdr:rowOff>224970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1525B53C-225B-4D52-932B-35F3E6CF4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410567" y="6718391"/>
          <a:ext cx="1419225" cy="631279"/>
        </a:xfrm>
        <a:prstGeom prst="rect">
          <a:avLst/>
        </a:prstGeom>
      </xdr:spPr>
    </xdr:pic>
    <xdr:clientData/>
  </xdr:twoCellAnchor>
  <xdr:twoCellAnchor editAs="oneCell">
    <xdr:from>
      <xdr:col>18</xdr:col>
      <xdr:colOff>219075</xdr:colOff>
      <xdr:row>4</xdr:row>
      <xdr:rowOff>93173</xdr:rowOff>
    </xdr:from>
    <xdr:to>
      <xdr:col>18</xdr:col>
      <xdr:colOff>1427308</xdr:colOff>
      <xdr:row>5</xdr:row>
      <xdr:rowOff>381001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A8978A53-B413-47E0-BD5B-1C073A349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539835" y="4238453"/>
          <a:ext cx="1208233" cy="7678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66"/>
  <sheetViews>
    <sheetView zoomScale="60" zoomScaleNormal="60" workbookViewId="0">
      <pane xSplit="18" ySplit="1" topLeftCell="V2" activePane="bottomRight" state="frozen"/>
      <selection pane="topRight" activeCell="P1" sqref="P1"/>
      <selection pane="bottomLeft" activeCell="A2" sqref="A2"/>
      <selection pane="bottomRight" activeCell="N4" sqref="N4:P6"/>
    </sheetView>
  </sheetViews>
  <sheetFormatPr defaultColWidth="9" defaultRowHeight="79.900000000000006" customHeight="1" x14ac:dyDescent="0.2"/>
  <cols>
    <col min="1" max="1" width="9" style="1"/>
    <col min="2" max="2" width="21.5" style="1" customWidth="1"/>
    <col min="3" max="3" width="18.375" style="14" customWidth="1"/>
    <col min="4" max="4" width="35.375" style="17" customWidth="1"/>
    <col min="5" max="5" width="16.125" style="1" customWidth="1"/>
    <col min="6" max="6" width="33.375" style="14" customWidth="1"/>
    <col min="7" max="7" width="16.625" style="14" customWidth="1"/>
    <col min="8" max="8" width="8" style="14" customWidth="1"/>
    <col min="9" max="9" width="20.75" style="1" customWidth="1"/>
    <col min="10" max="10" width="24" style="14" customWidth="1"/>
    <col min="11" max="11" width="10" style="1" customWidth="1"/>
    <col min="12" max="12" width="12.75" style="1" customWidth="1"/>
    <col min="13" max="13" width="18.125" style="1" customWidth="1"/>
    <col min="14" max="14" width="23" style="1" customWidth="1"/>
    <col min="15" max="16" width="18.75" style="1" customWidth="1"/>
    <col min="17" max="17" width="22.875" style="1" customWidth="1"/>
    <col min="18" max="18" width="22.75" style="22" customWidth="1"/>
    <col min="19" max="19" width="39" style="14" customWidth="1"/>
    <col min="20" max="20" width="9" style="1"/>
    <col min="21" max="22" width="9.375" style="1"/>
    <col min="23" max="16384" width="9" style="1"/>
  </cols>
  <sheetData>
    <row r="1" spans="1:19" ht="49.9" customHeight="1" x14ac:dyDescent="0.2">
      <c r="A1" s="23" t="s">
        <v>0</v>
      </c>
      <c r="B1" s="23" t="s">
        <v>1</v>
      </c>
      <c r="C1" s="24" t="s">
        <v>2</v>
      </c>
      <c r="D1" s="24" t="s">
        <v>86</v>
      </c>
      <c r="E1" s="23" t="s">
        <v>98</v>
      </c>
      <c r="F1" s="23" t="s">
        <v>99</v>
      </c>
      <c r="G1" s="23" t="s">
        <v>125</v>
      </c>
      <c r="H1" s="23" t="s">
        <v>104</v>
      </c>
      <c r="I1" s="23" t="s">
        <v>91</v>
      </c>
      <c r="J1" s="23" t="s">
        <v>137</v>
      </c>
      <c r="K1" s="23" t="s">
        <v>92</v>
      </c>
      <c r="L1" s="23" t="s">
        <v>125</v>
      </c>
      <c r="M1" s="23" t="s">
        <v>126</v>
      </c>
      <c r="N1" s="33" t="s">
        <v>138</v>
      </c>
      <c r="O1" s="33" t="s">
        <v>135</v>
      </c>
      <c r="P1" s="33" t="s">
        <v>136</v>
      </c>
      <c r="Q1" s="25" t="s">
        <v>85</v>
      </c>
      <c r="R1" s="26" t="s">
        <v>65</v>
      </c>
      <c r="S1" s="26" t="s">
        <v>123</v>
      </c>
    </row>
    <row r="2" spans="1:19" ht="49.9" customHeight="1" x14ac:dyDescent="0.2">
      <c r="A2" s="3">
        <v>1</v>
      </c>
      <c r="B2" s="4" t="s">
        <v>3</v>
      </c>
      <c r="C2" s="5" t="s">
        <v>6</v>
      </c>
      <c r="D2" s="15" t="s">
        <v>4</v>
      </c>
      <c r="E2" s="3" t="s">
        <v>5</v>
      </c>
      <c r="F2" s="15" t="s">
        <v>89</v>
      </c>
      <c r="G2" s="15"/>
      <c r="H2" s="3">
        <v>1</v>
      </c>
      <c r="I2" s="5" t="s">
        <v>87</v>
      </c>
      <c r="J2" s="7" t="s">
        <v>88</v>
      </c>
      <c r="K2" s="3">
        <v>2</v>
      </c>
      <c r="L2" s="3"/>
      <c r="M2" s="3"/>
      <c r="N2" s="34"/>
      <c r="O2" s="34"/>
      <c r="P2" s="34"/>
      <c r="Q2" s="10"/>
      <c r="R2" s="13" t="s">
        <v>66</v>
      </c>
      <c r="S2" s="16" t="s">
        <v>77</v>
      </c>
    </row>
    <row r="3" spans="1:19" s="2" customFormat="1" ht="59.45" customHeight="1" x14ac:dyDescent="0.2">
      <c r="A3" s="3">
        <v>2</v>
      </c>
      <c r="B3" s="4" t="s">
        <v>3</v>
      </c>
      <c r="C3" s="5" t="s">
        <v>9</v>
      </c>
      <c r="D3" s="18" t="s">
        <v>7</v>
      </c>
      <c r="E3" s="7" t="s">
        <v>8</v>
      </c>
      <c r="F3" s="18" t="s">
        <v>90</v>
      </c>
      <c r="G3" s="18"/>
      <c r="H3" s="5">
        <v>1</v>
      </c>
      <c r="I3" s="5" t="s">
        <v>87</v>
      </c>
      <c r="J3" s="7" t="s">
        <v>88</v>
      </c>
      <c r="K3" s="5">
        <v>2</v>
      </c>
      <c r="L3" s="5"/>
      <c r="M3" s="5"/>
      <c r="N3" s="34"/>
      <c r="O3" s="34"/>
      <c r="P3" s="34"/>
      <c r="Q3" s="11"/>
      <c r="R3" s="13" t="s">
        <v>66</v>
      </c>
      <c r="S3" s="16" t="s">
        <v>77</v>
      </c>
    </row>
    <row r="4" spans="1:19" ht="49.9" customHeight="1" x14ac:dyDescent="0.2">
      <c r="A4" s="3">
        <v>3</v>
      </c>
      <c r="B4" s="3" t="s">
        <v>80</v>
      </c>
      <c r="C4" s="5" t="s">
        <v>12</v>
      </c>
      <c r="D4" s="16" t="s">
        <v>10</v>
      </c>
      <c r="E4" s="3" t="s">
        <v>11</v>
      </c>
      <c r="F4" s="15" t="s">
        <v>93</v>
      </c>
      <c r="G4" s="3">
        <v>3.0087000000000002</v>
      </c>
      <c r="H4" s="3">
        <v>1</v>
      </c>
      <c r="I4" s="7" t="s">
        <v>87</v>
      </c>
      <c r="J4" s="7" t="s">
        <v>88</v>
      </c>
      <c r="K4" s="3">
        <v>1</v>
      </c>
      <c r="L4" s="7">
        <v>4.2000000000000003E-2</v>
      </c>
      <c r="M4" s="7">
        <f>G4*H4+L4*K4+K4*0.07</f>
        <v>3.1206999999999998</v>
      </c>
      <c r="N4" s="32">
        <v>4.2000000000000003E-2</v>
      </c>
      <c r="O4" s="32">
        <v>0.1</v>
      </c>
      <c r="P4" s="32">
        <f>G4+N4*K4+O4*K4</f>
        <v>3.1507000000000001</v>
      </c>
      <c r="Q4" s="10"/>
      <c r="R4" s="13" t="s">
        <v>67</v>
      </c>
      <c r="S4" s="31" t="s">
        <v>132</v>
      </c>
    </row>
    <row r="5" spans="1:19" ht="57.6" customHeight="1" x14ac:dyDescent="0.2">
      <c r="A5" s="3">
        <v>4</v>
      </c>
      <c r="B5" s="3" t="s">
        <v>81</v>
      </c>
      <c r="C5" s="5" t="s">
        <v>16</v>
      </c>
      <c r="D5" s="15" t="s">
        <v>15</v>
      </c>
      <c r="E5" s="6" t="s">
        <v>14</v>
      </c>
      <c r="F5" s="27" t="s">
        <v>13</v>
      </c>
      <c r="G5" s="6">
        <v>3.43</v>
      </c>
      <c r="H5" s="6">
        <v>1</v>
      </c>
      <c r="I5" s="7" t="s">
        <v>87</v>
      </c>
      <c r="J5" s="7" t="s">
        <v>88</v>
      </c>
      <c r="K5" s="3">
        <v>2</v>
      </c>
      <c r="L5" s="7">
        <v>4.2000000000000003E-2</v>
      </c>
      <c r="M5" s="7">
        <f>G5*H5+L5*K5+K5*0.07</f>
        <v>3.6540000000000004</v>
      </c>
      <c r="N5" s="32">
        <v>4.2000000000000003E-2</v>
      </c>
      <c r="O5" s="32">
        <v>0.1</v>
      </c>
      <c r="P5" s="32">
        <f>G5+N5*K5+O5*K5</f>
        <v>3.7140000000000004</v>
      </c>
      <c r="Q5" s="10"/>
      <c r="R5" s="13" t="s">
        <v>67</v>
      </c>
      <c r="S5" s="31" t="s">
        <v>131</v>
      </c>
    </row>
    <row r="6" spans="1:19" ht="60" customHeight="1" x14ac:dyDescent="0.2">
      <c r="A6" s="3">
        <v>5</v>
      </c>
      <c r="B6" s="3" t="s">
        <v>81</v>
      </c>
      <c r="C6" s="5" t="s">
        <v>20</v>
      </c>
      <c r="D6" s="15" t="s">
        <v>19</v>
      </c>
      <c r="E6" s="6" t="s">
        <v>18</v>
      </c>
      <c r="F6" s="27" t="s">
        <v>17</v>
      </c>
      <c r="G6" s="6">
        <v>3.43</v>
      </c>
      <c r="H6" s="6">
        <v>1</v>
      </c>
      <c r="I6" s="7" t="s">
        <v>87</v>
      </c>
      <c r="J6" s="7" t="s">
        <v>88</v>
      </c>
      <c r="K6" s="3">
        <v>2</v>
      </c>
      <c r="L6" s="7">
        <v>4.2000000000000003E-2</v>
      </c>
      <c r="M6" s="7">
        <f t="shared" ref="M6:M20" si="0">G6*H6+L6*K6+K6*0.07</f>
        <v>3.6540000000000004</v>
      </c>
      <c r="N6" s="32">
        <v>4.2000000000000003E-2</v>
      </c>
      <c r="O6" s="32">
        <v>0.1</v>
      </c>
      <c r="P6" s="32">
        <f>G6+N6*K6+O6*K6</f>
        <v>3.7140000000000004</v>
      </c>
      <c r="Q6" s="10"/>
      <c r="R6" s="13" t="s">
        <v>67</v>
      </c>
      <c r="S6" s="31" t="s">
        <v>131</v>
      </c>
    </row>
    <row r="7" spans="1:19" ht="37.9" customHeight="1" x14ac:dyDescent="0.2">
      <c r="A7" s="46">
        <v>6</v>
      </c>
      <c r="B7" s="48" t="s">
        <v>78</v>
      </c>
      <c r="C7" s="52" t="s">
        <v>22</v>
      </c>
      <c r="D7" s="54" t="s">
        <v>21</v>
      </c>
      <c r="E7" s="48" t="s">
        <v>94</v>
      </c>
      <c r="F7" s="50" t="s">
        <v>95</v>
      </c>
      <c r="G7" s="42">
        <v>7.3561589178000002</v>
      </c>
      <c r="H7" s="48">
        <v>1</v>
      </c>
      <c r="I7" s="8" t="s">
        <v>75</v>
      </c>
      <c r="J7" s="8" t="s">
        <v>23</v>
      </c>
      <c r="K7" s="7">
        <v>1</v>
      </c>
      <c r="L7" s="7">
        <v>0.32</v>
      </c>
      <c r="M7" s="44">
        <f>G7*H7+L7*K7+K7*0.07+K8*L8+20/3600*10</f>
        <v>8.141714473355556</v>
      </c>
      <c r="N7" s="35">
        <v>0.32</v>
      </c>
      <c r="O7" s="35">
        <v>0.12</v>
      </c>
      <c r="P7" s="40">
        <f>G7+N7+O7+N8+O8</f>
        <v>8.2961589177999997</v>
      </c>
      <c r="Q7" s="48"/>
      <c r="R7" s="58" t="s">
        <v>67</v>
      </c>
      <c r="S7" s="56" t="s">
        <v>133</v>
      </c>
    </row>
    <row r="8" spans="1:19" ht="37.9" customHeight="1" x14ac:dyDescent="0.2">
      <c r="A8" s="47"/>
      <c r="B8" s="49"/>
      <c r="C8" s="53"/>
      <c r="D8" s="55"/>
      <c r="E8" s="49"/>
      <c r="F8" s="51"/>
      <c r="G8" s="43"/>
      <c r="H8" s="49"/>
      <c r="I8" s="8" t="s">
        <v>96</v>
      </c>
      <c r="J8" s="8" t="s">
        <v>97</v>
      </c>
      <c r="K8" s="7">
        <v>1</v>
      </c>
      <c r="L8" s="7">
        <v>0.34</v>
      </c>
      <c r="M8" s="45"/>
      <c r="N8" s="35">
        <v>0.4</v>
      </c>
      <c r="O8" s="35">
        <v>0.1</v>
      </c>
      <c r="P8" s="41"/>
      <c r="Q8" s="49"/>
      <c r="R8" s="59"/>
      <c r="S8" s="57"/>
    </row>
    <row r="9" spans="1:19" ht="57.6" customHeight="1" x14ac:dyDescent="0.2">
      <c r="A9" s="3">
        <v>20</v>
      </c>
      <c r="B9" s="7" t="s">
        <v>81</v>
      </c>
      <c r="C9" s="7" t="s">
        <v>60</v>
      </c>
      <c r="D9" s="16" t="s">
        <v>59</v>
      </c>
      <c r="E9" s="7" t="s">
        <v>100</v>
      </c>
      <c r="F9" s="16" t="s">
        <v>101</v>
      </c>
      <c r="G9" s="7">
        <v>3.59</v>
      </c>
      <c r="H9" s="7">
        <v>1</v>
      </c>
      <c r="I9" s="7" t="s">
        <v>102</v>
      </c>
      <c r="J9" s="7" t="s">
        <v>103</v>
      </c>
      <c r="K9" s="7">
        <v>1</v>
      </c>
      <c r="L9" s="7">
        <v>0.45</v>
      </c>
      <c r="M9" s="7">
        <f>G9*H9+L9*K9+2*0.05</f>
        <v>4.1399999999999997</v>
      </c>
      <c r="N9" s="32"/>
      <c r="O9" s="32"/>
      <c r="P9" s="32"/>
      <c r="Q9" s="10"/>
      <c r="R9" s="13" t="s">
        <v>67</v>
      </c>
      <c r="S9" s="16" t="s">
        <v>130</v>
      </c>
    </row>
    <row r="10" spans="1:19" ht="57.6" customHeight="1" x14ac:dyDescent="0.2">
      <c r="A10" s="3">
        <v>21</v>
      </c>
      <c r="B10" s="7" t="s">
        <v>81</v>
      </c>
      <c r="C10" s="7" t="s">
        <v>62</v>
      </c>
      <c r="D10" s="16" t="s">
        <v>61</v>
      </c>
      <c r="E10" s="7" t="s">
        <v>105</v>
      </c>
      <c r="F10" s="16" t="s">
        <v>106</v>
      </c>
      <c r="G10" s="7">
        <v>3.59</v>
      </c>
      <c r="H10" s="7">
        <v>1</v>
      </c>
      <c r="I10" s="7" t="s">
        <v>102</v>
      </c>
      <c r="J10" s="7" t="s">
        <v>103</v>
      </c>
      <c r="K10" s="7">
        <v>1</v>
      </c>
      <c r="L10" s="7">
        <v>0.45</v>
      </c>
      <c r="M10" s="7">
        <f>G10*H10+L10*K10+2*0.05</f>
        <v>4.1399999999999997</v>
      </c>
      <c r="N10" s="32"/>
      <c r="O10" s="32"/>
      <c r="P10" s="32"/>
      <c r="Q10" s="7"/>
      <c r="R10" s="13" t="s">
        <v>67</v>
      </c>
      <c r="S10" s="16" t="s">
        <v>130</v>
      </c>
    </row>
    <row r="11" spans="1:19" ht="43.9" customHeight="1" x14ac:dyDescent="0.2">
      <c r="A11" s="46">
        <v>22</v>
      </c>
      <c r="B11" s="48" t="s">
        <v>80</v>
      </c>
      <c r="C11" s="48" t="s">
        <v>108</v>
      </c>
      <c r="D11" s="50" t="s">
        <v>109</v>
      </c>
      <c r="E11" s="48" t="s">
        <v>107</v>
      </c>
      <c r="F11" s="50" t="s">
        <v>95</v>
      </c>
      <c r="G11" s="44">
        <v>7.3561589178000002</v>
      </c>
      <c r="H11" s="48">
        <v>1</v>
      </c>
      <c r="I11" s="7" t="s">
        <v>75</v>
      </c>
      <c r="J11" s="7" t="s">
        <v>76</v>
      </c>
      <c r="K11" s="7">
        <v>1</v>
      </c>
      <c r="L11" s="7">
        <v>0.32</v>
      </c>
      <c r="M11" s="44">
        <f>G11*H11+L11*K11+K11*0.07+K12*L12+20/3600*10</f>
        <v>8.141714473355556</v>
      </c>
      <c r="N11" s="35">
        <v>0.32</v>
      </c>
      <c r="O11" s="35">
        <v>0.12</v>
      </c>
      <c r="P11" s="40">
        <f>G11+N11+O11+N12+O12</f>
        <v>8.2961589177999997</v>
      </c>
      <c r="Q11" s="48"/>
      <c r="R11" s="58" t="s">
        <v>67</v>
      </c>
      <c r="S11" s="56" t="s">
        <v>134</v>
      </c>
    </row>
    <row r="12" spans="1:19" ht="43.9" customHeight="1" x14ac:dyDescent="0.2">
      <c r="A12" s="47"/>
      <c r="B12" s="49"/>
      <c r="C12" s="49"/>
      <c r="D12" s="51"/>
      <c r="E12" s="49"/>
      <c r="F12" s="51"/>
      <c r="G12" s="45"/>
      <c r="H12" s="49"/>
      <c r="I12" s="7" t="s">
        <v>96</v>
      </c>
      <c r="J12" s="7" t="s">
        <v>97</v>
      </c>
      <c r="K12" s="7">
        <v>1</v>
      </c>
      <c r="L12" s="7">
        <v>0.34</v>
      </c>
      <c r="M12" s="45"/>
      <c r="N12" s="35">
        <v>0.4</v>
      </c>
      <c r="O12" s="35">
        <v>0.1</v>
      </c>
      <c r="P12" s="41"/>
      <c r="Q12" s="49"/>
      <c r="R12" s="59"/>
      <c r="S12" s="57"/>
    </row>
    <row r="13" spans="1:19" ht="49.9" customHeight="1" x14ac:dyDescent="0.2">
      <c r="A13" s="3">
        <v>23</v>
      </c>
      <c r="B13" s="7" t="s">
        <v>79</v>
      </c>
      <c r="C13" s="7" t="s">
        <v>64</v>
      </c>
      <c r="D13" s="16" t="s">
        <v>63</v>
      </c>
      <c r="E13" s="7" t="s">
        <v>110</v>
      </c>
      <c r="F13" s="16" t="s">
        <v>111</v>
      </c>
      <c r="G13" s="30">
        <v>7.3561589178000002</v>
      </c>
      <c r="H13" s="7">
        <v>1</v>
      </c>
      <c r="I13" s="7" t="s">
        <v>96</v>
      </c>
      <c r="J13" s="7" t="s">
        <v>97</v>
      </c>
      <c r="K13" s="7">
        <v>1</v>
      </c>
      <c r="L13" s="7">
        <v>0.34</v>
      </c>
      <c r="M13" s="30">
        <f>G13*H13+L13*K13+20/3600*10</f>
        <v>7.7517144733555554</v>
      </c>
      <c r="N13" s="35">
        <v>0.4</v>
      </c>
      <c r="O13" s="35">
        <v>0.1</v>
      </c>
      <c r="P13" s="35">
        <f>G13+N13+O13</f>
        <v>7.8561589178000002</v>
      </c>
      <c r="Q13" s="10"/>
      <c r="R13" s="13" t="s">
        <v>67</v>
      </c>
      <c r="S13" s="16" t="s">
        <v>130</v>
      </c>
    </row>
    <row r="14" spans="1:19" ht="49.9" customHeight="1" x14ac:dyDescent="0.2">
      <c r="A14" s="3">
        <v>7</v>
      </c>
      <c r="B14" s="9" t="s">
        <v>24</v>
      </c>
      <c r="C14" s="5" t="s">
        <v>29</v>
      </c>
      <c r="D14" s="15" t="s">
        <v>25</v>
      </c>
      <c r="E14" s="3" t="s">
        <v>26</v>
      </c>
      <c r="F14" s="15" t="s">
        <v>27</v>
      </c>
      <c r="G14" s="15"/>
      <c r="H14" s="3">
        <v>1</v>
      </c>
      <c r="I14" s="7" t="s">
        <v>124</v>
      </c>
      <c r="J14" s="7" t="s">
        <v>28</v>
      </c>
      <c r="K14" s="7">
        <v>2</v>
      </c>
      <c r="L14" s="7"/>
      <c r="M14" s="7">
        <f t="shared" si="0"/>
        <v>0.14000000000000001</v>
      </c>
      <c r="N14" s="32"/>
      <c r="O14" s="32"/>
      <c r="P14" s="32"/>
      <c r="Q14" s="10"/>
      <c r="R14" s="13" t="s">
        <v>68</v>
      </c>
      <c r="S14" s="16" t="s">
        <v>77</v>
      </c>
    </row>
    <row r="15" spans="1:19" ht="49.9" customHeight="1" x14ac:dyDescent="0.2">
      <c r="A15" s="3">
        <v>8</v>
      </c>
      <c r="B15" s="9" t="s">
        <v>24</v>
      </c>
      <c r="C15" s="5" t="s">
        <v>33</v>
      </c>
      <c r="D15" s="15" t="s">
        <v>30</v>
      </c>
      <c r="E15" s="3" t="s">
        <v>31</v>
      </c>
      <c r="F15" s="15" t="s">
        <v>32</v>
      </c>
      <c r="G15" s="15"/>
      <c r="H15" s="3">
        <v>1</v>
      </c>
      <c r="I15" s="7" t="s">
        <v>121</v>
      </c>
      <c r="J15" s="7" t="s">
        <v>28</v>
      </c>
      <c r="K15" s="7">
        <v>2</v>
      </c>
      <c r="L15" s="7"/>
      <c r="M15" s="7">
        <f t="shared" si="0"/>
        <v>0.14000000000000001</v>
      </c>
      <c r="N15" s="32"/>
      <c r="O15" s="32"/>
      <c r="P15" s="32"/>
      <c r="Q15" s="10"/>
      <c r="R15" s="13" t="s">
        <v>68</v>
      </c>
      <c r="S15" s="16" t="s">
        <v>77</v>
      </c>
    </row>
    <row r="16" spans="1:19" ht="49.9" customHeight="1" x14ac:dyDescent="0.2">
      <c r="A16" s="3">
        <v>9</v>
      </c>
      <c r="B16" s="9" t="s">
        <v>34</v>
      </c>
      <c r="C16" s="12" t="s">
        <v>38</v>
      </c>
      <c r="D16" s="16" t="s">
        <v>35</v>
      </c>
      <c r="E16" s="7" t="s">
        <v>36</v>
      </c>
      <c r="F16" s="16" t="s">
        <v>37</v>
      </c>
      <c r="G16" s="16"/>
      <c r="H16" s="7">
        <v>1</v>
      </c>
      <c r="I16" s="7" t="s">
        <v>121</v>
      </c>
      <c r="J16" s="7" t="s">
        <v>28</v>
      </c>
      <c r="K16" s="7">
        <v>2</v>
      </c>
      <c r="L16" s="7"/>
      <c r="M16" s="7">
        <f t="shared" si="0"/>
        <v>0.14000000000000001</v>
      </c>
      <c r="N16" s="32"/>
      <c r="O16" s="32"/>
      <c r="P16" s="32"/>
      <c r="Q16" s="10"/>
      <c r="R16" s="13" t="s">
        <v>69</v>
      </c>
      <c r="S16" s="16" t="s">
        <v>77</v>
      </c>
    </row>
    <row r="17" spans="1:19" ht="49.9" customHeight="1" x14ac:dyDescent="0.2">
      <c r="A17" s="3">
        <v>10</v>
      </c>
      <c r="B17" s="9" t="s">
        <v>34</v>
      </c>
      <c r="C17" s="12" t="s">
        <v>42</v>
      </c>
      <c r="D17" s="16" t="s">
        <v>39</v>
      </c>
      <c r="E17" s="7" t="s">
        <v>40</v>
      </c>
      <c r="F17" s="16" t="s">
        <v>41</v>
      </c>
      <c r="G17" s="16"/>
      <c r="H17" s="7">
        <v>1</v>
      </c>
      <c r="I17" s="7" t="s">
        <v>121</v>
      </c>
      <c r="J17" s="7" t="s">
        <v>28</v>
      </c>
      <c r="K17" s="7">
        <v>2</v>
      </c>
      <c r="L17" s="7"/>
      <c r="M17" s="7">
        <f t="shared" si="0"/>
        <v>0.14000000000000001</v>
      </c>
      <c r="N17" s="32"/>
      <c r="O17" s="32"/>
      <c r="P17" s="32"/>
      <c r="Q17" s="10"/>
      <c r="R17" s="13" t="s">
        <v>69</v>
      </c>
      <c r="S17" s="16" t="s">
        <v>77</v>
      </c>
    </row>
    <row r="18" spans="1:19" ht="49.9" customHeight="1" x14ac:dyDescent="0.2">
      <c r="A18" s="3">
        <v>11</v>
      </c>
      <c r="B18" s="9" t="s">
        <v>43</v>
      </c>
      <c r="C18" s="12" t="s">
        <v>47</v>
      </c>
      <c r="D18" s="16" t="s">
        <v>44</v>
      </c>
      <c r="E18" s="7" t="s">
        <v>45</v>
      </c>
      <c r="F18" s="16" t="s">
        <v>44</v>
      </c>
      <c r="G18" s="16"/>
      <c r="H18" s="7">
        <v>1</v>
      </c>
      <c r="I18" s="7" t="s">
        <v>122</v>
      </c>
      <c r="J18" s="7" t="s">
        <v>46</v>
      </c>
      <c r="K18" s="7">
        <v>2</v>
      </c>
      <c r="L18" s="7"/>
      <c r="M18" s="7">
        <f t="shared" si="0"/>
        <v>0.14000000000000001</v>
      </c>
      <c r="N18" s="32"/>
      <c r="O18" s="32"/>
      <c r="P18" s="32"/>
      <c r="Q18" s="7"/>
      <c r="R18" s="13" t="s">
        <v>70</v>
      </c>
      <c r="S18" s="15" t="s">
        <v>128</v>
      </c>
    </row>
    <row r="19" spans="1:19" ht="49.9" customHeight="1" x14ac:dyDescent="0.2">
      <c r="A19" s="3">
        <v>12</v>
      </c>
      <c r="B19" s="10"/>
      <c r="C19" s="20" t="s">
        <v>49</v>
      </c>
      <c r="D19" s="19" t="s">
        <v>83</v>
      </c>
      <c r="E19" s="7" t="s">
        <v>48</v>
      </c>
      <c r="F19" s="16" t="s">
        <v>32</v>
      </c>
      <c r="G19" s="16">
        <v>2.8977620000000002</v>
      </c>
      <c r="H19" s="7">
        <v>1</v>
      </c>
      <c r="I19" s="7" t="s">
        <v>73</v>
      </c>
      <c r="J19" s="20" t="s">
        <v>28</v>
      </c>
      <c r="K19" s="7">
        <v>2</v>
      </c>
      <c r="L19" s="7">
        <v>0.1137</v>
      </c>
      <c r="M19" s="7">
        <f t="shared" si="0"/>
        <v>3.2651620000000001</v>
      </c>
      <c r="N19" s="32"/>
      <c r="O19" s="32"/>
      <c r="P19" s="32"/>
      <c r="Q19" s="10"/>
      <c r="R19" s="13" t="s">
        <v>71</v>
      </c>
      <c r="S19" s="28" t="s">
        <v>127</v>
      </c>
    </row>
    <row r="20" spans="1:19" ht="49.9" customHeight="1" x14ac:dyDescent="0.2">
      <c r="A20" s="3">
        <v>13</v>
      </c>
      <c r="B20" s="10"/>
      <c r="C20" s="20" t="s">
        <v>51</v>
      </c>
      <c r="D20" s="19" t="s">
        <v>84</v>
      </c>
      <c r="E20" s="7" t="s">
        <v>50</v>
      </c>
      <c r="F20" s="16" t="s">
        <v>27</v>
      </c>
      <c r="G20" s="16">
        <v>2.8977620000000002</v>
      </c>
      <c r="H20" s="7">
        <v>1</v>
      </c>
      <c r="I20" s="7" t="s">
        <v>73</v>
      </c>
      <c r="J20" s="20" t="s">
        <v>28</v>
      </c>
      <c r="K20" s="7">
        <v>2</v>
      </c>
      <c r="L20" s="7">
        <v>0.1137</v>
      </c>
      <c r="M20" s="7">
        <f t="shared" si="0"/>
        <v>3.2651620000000001</v>
      </c>
      <c r="N20" s="32"/>
      <c r="O20" s="32"/>
      <c r="P20" s="32"/>
      <c r="Q20" s="10"/>
      <c r="R20" s="13" t="s">
        <v>71</v>
      </c>
      <c r="S20" s="28" t="s">
        <v>127</v>
      </c>
    </row>
    <row r="21" spans="1:19" ht="51" customHeight="1" x14ac:dyDescent="0.2">
      <c r="A21" s="3">
        <v>16</v>
      </c>
      <c r="B21" s="10"/>
      <c r="C21" s="7" t="s">
        <v>52</v>
      </c>
      <c r="D21" s="16" t="s">
        <v>112</v>
      </c>
      <c r="E21" s="7" t="s">
        <v>115</v>
      </c>
      <c r="F21" s="16" t="s">
        <v>116</v>
      </c>
      <c r="G21" s="16">
        <v>4.9000000000000004</v>
      </c>
      <c r="H21" s="7">
        <v>1</v>
      </c>
      <c r="I21" s="7" t="s">
        <v>73</v>
      </c>
      <c r="J21" s="7" t="s">
        <v>74</v>
      </c>
      <c r="K21" s="7">
        <v>2</v>
      </c>
      <c r="L21" s="7"/>
      <c r="M21" s="7"/>
      <c r="N21" s="32"/>
      <c r="O21" s="32"/>
      <c r="P21" s="32"/>
      <c r="Q21" s="10"/>
      <c r="R21" s="21" t="s">
        <v>72</v>
      </c>
      <c r="S21" s="29" t="s">
        <v>129</v>
      </c>
    </row>
    <row r="22" spans="1:19" ht="51" customHeight="1" x14ac:dyDescent="0.2">
      <c r="A22" s="3">
        <v>17</v>
      </c>
      <c r="B22" s="10"/>
      <c r="C22" s="7" t="s">
        <v>54</v>
      </c>
      <c r="D22" s="16" t="s">
        <v>53</v>
      </c>
      <c r="E22" s="7" t="s">
        <v>114</v>
      </c>
      <c r="F22" s="16" t="s">
        <v>113</v>
      </c>
      <c r="G22" s="16"/>
      <c r="H22" s="7">
        <v>1</v>
      </c>
      <c r="I22" s="7" t="s">
        <v>73</v>
      </c>
      <c r="J22" s="7" t="s">
        <v>74</v>
      </c>
      <c r="K22" s="7">
        <v>2</v>
      </c>
      <c r="L22" s="7"/>
      <c r="M22" s="7"/>
      <c r="N22" s="32"/>
      <c r="O22" s="32"/>
      <c r="P22" s="32"/>
      <c r="Q22" s="10"/>
      <c r="R22" s="21" t="s">
        <v>72</v>
      </c>
      <c r="S22" s="29" t="s">
        <v>129</v>
      </c>
    </row>
    <row r="23" spans="1:19" ht="51" customHeight="1" x14ac:dyDescent="0.2">
      <c r="A23" s="3">
        <v>18</v>
      </c>
      <c r="B23" s="7" t="s">
        <v>82</v>
      </c>
      <c r="C23" s="7" t="s">
        <v>56</v>
      </c>
      <c r="D23" s="16" t="s">
        <v>55</v>
      </c>
      <c r="E23" s="7" t="s">
        <v>117</v>
      </c>
      <c r="F23" s="16" t="s">
        <v>120</v>
      </c>
      <c r="G23" s="16"/>
      <c r="H23" s="7">
        <v>1</v>
      </c>
      <c r="I23" s="7" t="s">
        <v>75</v>
      </c>
      <c r="J23" s="7" t="s">
        <v>76</v>
      </c>
      <c r="K23" s="7">
        <v>1</v>
      </c>
      <c r="L23" s="7"/>
      <c r="M23" s="7"/>
      <c r="N23" s="32"/>
      <c r="O23" s="32"/>
      <c r="P23" s="32"/>
      <c r="Q23" s="10"/>
      <c r="R23" s="21" t="s">
        <v>72</v>
      </c>
      <c r="S23" s="29" t="s">
        <v>129</v>
      </c>
    </row>
    <row r="24" spans="1:19" ht="51" customHeight="1" x14ac:dyDescent="0.2">
      <c r="A24" s="3">
        <v>19</v>
      </c>
      <c r="B24" s="7" t="s">
        <v>82</v>
      </c>
      <c r="C24" s="7" t="s">
        <v>58</v>
      </c>
      <c r="D24" s="16" t="s">
        <v>57</v>
      </c>
      <c r="E24" s="7" t="s">
        <v>118</v>
      </c>
      <c r="F24" s="16" t="s">
        <v>119</v>
      </c>
      <c r="G24" s="16"/>
      <c r="H24" s="7">
        <v>1</v>
      </c>
      <c r="I24" s="7" t="s">
        <v>75</v>
      </c>
      <c r="J24" s="7" t="s">
        <v>76</v>
      </c>
      <c r="K24" s="7">
        <v>1</v>
      </c>
      <c r="L24" s="7"/>
      <c r="M24" s="7"/>
      <c r="N24" s="32"/>
      <c r="O24" s="32"/>
      <c r="P24" s="32"/>
      <c r="Q24" s="10"/>
      <c r="R24" s="21" t="s">
        <v>72</v>
      </c>
      <c r="S24" s="29" t="s">
        <v>129</v>
      </c>
    </row>
    <row r="25" spans="1:19" ht="49.9" customHeight="1" x14ac:dyDescent="0.2">
      <c r="A25" s="10"/>
      <c r="B25" s="10"/>
      <c r="C25" s="7"/>
      <c r="D25" s="16"/>
      <c r="E25" s="7"/>
      <c r="F25" s="7"/>
      <c r="G25" s="7"/>
      <c r="H25" s="7"/>
      <c r="I25" s="10"/>
      <c r="J25" s="7"/>
      <c r="K25" s="10"/>
      <c r="L25" s="10"/>
      <c r="M25" s="10"/>
      <c r="N25" s="10"/>
      <c r="O25" s="10"/>
      <c r="P25" s="10"/>
      <c r="Q25" s="10"/>
      <c r="R25" s="13"/>
      <c r="S25" s="7"/>
    </row>
    <row r="26" spans="1:19" ht="49.9" customHeight="1" x14ac:dyDescent="0.2">
      <c r="A26" s="10"/>
      <c r="B26" s="10"/>
      <c r="C26" s="7"/>
      <c r="D26" s="16"/>
      <c r="E26" s="7"/>
      <c r="F26" s="7"/>
      <c r="G26" s="7"/>
      <c r="H26" s="7"/>
      <c r="I26" s="10"/>
      <c r="J26" s="7"/>
      <c r="K26" s="10"/>
      <c r="L26" s="10"/>
      <c r="M26" s="10"/>
      <c r="N26" s="10"/>
      <c r="O26" s="10"/>
      <c r="P26" s="10"/>
      <c r="Q26" s="10"/>
      <c r="R26" s="13"/>
      <c r="S26" s="7"/>
    </row>
    <row r="27" spans="1:19" ht="30" customHeight="1" x14ac:dyDescent="0.2">
      <c r="A27" s="10"/>
      <c r="B27" s="10"/>
      <c r="C27" s="7"/>
      <c r="D27" s="16"/>
      <c r="E27" s="7"/>
      <c r="F27" s="7"/>
      <c r="G27" s="7"/>
      <c r="H27" s="7"/>
      <c r="I27" s="10"/>
      <c r="J27" s="7"/>
      <c r="K27" s="10"/>
      <c r="L27" s="10"/>
      <c r="M27" s="10"/>
      <c r="N27" s="10"/>
      <c r="O27" s="10"/>
      <c r="P27" s="10"/>
      <c r="Q27" s="10"/>
      <c r="R27" s="13"/>
      <c r="S27" s="7"/>
    </row>
    <row r="28" spans="1:19" ht="30" customHeight="1" x14ac:dyDescent="0.2">
      <c r="A28" s="10"/>
      <c r="B28" s="10"/>
      <c r="C28" s="7"/>
      <c r="D28" s="16"/>
      <c r="E28" s="7"/>
      <c r="F28" s="7"/>
      <c r="G28" s="7"/>
      <c r="H28" s="7"/>
      <c r="I28" s="10"/>
      <c r="J28" s="7"/>
      <c r="K28" s="10"/>
      <c r="L28" s="10"/>
      <c r="M28" s="10"/>
      <c r="N28" s="10"/>
      <c r="O28" s="10"/>
      <c r="P28" s="10"/>
      <c r="Q28" s="10"/>
      <c r="R28" s="13"/>
      <c r="S28" s="7"/>
    </row>
    <row r="29" spans="1:19" ht="30" customHeight="1" x14ac:dyDescent="0.2">
      <c r="A29" s="10"/>
      <c r="B29" s="10"/>
      <c r="C29" s="7"/>
      <c r="D29" s="16"/>
      <c r="E29" s="7"/>
      <c r="F29" s="7"/>
      <c r="G29" s="7"/>
      <c r="H29" s="7"/>
      <c r="I29" s="10"/>
      <c r="J29" s="7"/>
      <c r="K29" s="10"/>
      <c r="L29" s="10"/>
      <c r="M29" s="10"/>
      <c r="N29" s="10"/>
      <c r="O29" s="10"/>
      <c r="P29" s="10"/>
      <c r="Q29" s="10"/>
      <c r="R29" s="13"/>
      <c r="S29" s="7"/>
    </row>
    <row r="30" spans="1:19" ht="30" customHeight="1" x14ac:dyDescent="0.2">
      <c r="A30" s="10"/>
      <c r="B30" s="10"/>
      <c r="C30" s="7"/>
      <c r="D30" s="16"/>
      <c r="E30" s="7"/>
      <c r="F30" s="7"/>
      <c r="G30" s="7"/>
      <c r="H30" s="7"/>
      <c r="I30" s="10"/>
      <c r="J30" s="7"/>
      <c r="K30" s="10"/>
      <c r="L30" s="10"/>
      <c r="M30" s="10"/>
      <c r="N30" s="10"/>
      <c r="O30" s="10"/>
      <c r="P30" s="10"/>
      <c r="Q30" s="10"/>
      <c r="R30" s="13"/>
      <c r="S30" s="7"/>
    </row>
    <row r="31" spans="1:19" ht="30" customHeight="1" x14ac:dyDescent="0.2">
      <c r="A31" s="10"/>
      <c r="B31" s="10"/>
      <c r="C31" s="7"/>
      <c r="D31" s="16"/>
      <c r="E31" s="10"/>
      <c r="F31" s="7"/>
      <c r="G31" s="7"/>
      <c r="H31" s="7"/>
      <c r="I31" s="10"/>
      <c r="J31" s="7"/>
      <c r="K31" s="10"/>
      <c r="L31" s="10"/>
      <c r="M31" s="10"/>
      <c r="N31" s="10"/>
      <c r="O31" s="10"/>
      <c r="P31" s="10"/>
      <c r="Q31" s="10"/>
      <c r="R31" s="13"/>
      <c r="S31" s="7"/>
    </row>
    <row r="32" spans="1:19" ht="30" customHeight="1" x14ac:dyDescent="0.2">
      <c r="A32" s="10"/>
      <c r="B32" s="10"/>
      <c r="C32" s="7"/>
      <c r="D32" s="16"/>
      <c r="E32" s="10"/>
      <c r="F32" s="7"/>
      <c r="G32" s="7"/>
      <c r="H32" s="7"/>
      <c r="I32" s="10"/>
      <c r="J32" s="7"/>
      <c r="K32" s="10"/>
      <c r="L32" s="10"/>
      <c r="M32" s="10"/>
      <c r="N32" s="10"/>
      <c r="O32" s="10"/>
      <c r="P32" s="10"/>
      <c r="Q32" s="10"/>
      <c r="R32" s="13"/>
      <c r="S32" s="7"/>
    </row>
    <row r="33" spans="1:19" ht="30" customHeight="1" x14ac:dyDescent="0.2">
      <c r="A33" s="10"/>
      <c r="B33" s="10"/>
      <c r="C33" s="7"/>
      <c r="D33" s="16"/>
      <c r="E33" s="10"/>
      <c r="F33" s="7"/>
      <c r="G33" s="7"/>
      <c r="H33" s="7"/>
      <c r="I33" s="10"/>
      <c r="J33" s="7"/>
      <c r="K33" s="10"/>
      <c r="L33" s="10"/>
      <c r="M33" s="10"/>
      <c r="N33" s="10"/>
      <c r="O33" s="10"/>
      <c r="P33" s="10"/>
      <c r="Q33" s="10"/>
      <c r="R33" s="13"/>
      <c r="S33" s="7"/>
    </row>
    <row r="34" spans="1:19" ht="30" customHeight="1" x14ac:dyDescent="0.2">
      <c r="A34" s="10"/>
      <c r="B34" s="10"/>
      <c r="C34" s="7"/>
      <c r="D34" s="16"/>
      <c r="E34" s="10"/>
      <c r="F34" s="7"/>
      <c r="G34" s="7"/>
      <c r="H34" s="7"/>
      <c r="I34" s="10"/>
      <c r="J34" s="7"/>
      <c r="K34" s="10"/>
      <c r="L34" s="10"/>
      <c r="M34" s="10"/>
      <c r="N34" s="10"/>
      <c r="O34" s="10"/>
      <c r="P34" s="10"/>
      <c r="Q34" s="10"/>
      <c r="R34" s="13"/>
      <c r="S34" s="7"/>
    </row>
    <row r="35" spans="1:19" ht="30" customHeight="1" x14ac:dyDescent="0.2">
      <c r="A35" s="10"/>
      <c r="B35" s="10"/>
      <c r="C35" s="7"/>
      <c r="D35" s="16"/>
      <c r="E35" s="10"/>
      <c r="F35" s="7"/>
      <c r="G35" s="7"/>
      <c r="H35" s="7"/>
      <c r="I35" s="10"/>
      <c r="J35" s="7"/>
      <c r="K35" s="10"/>
      <c r="L35" s="10"/>
      <c r="M35" s="10"/>
      <c r="N35" s="10"/>
      <c r="O35" s="10"/>
      <c r="P35" s="10"/>
      <c r="Q35" s="10"/>
      <c r="R35" s="13"/>
      <c r="S35" s="7"/>
    </row>
    <row r="36" spans="1:19" ht="30" customHeight="1" x14ac:dyDescent="0.2">
      <c r="A36" s="10"/>
      <c r="B36" s="10"/>
      <c r="C36" s="7"/>
      <c r="D36" s="16"/>
      <c r="E36" s="10"/>
      <c r="F36" s="7"/>
      <c r="G36" s="7"/>
      <c r="H36" s="7"/>
      <c r="I36" s="10"/>
      <c r="J36" s="7"/>
      <c r="K36" s="10"/>
      <c r="L36" s="10"/>
      <c r="M36" s="10"/>
      <c r="N36" s="10"/>
      <c r="O36" s="10"/>
      <c r="P36" s="10"/>
      <c r="Q36" s="10"/>
      <c r="R36" s="13"/>
      <c r="S36" s="7"/>
    </row>
    <row r="37" spans="1:19" ht="30" customHeight="1" x14ac:dyDescent="0.2">
      <c r="A37" s="10"/>
      <c r="B37" s="10"/>
      <c r="C37" s="7"/>
      <c r="D37" s="16"/>
      <c r="E37" s="10"/>
      <c r="F37" s="7"/>
      <c r="G37" s="7"/>
      <c r="H37" s="7"/>
      <c r="I37" s="10"/>
      <c r="J37" s="7"/>
      <c r="K37" s="10"/>
      <c r="L37" s="10"/>
      <c r="M37" s="10"/>
      <c r="N37" s="10"/>
      <c r="O37" s="10"/>
      <c r="P37" s="10"/>
      <c r="Q37" s="10"/>
      <c r="R37" s="13"/>
      <c r="S37" s="7"/>
    </row>
    <row r="38" spans="1:19" ht="30" customHeight="1" x14ac:dyDescent="0.2">
      <c r="A38" s="10"/>
      <c r="B38" s="10"/>
      <c r="C38" s="7"/>
      <c r="D38" s="16"/>
      <c r="E38" s="10"/>
      <c r="F38" s="7"/>
      <c r="G38" s="7"/>
      <c r="H38" s="7"/>
      <c r="I38" s="10"/>
      <c r="J38" s="7"/>
      <c r="K38" s="10"/>
      <c r="L38" s="10"/>
      <c r="M38" s="10"/>
      <c r="N38" s="10"/>
      <c r="O38" s="10"/>
      <c r="P38" s="10"/>
      <c r="Q38" s="10"/>
      <c r="R38" s="13"/>
      <c r="S38" s="7"/>
    </row>
    <row r="39" spans="1:19" ht="30" customHeight="1" x14ac:dyDescent="0.2">
      <c r="A39" s="10"/>
      <c r="B39" s="10"/>
      <c r="C39" s="7"/>
      <c r="D39" s="16"/>
      <c r="E39" s="10"/>
      <c r="F39" s="7"/>
      <c r="G39" s="7"/>
      <c r="H39" s="7"/>
      <c r="I39" s="10"/>
      <c r="J39" s="7"/>
      <c r="K39" s="10"/>
      <c r="L39" s="10"/>
      <c r="M39" s="10"/>
      <c r="N39" s="10"/>
      <c r="O39" s="10"/>
      <c r="P39" s="10"/>
      <c r="Q39" s="10"/>
      <c r="R39" s="13"/>
      <c r="S39" s="7"/>
    </row>
    <row r="40" spans="1:19" ht="30" customHeight="1" x14ac:dyDescent="0.2">
      <c r="A40" s="10"/>
      <c r="B40" s="10"/>
      <c r="C40" s="7"/>
      <c r="D40" s="16"/>
      <c r="E40" s="10"/>
      <c r="F40" s="7"/>
      <c r="G40" s="7"/>
      <c r="H40" s="7"/>
      <c r="I40" s="10"/>
      <c r="J40" s="7"/>
      <c r="K40" s="10"/>
      <c r="L40" s="10"/>
      <c r="M40" s="10"/>
      <c r="N40" s="10"/>
      <c r="O40" s="10"/>
      <c r="P40" s="10"/>
      <c r="Q40" s="10"/>
      <c r="R40" s="13"/>
      <c r="S40" s="7"/>
    </row>
    <row r="41" spans="1:19" ht="49.9" customHeight="1" x14ac:dyDescent="0.2">
      <c r="A41" s="10"/>
      <c r="B41" s="10"/>
      <c r="C41" s="7"/>
      <c r="D41" s="16"/>
      <c r="E41" s="10"/>
      <c r="F41" s="7"/>
      <c r="G41" s="7"/>
      <c r="H41" s="7"/>
      <c r="I41" s="10"/>
      <c r="J41" s="7"/>
      <c r="K41" s="10"/>
      <c r="L41" s="10"/>
      <c r="M41" s="10"/>
      <c r="N41" s="10"/>
      <c r="O41" s="10"/>
      <c r="P41" s="10"/>
      <c r="Q41" s="10"/>
      <c r="R41" s="13"/>
      <c r="S41" s="7"/>
    </row>
    <row r="42" spans="1:19" ht="49.9" customHeight="1" x14ac:dyDescent="0.2">
      <c r="A42" s="10"/>
      <c r="B42" s="10"/>
      <c r="C42" s="7"/>
      <c r="D42" s="16"/>
      <c r="E42" s="10"/>
      <c r="F42" s="7"/>
      <c r="G42" s="7"/>
      <c r="H42" s="7"/>
      <c r="I42" s="10"/>
      <c r="J42" s="7"/>
      <c r="K42" s="10"/>
      <c r="L42" s="10"/>
      <c r="M42" s="10"/>
      <c r="N42" s="10"/>
      <c r="O42" s="10"/>
      <c r="P42" s="10"/>
      <c r="Q42" s="10"/>
      <c r="R42" s="13"/>
      <c r="S42" s="7"/>
    </row>
    <row r="43" spans="1:19" ht="49.9" customHeight="1" x14ac:dyDescent="0.2">
      <c r="A43" s="10"/>
      <c r="B43" s="10"/>
      <c r="C43" s="7"/>
      <c r="D43" s="16"/>
      <c r="E43" s="10"/>
      <c r="F43" s="7"/>
      <c r="G43" s="7"/>
      <c r="H43" s="7"/>
      <c r="I43" s="10"/>
      <c r="J43" s="7"/>
      <c r="K43" s="10"/>
      <c r="L43" s="10"/>
      <c r="M43" s="10"/>
      <c r="N43" s="10"/>
      <c r="O43" s="10"/>
      <c r="P43" s="10"/>
      <c r="Q43" s="10"/>
      <c r="R43" s="13"/>
      <c r="S43" s="7"/>
    </row>
    <row r="44" spans="1:19" ht="49.9" customHeight="1" x14ac:dyDescent="0.2">
      <c r="A44" s="10"/>
      <c r="B44" s="10"/>
      <c r="C44" s="7"/>
      <c r="D44" s="16"/>
      <c r="E44" s="10"/>
      <c r="F44" s="7"/>
      <c r="G44" s="7"/>
      <c r="H44" s="7"/>
      <c r="I44" s="10"/>
      <c r="J44" s="7"/>
      <c r="K44" s="10"/>
      <c r="L44" s="10"/>
      <c r="M44" s="10"/>
      <c r="N44" s="10"/>
      <c r="O44" s="10"/>
      <c r="P44" s="10"/>
      <c r="Q44" s="10"/>
      <c r="R44" s="13"/>
      <c r="S44" s="7"/>
    </row>
    <row r="45" spans="1:19" ht="49.9" customHeight="1" x14ac:dyDescent="0.2">
      <c r="A45" s="10"/>
      <c r="B45" s="10"/>
      <c r="C45" s="7"/>
      <c r="D45" s="16"/>
      <c r="E45" s="10"/>
      <c r="F45" s="7"/>
      <c r="G45" s="7"/>
      <c r="H45" s="7"/>
      <c r="I45" s="10"/>
      <c r="J45" s="7"/>
      <c r="K45" s="10"/>
      <c r="L45" s="10"/>
      <c r="M45" s="10"/>
      <c r="N45" s="10"/>
      <c r="O45" s="10"/>
      <c r="P45" s="10"/>
      <c r="Q45" s="10"/>
      <c r="R45" s="13"/>
      <c r="S45" s="7"/>
    </row>
    <row r="46" spans="1:19" ht="49.9" customHeight="1" x14ac:dyDescent="0.2">
      <c r="A46" s="10"/>
      <c r="B46" s="10"/>
      <c r="C46" s="7"/>
      <c r="D46" s="16"/>
      <c r="E46" s="10"/>
      <c r="F46" s="7"/>
      <c r="G46" s="7"/>
      <c r="H46" s="7"/>
      <c r="I46" s="10"/>
      <c r="J46" s="7"/>
      <c r="K46" s="10"/>
      <c r="L46" s="10"/>
      <c r="M46" s="10"/>
      <c r="N46" s="10"/>
      <c r="O46" s="10"/>
      <c r="P46" s="10"/>
      <c r="Q46" s="10"/>
      <c r="R46" s="13"/>
      <c r="S46" s="7"/>
    </row>
    <row r="47" spans="1:19" ht="49.9" customHeight="1" x14ac:dyDescent="0.2">
      <c r="A47" s="10"/>
      <c r="B47" s="10"/>
      <c r="C47" s="7"/>
      <c r="D47" s="16"/>
      <c r="E47" s="10"/>
      <c r="F47" s="7"/>
      <c r="G47" s="7"/>
      <c r="H47" s="7"/>
      <c r="I47" s="10"/>
      <c r="J47" s="7"/>
      <c r="K47" s="10"/>
      <c r="L47" s="10"/>
      <c r="M47" s="10"/>
      <c r="N47" s="10"/>
      <c r="O47" s="10"/>
      <c r="P47" s="10"/>
      <c r="Q47" s="10"/>
      <c r="R47" s="13"/>
      <c r="S47" s="7"/>
    </row>
    <row r="48" spans="1:19" ht="49.9" customHeight="1" x14ac:dyDescent="0.2">
      <c r="A48" s="10"/>
      <c r="B48" s="10"/>
      <c r="C48" s="7"/>
      <c r="D48" s="16"/>
      <c r="E48" s="10"/>
      <c r="F48" s="7"/>
      <c r="G48" s="7"/>
      <c r="H48" s="7"/>
      <c r="I48" s="10"/>
      <c r="J48" s="7"/>
      <c r="K48" s="10"/>
      <c r="L48" s="10"/>
      <c r="M48" s="10"/>
      <c r="N48" s="10"/>
      <c r="O48" s="10"/>
      <c r="P48" s="10"/>
      <c r="Q48" s="10"/>
      <c r="R48" s="13"/>
      <c r="S48" s="7"/>
    </row>
    <row r="49" spans="1:19" ht="49.9" customHeight="1" x14ac:dyDescent="0.2">
      <c r="A49" s="10"/>
      <c r="B49" s="10"/>
      <c r="C49" s="7"/>
      <c r="D49" s="16"/>
      <c r="E49" s="10"/>
      <c r="F49" s="7"/>
      <c r="G49" s="7"/>
      <c r="H49" s="7"/>
      <c r="I49" s="10"/>
      <c r="J49" s="7"/>
      <c r="K49" s="10"/>
      <c r="L49" s="10"/>
      <c r="M49" s="10"/>
      <c r="N49" s="10"/>
      <c r="O49" s="10"/>
      <c r="P49" s="10"/>
      <c r="Q49" s="10"/>
      <c r="R49" s="13"/>
      <c r="S49" s="7"/>
    </row>
    <row r="50" spans="1:19" ht="49.9" customHeight="1" x14ac:dyDescent="0.2">
      <c r="A50" s="10"/>
      <c r="B50" s="10"/>
      <c r="C50" s="7"/>
      <c r="D50" s="16"/>
      <c r="E50" s="10"/>
      <c r="F50" s="7"/>
      <c r="G50" s="7"/>
      <c r="H50" s="7"/>
      <c r="I50" s="10"/>
      <c r="J50" s="7"/>
      <c r="K50" s="10"/>
      <c r="L50" s="10"/>
      <c r="M50" s="10"/>
      <c r="N50" s="10"/>
      <c r="O50" s="10"/>
      <c r="P50" s="10"/>
      <c r="Q50" s="10"/>
      <c r="R50" s="13"/>
      <c r="S50" s="7"/>
    </row>
    <row r="51" spans="1:19" ht="79.900000000000006" customHeight="1" x14ac:dyDescent="0.2">
      <c r="A51" s="10"/>
      <c r="B51" s="10"/>
      <c r="C51" s="7"/>
      <c r="D51" s="16"/>
      <c r="E51" s="10"/>
      <c r="F51" s="7"/>
      <c r="G51" s="7"/>
      <c r="H51" s="7"/>
      <c r="I51" s="10"/>
      <c r="J51" s="7"/>
      <c r="K51" s="10"/>
      <c r="L51" s="10"/>
      <c r="M51" s="10"/>
      <c r="N51" s="10"/>
      <c r="O51" s="10"/>
      <c r="P51" s="10"/>
      <c r="Q51" s="10"/>
      <c r="R51" s="13"/>
      <c r="S51" s="7"/>
    </row>
    <row r="52" spans="1:19" ht="79.900000000000006" customHeight="1" x14ac:dyDescent="0.2">
      <c r="A52" s="10"/>
      <c r="B52" s="10"/>
      <c r="C52" s="7"/>
      <c r="D52" s="16"/>
      <c r="E52" s="10"/>
      <c r="F52" s="7"/>
      <c r="G52" s="7"/>
      <c r="H52" s="7"/>
      <c r="I52" s="10"/>
      <c r="J52" s="7"/>
      <c r="K52" s="10"/>
      <c r="L52" s="10"/>
      <c r="M52" s="10"/>
      <c r="N52" s="10"/>
      <c r="O52" s="10"/>
      <c r="P52" s="10"/>
      <c r="Q52" s="10"/>
      <c r="R52" s="13"/>
      <c r="S52" s="7"/>
    </row>
    <row r="53" spans="1:19" ht="79.900000000000006" customHeight="1" x14ac:dyDescent="0.2">
      <c r="A53" s="10"/>
      <c r="B53" s="10"/>
      <c r="C53" s="7"/>
      <c r="D53" s="16"/>
      <c r="E53" s="10"/>
      <c r="F53" s="7"/>
      <c r="G53" s="7"/>
      <c r="H53" s="7"/>
      <c r="I53" s="10"/>
      <c r="J53" s="7"/>
      <c r="K53" s="10"/>
      <c r="L53" s="10"/>
      <c r="M53" s="10"/>
      <c r="N53" s="10"/>
      <c r="O53" s="10"/>
      <c r="P53" s="10"/>
      <c r="Q53" s="10"/>
      <c r="R53" s="13"/>
      <c r="S53" s="7"/>
    </row>
    <row r="54" spans="1:19" ht="79.900000000000006" customHeight="1" x14ac:dyDescent="0.2">
      <c r="A54" s="10"/>
      <c r="B54" s="10"/>
      <c r="C54" s="7"/>
      <c r="D54" s="16"/>
      <c r="E54" s="10"/>
      <c r="F54" s="7"/>
      <c r="G54" s="7"/>
      <c r="H54" s="7"/>
      <c r="I54" s="10"/>
      <c r="J54" s="7"/>
      <c r="K54" s="10"/>
      <c r="L54" s="10"/>
      <c r="M54" s="10"/>
      <c r="N54" s="10"/>
      <c r="O54" s="10"/>
      <c r="P54" s="10"/>
      <c r="Q54" s="10"/>
      <c r="R54" s="13"/>
      <c r="S54" s="7"/>
    </row>
    <row r="55" spans="1:19" ht="79.900000000000006" customHeight="1" x14ac:dyDescent="0.2">
      <c r="A55" s="10"/>
      <c r="B55" s="10"/>
      <c r="C55" s="7"/>
      <c r="D55" s="16"/>
      <c r="E55" s="10"/>
      <c r="F55" s="7"/>
      <c r="G55" s="7"/>
      <c r="H55" s="7"/>
      <c r="I55" s="10"/>
      <c r="J55" s="7"/>
      <c r="K55" s="10"/>
      <c r="L55" s="10"/>
      <c r="M55" s="10"/>
      <c r="N55" s="10"/>
      <c r="O55" s="10"/>
      <c r="P55" s="10"/>
      <c r="Q55" s="10"/>
      <c r="R55" s="13"/>
      <c r="S55" s="7"/>
    </row>
    <row r="56" spans="1:19" ht="79.900000000000006" customHeight="1" x14ac:dyDescent="0.2">
      <c r="A56" s="10"/>
      <c r="B56" s="10"/>
      <c r="C56" s="7"/>
      <c r="D56" s="16"/>
      <c r="E56" s="10"/>
      <c r="F56" s="7"/>
      <c r="G56" s="7"/>
      <c r="H56" s="7"/>
      <c r="I56" s="10"/>
      <c r="J56" s="7"/>
      <c r="K56" s="10"/>
      <c r="L56" s="10"/>
      <c r="M56" s="10"/>
      <c r="N56" s="10"/>
      <c r="O56" s="10"/>
      <c r="P56" s="10"/>
      <c r="Q56" s="10"/>
      <c r="R56" s="13"/>
      <c r="S56" s="7"/>
    </row>
    <row r="57" spans="1:19" ht="79.900000000000006" customHeight="1" x14ac:dyDescent="0.2">
      <c r="A57" s="10"/>
      <c r="B57" s="10"/>
      <c r="C57" s="7"/>
      <c r="D57" s="16"/>
      <c r="E57" s="10"/>
      <c r="F57" s="7"/>
      <c r="G57" s="7"/>
      <c r="H57" s="7"/>
      <c r="I57" s="10"/>
      <c r="J57" s="7"/>
      <c r="K57" s="10"/>
      <c r="L57" s="10"/>
      <c r="M57" s="10"/>
      <c r="N57" s="10"/>
      <c r="O57" s="10"/>
      <c r="P57" s="10"/>
      <c r="Q57" s="10"/>
      <c r="R57" s="13"/>
      <c r="S57" s="7"/>
    </row>
    <row r="58" spans="1:19" ht="79.900000000000006" customHeight="1" x14ac:dyDescent="0.2">
      <c r="A58" s="10"/>
      <c r="B58" s="10"/>
      <c r="C58" s="7"/>
      <c r="D58" s="16"/>
      <c r="E58" s="10"/>
      <c r="F58" s="7"/>
      <c r="G58" s="7"/>
      <c r="H58" s="7"/>
      <c r="I58" s="10"/>
      <c r="J58" s="7"/>
      <c r="K58" s="10"/>
      <c r="L58" s="10"/>
      <c r="M58" s="10"/>
      <c r="N58" s="10"/>
      <c r="O58" s="10"/>
      <c r="P58" s="10"/>
      <c r="Q58" s="10"/>
      <c r="R58" s="13"/>
      <c r="S58" s="7"/>
    </row>
    <row r="59" spans="1:19" ht="79.900000000000006" customHeight="1" x14ac:dyDescent="0.2">
      <c r="A59" s="10"/>
      <c r="B59" s="10"/>
      <c r="C59" s="7"/>
      <c r="D59" s="16"/>
      <c r="E59" s="10"/>
      <c r="F59" s="7"/>
      <c r="G59" s="7"/>
      <c r="H59" s="7"/>
      <c r="I59" s="10"/>
      <c r="J59" s="7"/>
      <c r="K59" s="10"/>
      <c r="L59" s="10"/>
      <c r="M59" s="10"/>
      <c r="N59" s="10"/>
      <c r="O59" s="10"/>
      <c r="P59" s="10"/>
      <c r="Q59" s="10"/>
      <c r="R59" s="13"/>
      <c r="S59" s="7"/>
    </row>
    <row r="60" spans="1:19" ht="79.900000000000006" customHeight="1" x14ac:dyDescent="0.2">
      <c r="A60" s="10"/>
      <c r="B60" s="10"/>
      <c r="C60" s="7"/>
      <c r="D60" s="16"/>
      <c r="E60" s="10"/>
      <c r="F60" s="7"/>
      <c r="G60" s="7"/>
      <c r="H60" s="7"/>
      <c r="I60" s="10"/>
      <c r="J60" s="7"/>
      <c r="K60" s="10"/>
      <c r="L60" s="10"/>
      <c r="M60" s="10"/>
      <c r="N60" s="10"/>
      <c r="O60" s="10"/>
      <c r="P60" s="10"/>
      <c r="Q60" s="10"/>
      <c r="R60" s="13"/>
      <c r="S60" s="7"/>
    </row>
    <row r="61" spans="1:19" ht="79.900000000000006" customHeight="1" x14ac:dyDescent="0.2">
      <c r="A61" s="10"/>
      <c r="B61" s="10"/>
      <c r="C61" s="7"/>
      <c r="D61" s="16"/>
      <c r="E61" s="10"/>
      <c r="F61" s="7"/>
      <c r="G61" s="7"/>
      <c r="H61" s="7"/>
      <c r="I61" s="10"/>
      <c r="J61" s="7"/>
      <c r="K61" s="10"/>
      <c r="L61" s="10"/>
      <c r="M61" s="10"/>
      <c r="N61" s="10"/>
      <c r="O61" s="10"/>
      <c r="P61" s="10"/>
      <c r="Q61" s="10"/>
      <c r="R61" s="13"/>
      <c r="S61" s="7"/>
    </row>
    <row r="62" spans="1:19" ht="79.900000000000006" customHeight="1" x14ac:dyDescent="0.2">
      <c r="A62" s="10"/>
      <c r="B62" s="10"/>
      <c r="C62" s="7"/>
      <c r="D62" s="16"/>
      <c r="E62" s="10"/>
      <c r="F62" s="7"/>
      <c r="G62" s="7"/>
      <c r="H62" s="7"/>
      <c r="I62" s="10"/>
      <c r="J62" s="7"/>
      <c r="K62" s="10"/>
      <c r="L62" s="10"/>
      <c r="M62" s="10"/>
      <c r="N62" s="10"/>
      <c r="O62" s="10"/>
      <c r="P62" s="10"/>
      <c r="Q62" s="10"/>
    </row>
    <row r="63" spans="1:19" ht="79.900000000000006" customHeight="1" x14ac:dyDescent="0.2">
      <c r="A63" s="10"/>
      <c r="B63" s="10"/>
      <c r="C63" s="7"/>
      <c r="D63" s="16"/>
      <c r="E63" s="10"/>
      <c r="F63" s="7"/>
      <c r="G63" s="7"/>
      <c r="H63" s="7"/>
      <c r="I63" s="10"/>
      <c r="J63" s="7"/>
      <c r="K63" s="10"/>
      <c r="L63" s="10"/>
      <c r="M63" s="10"/>
      <c r="N63" s="10"/>
      <c r="O63" s="10"/>
      <c r="P63" s="10"/>
      <c r="Q63" s="10"/>
    </row>
    <row r="64" spans="1:19" ht="79.900000000000006" customHeight="1" x14ac:dyDescent="0.2">
      <c r="A64" s="10"/>
      <c r="B64" s="10"/>
      <c r="C64" s="7"/>
      <c r="D64" s="16"/>
      <c r="E64" s="10"/>
      <c r="F64" s="7"/>
      <c r="G64" s="7"/>
      <c r="H64" s="7"/>
      <c r="I64" s="10"/>
      <c r="J64" s="7"/>
      <c r="K64" s="10"/>
      <c r="L64" s="10"/>
      <c r="M64" s="10"/>
      <c r="N64" s="10"/>
      <c r="O64" s="10"/>
      <c r="P64" s="10"/>
      <c r="Q64" s="10"/>
    </row>
    <row r="65" spans="1:17" ht="79.900000000000006" customHeight="1" x14ac:dyDescent="0.2">
      <c r="A65" s="10"/>
      <c r="B65" s="10"/>
      <c r="C65" s="7"/>
      <c r="D65" s="16"/>
      <c r="E65" s="10"/>
      <c r="F65" s="7"/>
      <c r="G65" s="7"/>
      <c r="H65" s="7"/>
      <c r="I65" s="10"/>
      <c r="J65" s="7"/>
      <c r="K65" s="10"/>
      <c r="L65" s="10"/>
      <c r="M65" s="10"/>
      <c r="N65" s="10"/>
      <c r="O65" s="10"/>
      <c r="P65" s="10"/>
      <c r="Q65" s="10"/>
    </row>
    <row r="66" spans="1:17" ht="79.900000000000006" customHeight="1" x14ac:dyDescent="0.2">
      <c r="A66" s="10"/>
      <c r="B66" s="10"/>
      <c r="C66" s="7"/>
      <c r="D66" s="16"/>
      <c r="E66" s="10"/>
      <c r="F66" s="7"/>
      <c r="G66" s="7"/>
      <c r="H66" s="7"/>
      <c r="I66" s="10"/>
      <c r="J66" s="7"/>
      <c r="K66" s="10"/>
      <c r="L66" s="10"/>
      <c r="M66" s="10"/>
      <c r="N66" s="10"/>
      <c r="O66" s="10"/>
      <c r="P66" s="10"/>
      <c r="Q66" s="10"/>
    </row>
  </sheetData>
  <autoFilter ref="A1:R24" xr:uid="{00000000-0001-0000-0000-000000000000}"/>
  <mergeCells count="26">
    <mergeCell ref="S11:S12"/>
    <mergeCell ref="S7:S8"/>
    <mergeCell ref="R11:R12"/>
    <mergeCell ref="Q11:Q12"/>
    <mergeCell ref="Q7:Q8"/>
    <mergeCell ref="R7:R8"/>
    <mergeCell ref="A11:A12"/>
    <mergeCell ref="A7:A8"/>
    <mergeCell ref="H7:H8"/>
    <mergeCell ref="B11:B12"/>
    <mergeCell ref="C11:C12"/>
    <mergeCell ref="D11:D12"/>
    <mergeCell ref="E11:E12"/>
    <mergeCell ref="F11:F12"/>
    <mergeCell ref="H11:H12"/>
    <mergeCell ref="B7:B8"/>
    <mergeCell ref="E7:E8"/>
    <mergeCell ref="F7:F8"/>
    <mergeCell ref="C7:C8"/>
    <mergeCell ref="D7:D8"/>
    <mergeCell ref="P7:P8"/>
    <mergeCell ref="P11:P12"/>
    <mergeCell ref="G7:G8"/>
    <mergeCell ref="M7:M8"/>
    <mergeCell ref="G11:G12"/>
    <mergeCell ref="M11:M12"/>
  </mergeCells>
  <phoneticPr fontId="4" type="noConversion"/>
  <conditionalFormatting sqref="C3">
    <cfRule type="duplicateValues" dxfId="13" priority="1"/>
    <cfRule type="duplicateValues" dxfId="12" priority="2"/>
    <cfRule type="duplicateValues" dxfId="11" priority="3"/>
  </conditionalFormatting>
  <conditionalFormatting sqref="C4:C6 C1:D1 C2">
    <cfRule type="duplicateValues" dxfId="10" priority="4"/>
  </conditionalFormatting>
  <conditionalFormatting sqref="E2 E4:E6">
    <cfRule type="duplicateValues" dxfId="9" priority="22"/>
    <cfRule type="duplicateValues" dxfId="8" priority="23"/>
    <cfRule type="duplicateValues" dxfId="7" priority="24"/>
  </conditionalFormatting>
  <conditionalFormatting sqref="E3">
    <cfRule type="duplicateValues" dxfId="6" priority="15"/>
    <cfRule type="duplicateValues" dxfId="5" priority="16"/>
    <cfRule type="duplicateValues" dxfId="4" priority="17"/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1887-0F20-4861-80E1-EA34298DB53E}">
  <dimension ref="A1:T11"/>
  <sheetViews>
    <sheetView tabSelected="1" topLeftCell="D1" zoomScale="60" zoomScaleNormal="60" workbookViewId="0">
      <selection activeCell="R2" sqref="R2:R11"/>
    </sheetView>
  </sheetViews>
  <sheetFormatPr defaultColWidth="9" defaultRowHeight="79.900000000000006" customHeight="1" x14ac:dyDescent="0.2"/>
  <cols>
    <col min="1" max="1" width="9" style="1"/>
    <col min="2" max="2" width="12.75" style="1" customWidth="1"/>
    <col min="3" max="3" width="18.375" style="14" customWidth="1"/>
    <col min="4" max="4" width="35.375" style="17" customWidth="1"/>
    <col min="5" max="5" width="16.125" style="1" customWidth="1"/>
    <col min="6" max="6" width="28.875" style="14" customWidth="1"/>
    <col min="7" max="7" width="12.5" style="14" customWidth="1"/>
    <col min="8" max="8" width="8" style="14" customWidth="1"/>
    <col min="9" max="9" width="20.75" style="1" customWidth="1"/>
    <col min="10" max="10" width="24" style="14" customWidth="1"/>
    <col min="11" max="11" width="12.75" style="1" customWidth="1"/>
    <col min="12" max="12" width="13.875" style="1" customWidth="1"/>
    <col min="13" max="13" width="18.125" style="1" customWidth="1"/>
    <col min="14" max="14" width="18.5" style="1" customWidth="1"/>
    <col min="15" max="15" width="14.625" style="1" customWidth="1"/>
    <col min="16" max="16" width="22.5" style="1" customWidth="1"/>
    <col min="17" max="17" width="13.25" style="1" customWidth="1"/>
    <col min="18" max="18" width="13.25" style="66" customWidth="1"/>
    <col min="19" max="19" width="22.875" style="1" customWidth="1"/>
    <col min="20" max="20" width="17.75" style="22" customWidth="1"/>
    <col min="21" max="16384" width="9" style="1"/>
  </cols>
  <sheetData>
    <row r="1" spans="1:20" ht="49.9" customHeight="1" x14ac:dyDescent="0.2">
      <c r="A1" s="23" t="s">
        <v>0</v>
      </c>
      <c r="B1" s="23" t="s">
        <v>1</v>
      </c>
      <c r="C1" s="24" t="s">
        <v>2</v>
      </c>
      <c r="D1" s="24" t="s">
        <v>86</v>
      </c>
      <c r="E1" s="23" t="s">
        <v>98</v>
      </c>
      <c r="F1" s="23" t="s">
        <v>99</v>
      </c>
      <c r="G1" s="23" t="s">
        <v>125</v>
      </c>
      <c r="H1" s="23" t="s">
        <v>104</v>
      </c>
      <c r="I1" s="23" t="s">
        <v>91</v>
      </c>
      <c r="J1" s="23" t="s">
        <v>137</v>
      </c>
      <c r="K1" s="23" t="s">
        <v>92</v>
      </c>
      <c r="L1" s="23" t="s">
        <v>125</v>
      </c>
      <c r="M1" s="23" t="s">
        <v>139</v>
      </c>
      <c r="N1" s="36" t="s">
        <v>138</v>
      </c>
      <c r="O1" s="36" t="s">
        <v>135</v>
      </c>
      <c r="P1" s="36" t="s">
        <v>142</v>
      </c>
      <c r="Q1" s="33" t="s">
        <v>143</v>
      </c>
      <c r="R1" s="62" t="s">
        <v>144</v>
      </c>
      <c r="S1" s="25" t="s">
        <v>85</v>
      </c>
      <c r="T1" s="26" t="s">
        <v>65</v>
      </c>
    </row>
    <row r="2" spans="1:20" ht="49.9" customHeight="1" x14ac:dyDescent="0.2">
      <c r="A2" s="3">
        <v>1</v>
      </c>
      <c r="B2" s="3" t="s">
        <v>80</v>
      </c>
      <c r="C2" s="5" t="s">
        <v>12</v>
      </c>
      <c r="D2" s="16" t="s">
        <v>10</v>
      </c>
      <c r="E2" s="3" t="s">
        <v>11</v>
      </c>
      <c r="F2" s="15" t="s">
        <v>93</v>
      </c>
      <c r="G2" s="3">
        <v>3.0087000000000002</v>
      </c>
      <c r="H2" s="3">
        <v>1</v>
      </c>
      <c r="I2" s="7" t="s">
        <v>87</v>
      </c>
      <c r="J2" s="7" t="s">
        <v>88</v>
      </c>
      <c r="K2" s="3">
        <v>1</v>
      </c>
      <c r="L2" s="39">
        <v>4.2000000000000003E-2</v>
      </c>
      <c r="M2" s="7">
        <f>G2*H2+L2*K2+K2*0.07</f>
        <v>3.1206999999999998</v>
      </c>
      <c r="N2" s="37">
        <v>0.05</v>
      </c>
      <c r="O2" s="37">
        <v>0.1</v>
      </c>
      <c r="P2" s="37">
        <f>G2+N2*K2+O2*K2</f>
        <v>3.1587000000000001</v>
      </c>
      <c r="Q2" s="32">
        <f>G2+L2*K2+0.07*1.12</f>
        <v>3.1290999999999998</v>
      </c>
      <c r="R2" s="63">
        <f>1-Q2/P2</f>
        <v>9.3709437426789943E-3</v>
      </c>
      <c r="S2" s="10"/>
      <c r="T2" s="13" t="s">
        <v>67</v>
      </c>
    </row>
    <row r="3" spans="1:20" ht="57.6" customHeight="1" x14ac:dyDescent="0.2">
      <c r="A3" s="3">
        <v>2</v>
      </c>
      <c r="B3" s="3" t="s">
        <v>81</v>
      </c>
      <c r="C3" s="5" t="s">
        <v>16</v>
      </c>
      <c r="D3" s="15" t="s">
        <v>15</v>
      </c>
      <c r="E3" s="6" t="s">
        <v>14</v>
      </c>
      <c r="F3" s="27" t="s">
        <v>13</v>
      </c>
      <c r="G3" s="6">
        <v>3.43</v>
      </c>
      <c r="H3" s="6">
        <v>1</v>
      </c>
      <c r="I3" s="7" t="s">
        <v>87</v>
      </c>
      <c r="J3" s="7" t="s">
        <v>88</v>
      </c>
      <c r="K3" s="3">
        <v>2</v>
      </c>
      <c r="L3" s="39">
        <v>4.2000000000000003E-2</v>
      </c>
      <c r="M3" s="7">
        <f>G3*H3+L3*K3+K3*0.07</f>
        <v>3.6540000000000004</v>
      </c>
      <c r="N3" s="37">
        <v>0.05</v>
      </c>
      <c r="O3" s="37">
        <v>0.1</v>
      </c>
      <c r="P3" s="37">
        <f>G3+N3*K3+O3*K3</f>
        <v>3.7300000000000004</v>
      </c>
      <c r="Q3" s="32">
        <f>G3+L3*K3+0.07*2*1.12</f>
        <v>3.6708000000000003</v>
      </c>
      <c r="R3" s="63">
        <f t="shared" ref="R3:R5" si="0">1-Q3/P3</f>
        <v>1.5871313672922271E-2</v>
      </c>
      <c r="S3" s="10"/>
      <c r="T3" s="13" t="s">
        <v>67</v>
      </c>
    </row>
    <row r="4" spans="1:20" ht="60" customHeight="1" x14ac:dyDescent="0.2">
      <c r="A4" s="3">
        <v>3</v>
      </c>
      <c r="B4" s="3" t="s">
        <v>81</v>
      </c>
      <c r="C4" s="5" t="s">
        <v>20</v>
      </c>
      <c r="D4" s="15" t="s">
        <v>19</v>
      </c>
      <c r="E4" s="6" t="s">
        <v>18</v>
      </c>
      <c r="F4" s="27" t="s">
        <v>17</v>
      </c>
      <c r="G4" s="6">
        <v>3.43</v>
      </c>
      <c r="H4" s="6">
        <v>1</v>
      </c>
      <c r="I4" s="7" t="s">
        <v>87</v>
      </c>
      <c r="J4" s="7" t="s">
        <v>88</v>
      </c>
      <c r="K4" s="3">
        <v>2</v>
      </c>
      <c r="L4" s="39">
        <v>4.2000000000000003E-2</v>
      </c>
      <c r="M4" s="7">
        <f t="shared" ref="M4" si="1">G4*H4+L4*K4+K4*0.07</f>
        <v>3.6540000000000004</v>
      </c>
      <c r="N4" s="37">
        <v>0.05</v>
      </c>
      <c r="O4" s="37">
        <v>0.1</v>
      </c>
      <c r="P4" s="37">
        <f>G4+N4*K4+O4*K4</f>
        <v>3.7300000000000004</v>
      </c>
      <c r="Q4" s="32">
        <f>G4+L4*K4+0.07*2*1.12</f>
        <v>3.6708000000000003</v>
      </c>
      <c r="R4" s="63">
        <f t="shared" si="0"/>
        <v>1.5871313672922271E-2</v>
      </c>
      <c r="S4" s="10"/>
      <c r="T4" s="13" t="s">
        <v>67</v>
      </c>
    </row>
    <row r="5" spans="1:20" ht="37.9" customHeight="1" x14ac:dyDescent="0.2">
      <c r="A5" s="46">
        <v>4</v>
      </c>
      <c r="B5" s="48" t="s">
        <v>78</v>
      </c>
      <c r="C5" s="52" t="s">
        <v>22</v>
      </c>
      <c r="D5" s="54" t="s">
        <v>21</v>
      </c>
      <c r="E5" s="48" t="s">
        <v>94</v>
      </c>
      <c r="F5" s="50" t="s">
        <v>95</v>
      </c>
      <c r="G5" s="42">
        <v>7.3561589178000002</v>
      </c>
      <c r="H5" s="48">
        <v>1</v>
      </c>
      <c r="I5" s="8" t="s">
        <v>75</v>
      </c>
      <c r="J5" s="8" t="s">
        <v>23</v>
      </c>
      <c r="K5" s="7">
        <v>1</v>
      </c>
      <c r="L5" s="7">
        <v>0.32</v>
      </c>
      <c r="M5" s="44">
        <f>G5*H5+L5*K5+K5*0.07+K6*L6+20/3600*10</f>
        <v>8.141714473355556</v>
      </c>
      <c r="N5" s="38">
        <v>0.32</v>
      </c>
      <c r="O5" s="38">
        <v>0.12</v>
      </c>
      <c r="P5" s="60">
        <f>G5+N5+O5+N6+O6</f>
        <v>8.2961589177999997</v>
      </c>
      <c r="Q5" s="40">
        <f>G5+(N6+N5)*1.03+(0.1+20/3600*10)*1.12</f>
        <v>8.2719811400222216</v>
      </c>
      <c r="R5" s="64">
        <f t="shared" si="0"/>
        <v>2.9143339727862871E-3</v>
      </c>
      <c r="S5" s="48"/>
      <c r="T5" s="58" t="s">
        <v>67</v>
      </c>
    </row>
    <row r="6" spans="1:20" ht="37.9" customHeight="1" x14ac:dyDescent="0.2">
      <c r="A6" s="47"/>
      <c r="B6" s="49"/>
      <c r="C6" s="53"/>
      <c r="D6" s="55"/>
      <c r="E6" s="49"/>
      <c r="F6" s="51"/>
      <c r="G6" s="43"/>
      <c r="H6" s="49"/>
      <c r="I6" s="8" t="s">
        <v>96</v>
      </c>
      <c r="J6" s="8" t="s">
        <v>97</v>
      </c>
      <c r="K6" s="7">
        <v>1</v>
      </c>
      <c r="L6" s="7">
        <v>0.34</v>
      </c>
      <c r="M6" s="45"/>
      <c r="N6" s="38">
        <v>0.4</v>
      </c>
      <c r="O6" s="38">
        <v>0.1</v>
      </c>
      <c r="P6" s="61"/>
      <c r="Q6" s="41"/>
      <c r="R6" s="65"/>
      <c r="S6" s="49"/>
      <c r="T6" s="59"/>
    </row>
    <row r="7" spans="1:20" ht="57.6" customHeight="1" x14ac:dyDescent="0.2">
      <c r="A7" s="3">
        <v>5</v>
      </c>
      <c r="B7" s="7" t="s">
        <v>81</v>
      </c>
      <c r="C7" s="7" t="s">
        <v>60</v>
      </c>
      <c r="D7" s="16" t="s">
        <v>141</v>
      </c>
      <c r="E7" s="7" t="s">
        <v>100</v>
      </c>
      <c r="F7" s="16" t="s">
        <v>101</v>
      </c>
      <c r="G7" s="7">
        <v>3.59</v>
      </c>
      <c r="H7" s="7">
        <v>1</v>
      </c>
      <c r="I7" s="7" t="s">
        <v>102</v>
      </c>
      <c r="J7" s="7" t="s">
        <v>103</v>
      </c>
      <c r="K7" s="7">
        <v>1</v>
      </c>
      <c r="L7" s="7">
        <v>0.45</v>
      </c>
      <c r="M7" s="7">
        <f>G7*H7+L7*K7+2*0.05</f>
        <v>4.1399999999999997</v>
      </c>
      <c r="N7" s="37"/>
      <c r="O7" s="37"/>
      <c r="P7" s="37" t="s">
        <v>140</v>
      </c>
      <c r="Q7" s="32"/>
      <c r="R7" s="63"/>
      <c r="S7" s="10"/>
      <c r="T7" s="13" t="s">
        <v>67</v>
      </c>
    </row>
    <row r="8" spans="1:20" ht="57.6" customHeight="1" x14ac:dyDescent="0.2">
      <c r="A8" s="3">
        <v>6</v>
      </c>
      <c r="B8" s="7" t="s">
        <v>81</v>
      </c>
      <c r="C8" s="7" t="s">
        <v>62</v>
      </c>
      <c r="D8" s="16" t="s">
        <v>61</v>
      </c>
      <c r="E8" s="7" t="s">
        <v>105</v>
      </c>
      <c r="F8" s="16" t="s">
        <v>106</v>
      </c>
      <c r="G8" s="7">
        <v>3.59</v>
      </c>
      <c r="H8" s="7">
        <v>1</v>
      </c>
      <c r="I8" s="7" t="s">
        <v>102</v>
      </c>
      <c r="J8" s="7" t="s">
        <v>103</v>
      </c>
      <c r="K8" s="7">
        <v>1</v>
      </c>
      <c r="L8" s="7">
        <v>0.45</v>
      </c>
      <c r="M8" s="7">
        <f>G8*H8+L8*K8+2*0.05</f>
        <v>4.1399999999999997</v>
      </c>
      <c r="N8" s="37"/>
      <c r="O8" s="37"/>
      <c r="P8" s="37" t="s">
        <v>140</v>
      </c>
      <c r="Q8" s="32"/>
      <c r="R8" s="63"/>
      <c r="S8" s="7"/>
      <c r="T8" s="13" t="s">
        <v>67</v>
      </c>
    </row>
    <row r="9" spans="1:20" ht="43.9" customHeight="1" x14ac:dyDescent="0.2">
      <c r="A9" s="46">
        <v>7</v>
      </c>
      <c r="B9" s="48" t="s">
        <v>80</v>
      </c>
      <c r="C9" s="48" t="s">
        <v>108</v>
      </c>
      <c r="D9" s="50" t="s">
        <v>109</v>
      </c>
      <c r="E9" s="48" t="s">
        <v>107</v>
      </c>
      <c r="F9" s="50" t="s">
        <v>95</v>
      </c>
      <c r="G9" s="44">
        <v>7.3561589178000002</v>
      </c>
      <c r="H9" s="48">
        <v>1</v>
      </c>
      <c r="I9" s="7" t="s">
        <v>75</v>
      </c>
      <c r="J9" s="7" t="s">
        <v>76</v>
      </c>
      <c r="K9" s="7">
        <v>1</v>
      </c>
      <c r="L9" s="7">
        <v>0.32</v>
      </c>
      <c r="M9" s="44">
        <f>G9*H9+L9*K9+K9*0.07+K10*L10+20/3600*10</f>
        <v>8.141714473355556</v>
      </c>
      <c r="N9" s="38">
        <v>0.32</v>
      </c>
      <c r="O9" s="38">
        <v>0.12</v>
      </c>
      <c r="P9" s="60">
        <f>G9+N9+O9+N10+O10</f>
        <v>8.2961589177999997</v>
      </c>
      <c r="Q9" s="40">
        <f>G9+(N10+N9)*1.03+(0.1+20/3600*10)*1.12</f>
        <v>8.2719811400222216</v>
      </c>
      <c r="R9" s="64">
        <f t="shared" ref="R9" si="2">1-Q9/P9</f>
        <v>2.9143339727862871E-3</v>
      </c>
      <c r="S9" s="48"/>
      <c r="T9" s="58" t="s">
        <v>67</v>
      </c>
    </row>
    <row r="10" spans="1:20" ht="43.9" customHeight="1" x14ac:dyDescent="0.2">
      <c r="A10" s="47"/>
      <c r="B10" s="49"/>
      <c r="C10" s="49"/>
      <c r="D10" s="51"/>
      <c r="E10" s="49"/>
      <c r="F10" s="51"/>
      <c r="G10" s="45"/>
      <c r="H10" s="49"/>
      <c r="I10" s="7" t="s">
        <v>96</v>
      </c>
      <c r="J10" s="7" t="s">
        <v>97</v>
      </c>
      <c r="K10" s="7">
        <v>1</v>
      </c>
      <c r="L10" s="7">
        <v>0.34</v>
      </c>
      <c r="M10" s="45"/>
      <c r="N10" s="38">
        <v>0.4</v>
      </c>
      <c r="O10" s="38">
        <v>0.1</v>
      </c>
      <c r="P10" s="61"/>
      <c r="Q10" s="41"/>
      <c r="R10" s="65"/>
      <c r="S10" s="49"/>
      <c r="T10" s="59"/>
    </row>
    <row r="11" spans="1:20" ht="49.9" customHeight="1" x14ac:dyDescent="0.2">
      <c r="A11" s="3">
        <v>8</v>
      </c>
      <c r="B11" s="7" t="s">
        <v>79</v>
      </c>
      <c r="C11" s="7" t="s">
        <v>64</v>
      </c>
      <c r="D11" s="16" t="s">
        <v>63</v>
      </c>
      <c r="E11" s="7" t="s">
        <v>110</v>
      </c>
      <c r="F11" s="16" t="s">
        <v>111</v>
      </c>
      <c r="G11" s="30">
        <v>7.3561589178000002</v>
      </c>
      <c r="H11" s="7">
        <v>1</v>
      </c>
      <c r="I11" s="7" t="s">
        <v>96</v>
      </c>
      <c r="J11" s="7" t="s">
        <v>97</v>
      </c>
      <c r="K11" s="7">
        <v>1</v>
      </c>
      <c r="L11" s="7">
        <v>0.34</v>
      </c>
      <c r="M11" s="30">
        <f>G11*H11+L11*K11+20/3600*10</f>
        <v>7.7517144733555554</v>
      </c>
      <c r="N11" s="38">
        <v>0.4</v>
      </c>
      <c r="O11" s="38">
        <v>0.1</v>
      </c>
      <c r="P11" s="38">
        <f>G11+N11+O11</f>
        <v>7.8561589178000002</v>
      </c>
      <c r="Q11" s="35">
        <f>G11+N11*K11*1.03+20/3600*10*1.12</f>
        <v>7.8303811400222223</v>
      </c>
      <c r="R11" s="63">
        <f t="shared" ref="R11" si="3">1-Q11/P11</f>
        <v>3.2812189834108274E-3</v>
      </c>
      <c r="S11" s="10"/>
      <c r="T11" s="13" t="s">
        <v>67</v>
      </c>
    </row>
  </sheetData>
  <mergeCells count="28">
    <mergeCell ref="T5:T6"/>
    <mergeCell ref="A5:A6"/>
    <mergeCell ref="B5:B6"/>
    <mergeCell ref="C5:C6"/>
    <mergeCell ref="D5:D6"/>
    <mergeCell ref="E5:E6"/>
    <mergeCell ref="F5:F6"/>
    <mergeCell ref="G5:G6"/>
    <mergeCell ref="H5:H6"/>
    <mergeCell ref="M5:M6"/>
    <mergeCell ref="P5:P6"/>
    <mergeCell ref="S5:S6"/>
    <mergeCell ref="Q5:Q6"/>
    <mergeCell ref="R5:R6"/>
    <mergeCell ref="P9:P10"/>
    <mergeCell ref="S9:S10"/>
    <mergeCell ref="T9:T10"/>
    <mergeCell ref="A9:A10"/>
    <mergeCell ref="B9:B10"/>
    <mergeCell ref="C9:C10"/>
    <mergeCell ref="D9:D10"/>
    <mergeCell ref="E9:E10"/>
    <mergeCell ref="F9:F10"/>
    <mergeCell ref="G9:G10"/>
    <mergeCell ref="H9:H10"/>
    <mergeCell ref="M9:M10"/>
    <mergeCell ref="Q9:Q10"/>
    <mergeCell ref="R9:R10"/>
  </mergeCells>
  <phoneticPr fontId="4" type="noConversion"/>
  <conditionalFormatting sqref="C2:C4 C1:D1">
    <cfRule type="duplicateValues" dxfId="3" priority="4"/>
  </conditionalFormatting>
  <conditionalFormatting sqref="E2:E4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成卓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sunpeilin</cp:lastModifiedBy>
  <dcterms:created xsi:type="dcterms:W3CDTF">2015-06-05T18:19:00Z</dcterms:created>
  <dcterms:modified xsi:type="dcterms:W3CDTF">2024-06-17T03:12:51Z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1D5A1EE26D314FCDA7C20143A93725BD_13</vt:lpwstr>
  </property>
</Properties>
</file>