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D:\工作资料\金属件采购\付款计划\2024年6月付款计划\"/>
    </mc:Choice>
  </mc:AlternateContent>
  <xr:revisionPtr revIDLastSave="0" documentId="13_ncr:1_{96001D16-5949-48B8-9504-DC6EF4A8ED55}" xr6:coauthVersionLast="47" xr6:coauthVersionMax="47" xr10:uidLastSave="{00000000-0000-0000-0000-000000000000}"/>
  <bookViews>
    <workbookView xWindow="-108" yWindow="-108" windowWidth="23256" windowHeight="12456" tabRatio="598" firstSheet="3" activeTab="3" xr2:uid="{00000000-000D-0000-FFFF-FFFF00000000}"/>
  </bookViews>
  <sheets>
    <sheet name="6月付款计划分析" sheetId="13" state="hidden" r:id="rId1"/>
    <sheet name="6.29方案一" sheetId="12" state="hidden" r:id="rId2"/>
    <sheet name="5.30 (3)" sheetId="15" state="hidden" r:id="rId3"/>
    <sheet name="6月付款计划分析 (2)" sheetId="18" r:id="rId4"/>
    <sheet name="Sheet3" sheetId="19" state="hidden" r:id="rId5"/>
    <sheet name="6.29付款计划" sheetId="16" r:id="rId6"/>
    <sheet name="6.29方案二 (2)" sheetId="17" state="hidden" r:id="rId7"/>
    <sheet name="销售" sheetId="14" state="hidden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2" hidden="1">'5.30 (3)'!$A$3:$AO$135</definedName>
    <definedName name="_xlnm._FilterDatabase" localSheetId="6" hidden="1">'6.29方案二 (2)'!$A$3:$AT$195</definedName>
    <definedName name="_xlnm._FilterDatabase" localSheetId="1" hidden="1">'6.29方案一'!$A$3:$AS$195</definedName>
    <definedName name="_xlnm._FilterDatabase" localSheetId="5" hidden="1">'6.29付款计划'!$A$3:$AX$195</definedName>
    <definedName name="_xlnm._FilterDatabase" localSheetId="3" hidden="1">'6月付款计划分析 (2)'!$A$3:$M$3</definedName>
    <definedName name="_xlnm._FilterDatabase" localSheetId="7" hidden="1">销售!$A$3:$AM$18</definedName>
    <definedName name="_xlnm.Print_Area" localSheetId="2">'5.30 (3)'!$A$1:$AO$137</definedName>
    <definedName name="_xlnm.Print_Area" localSheetId="6">'6.29方案二 (2)'!$A$1:$AR$196</definedName>
    <definedName name="_xlnm.Print_Area" localSheetId="1">'6.29方案一'!$A$1:$AQ$197</definedName>
    <definedName name="_xlnm.Print_Area" localSheetId="5">'6.29付款计划'!$A$1:$AV$196</definedName>
    <definedName name="_xlnm.Print_Area" localSheetId="7">销售!$A$1:$AM$15</definedName>
    <definedName name="_xlnm.Print_Titles" localSheetId="2">'5.30 (3)'!$2:$3</definedName>
    <definedName name="_xlnm.Print_Titles" localSheetId="6">'6.29方案二 (2)'!$2:$3</definedName>
    <definedName name="_xlnm.Print_Titles" localSheetId="1">'6.29方案一'!$2:$3</definedName>
    <definedName name="_xlnm.Print_Titles" localSheetId="5">'6.29付款计划'!$2:$3</definedName>
    <definedName name="_xlnm.Print_Titles" localSheetId="7">销售!$2:$3</definedName>
  </definedNames>
  <calcPr calcId="191029"/>
  <fileRecoveryPr repairLoad="1"/>
</workbook>
</file>

<file path=xl/calcChain.xml><?xml version="1.0" encoding="utf-8"?>
<calcChain xmlns="http://schemas.openxmlformats.org/spreadsheetml/2006/main">
  <c r="AA1" i="16" l="1"/>
  <c r="I17" i="18"/>
  <c r="I15" i="18"/>
  <c r="K15" i="18"/>
  <c r="K17" i="18" s="1"/>
  <c r="E15" i="18"/>
  <c r="F15" i="18"/>
  <c r="G15" i="18"/>
  <c r="G17" i="18" s="1"/>
  <c r="AG185" i="16"/>
  <c r="AF6" i="16"/>
  <c r="AF194" i="16"/>
  <c r="AD6" i="16"/>
  <c r="AD194" i="16"/>
  <c r="AE78" i="16"/>
  <c r="AC78" i="16"/>
  <c r="AA78" i="16"/>
  <c r="S120" i="16" l="1"/>
  <c r="AN194" i="17"/>
  <c r="AK194" i="17"/>
  <c r="AJ194" i="17"/>
  <c r="AH194" i="17"/>
  <c r="AC194" i="17"/>
  <c r="AB194" i="17"/>
  <c r="A194" i="17"/>
  <c r="AN193" i="17"/>
  <c r="AK193" i="17"/>
  <c r="AJ193" i="17"/>
  <c r="AH193" i="17"/>
  <c r="AB193" i="17"/>
  <c r="X193" i="17"/>
  <c r="Y193" i="17" s="1"/>
  <c r="Z193" i="17" s="1"/>
  <c r="AC193" i="17" s="1"/>
  <c r="R193" i="17"/>
  <c r="V193" i="17" s="1"/>
  <c r="P193" i="17"/>
  <c r="O193" i="17"/>
  <c r="N193" i="17"/>
  <c r="M193" i="17"/>
  <c r="L193" i="17"/>
  <c r="K193" i="17"/>
  <c r="Q193" i="17" s="1"/>
  <c r="J193" i="17"/>
  <c r="I193" i="17"/>
  <c r="A193" i="17"/>
  <c r="AN192" i="17"/>
  <c r="AJ192" i="17"/>
  <c r="AK192" i="17" s="1"/>
  <c r="AH192" i="17"/>
  <c r="AB192" i="17"/>
  <c r="V192" i="17"/>
  <c r="R192" i="17"/>
  <c r="P192" i="17"/>
  <c r="O192" i="17"/>
  <c r="N192" i="17"/>
  <c r="M192" i="17"/>
  <c r="L192" i="17"/>
  <c r="K192" i="17"/>
  <c r="Q192" i="17" s="1"/>
  <c r="W192" i="17" s="1"/>
  <c r="J192" i="17"/>
  <c r="X192" i="17" s="1"/>
  <c r="Y192" i="17" s="1"/>
  <c r="Z192" i="17" s="1"/>
  <c r="AC192" i="17" s="1"/>
  <c r="I192" i="17"/>
  <c r="A192" i="17"/>
  <c r="AN191" i="17"/>
  <c r="AH191" i="17"/>
  <c r="AB191" i="17"/>
  <c r="V191" i="17"/>
  <c r="P191" i="17"/>
  <c r="O191" i="17"/>
  <c r="N191" i="17"/>
  <c r="M191" i="17"/>
  <c r="L191" i="17"/>
  <c r="K191" i="17"/>
  <c r="Q191" i="17" s="1"/>
  <c r="W191" i="17" s="1"/>
  <c r="J191" i="17"/>
  <c r="X191" i="17" s="1"/>
  <c r="Y191" i="17" s="1"/>
  <c r="Z191" i="17" s="1"/>
  <c r="AC191" i="17" s="1"/>
  <c r="I191" i="17"/>
  <c r="A191" i="17"/>
  <c r="AN190" i="17"/>
  <c r="AH190" i="17"/>
  <c r="AB190" i="17"/>
  <c r="R190" i="17"/>
  <c r="V190" i="17" s="1"/>
  <c r="Q190" i="17"/>
  <c r="W190" i="17" s="1"/>
  <c r="P190" i="17"/>
  <c r="O190" i="17"/>
  <c r="N190" i="17"/>
  <c r="M190" i="17"/>
  <c r="L190" i="17"/>
  <c r="K190" i="17"/>
  <c r="J190" i="17"/>
  <c r="X190" i="17" s="1"/>
  <c r="Y190" i="17" s="1"/>
  <c r="Z190" i="17" s="1"/>
  <c r="AC190" i="17" s="1"/>
  <c r="I190" i="17"/>
  <c r="A190" i="17"/>
  <c r="AN189" i="17"/>
  <c r="AH189" i="17"/>
  <c r="AB189" i="17"/>
  <c r="X189" i="17"/>
  <c r="Y189" i="17" s="1"/>
  <c r="Z189" i="17" s="1"/>
  <c r="AC189" i="17" s="1"/>
  <c r="V189" i="17"/>
  <c r="P189" i="17"/>
  <c r="O189" i="17"/>
  <c r="N189" i="17"/>
  <c r="M189" i="17"/>
  <c r="L189" i="17"/>
  <c r="K189" i="17"/>
  <c r="Q189" i="17" s="1"/>
  <c r="W189" i="17" s="1"/>
  <c r="J189" i="17"/>
  <c r="I189" i="17"/>
  <c r="A189" i="17"/>
  <c r="AN188" i="17"/>
  <c r="AJ188" i="17"/>
  <c r="AK188" i="17" s="1"/>
  <c r="AH188" i="17"/>
  <c r="AB188" i="17"/>
  <c r="V188" i="17"/>
  <c r="P188" i="17"/>
  <c r="O188" i="17"/>
  <c r="N188" i="17"/>
  <c r="M188" i="17"/>
  <c r="Q188" i="17" s="1"/>
  <c r="W188" i="17" s="1"/>
  <c r="L188" i="17"/>
  <c r="K188" i="17"/>
  <c r="J188" i="17"/>
  <c r="X188" i="17" s="1"/>
  <c r="Y188" i="17" s="1"/>
  <c r="Z188" i="17" s="1"/>
  <c r="AC188" i="17" s="1"/>
  <c r="I188" i="17"/>
  <c r="A188" i="17"/>
  <c r="AN187" i="17"/>
  <c r="AJ187" i="17"/>
  <c r="AH187" i="17"/>
  <c r="AB187" i="17"/>
  <c r="AK187" i="17" s="1"/>
  <c r="R187" i="17"/>
  <c r="V187" i="17" s="1"/>
  <c r="P187" i="17"/>
  <c r="O187" i="17"/>
  <c r="N187" i="17"/>
  <c r="M187" i="17"/>
  <c r="L187" i="17"/>
  <c r="Q187" i="17" s="1"/>
  <c r="K187" i="17"/>
  <c r="J187" i="17"/>
  <c r="X187" i="17" s="1"/>
  <c r="Y187" i="17" s="1"/>
  <c r="Z187" i="17" s="1"/>
  <c r="AC187" i="17" s="1"/>
  <c r="I187" i="17"/>
  <c r="A187" i="17"/>
  <c r="AN186" i="17"/>
  <c r="AH186" i="17"/>
  <c r="AB186" i="17"/>
  <c r="V186" i="17"/>
  <c r="R186" i="17"/>
  <c r="P186" i="17"/>
  <c r="O186" i="17"/>
  <c r="N186" i="17"/>
  <c r="M186" i="17"/>
  <c r="L186" i="17"/>
  <c r="K186" i="17"/>
  <c r="Q186" i="17" s="1"/>
  <c r="W186" i="17" s="1"/>
  <c r="J186" i="17"/>
  <c r="X186" i="17" s="1"/>
  <c r="Y186" i="17" s="1"/>
  <c r="Z186" i="17" s="1"/>
  <c r="AC186" i="17" s="1"/>
  <c r="I186" i="17"/>
  <c r="A186" i="17"/>
  <c r="AN185" i="17"/>
  <c r="AH185" i="17"/>
  <c r="AB185" i="17"/>
  <c r="AJ185" i="17" s="1"/>
  <c r="R185" i="17"/>
  <c r="V185" i="17" s="1"/>
  <c r="P185" i="17"/>
  <c r="O185" i="17"/>
  <c r="N185" i="17"/>
  <c r="M185" i="17"/>
  <c r="L185" i="17"/>
  <c r="K185" i="17"/>
  <c r="Q185" i="17" s="1"/>
  <c r="J185" i="17"/>
  <c r="X185" i="17" s="1"/>
  <c r="Y185" i="17" s="1"/>
  <c r="Z185" i="17" s="1"/>
  <c r="AC185" i="17" s="1"/>
  <c r="I185" i="17"/>
  <c r="A185" i="17"/>
  <c r="AN184" i="17"/>
  <c r="AH184" i="17"/>
  <c r="AB184" i="17"/>
  <c r="R184" i="17"/>
  <c r="V184" i="17" s="1"/>
  <c r="Q184" i="17"/>
  <c r="P184" i="17"/>
  <c r="O184" i="17"/>
  <c r="N184" i="17"/>
  <c r="M184" i="17"/>
  <c r="L184" i="17"/>
  <c r="K184" i="17"/>
  <c r="J184" i="17"/>
  <c r="X184" i="17" s="1"/>
  <c r="Y184" i="17" s="1"/>
  <c r="Z184" i="17" s="1"/>
  <c r="AC184" i="17" s="1"/>
  <c r="I184" i="17"/>
  <c r="A184" i="17"/>
  <c r="AN183" i="17"/>
  <c r="AH183" i="17"/>
  <c r="AB183" i="17"/>
  <c r="R183" i="17"/>
  <c r="V183" i="17" s="1"/>
  <c r="P183" i="17"/>
  <c r="O183" i="17"/>
  <c r="N183" i="17"/>
  <c r="M183" i="17"/>
  <c r="L183" i="17"/>
  <c r="Q183" i="17" s="1"/>
  <c r="K183" i="17"/>
  <c r="J183" i="17"/>
  <c r="X183" i="17" s="1"/>
  <c r="Y183" i="17" s="1"/>
  <c r="Z183" i="17" s="1"/>
  <c r="AC183" i="17" s="1"/>
  <c r="I183" i="17"/>
  <c r="A183" i="17"/>
  <c r="AN182" i="17"/>
  <c r="AH182" i="17"/>
  <c r="AB182" i="17"/>
  <c r="Z182" i="17"/>
  <c r="AC182" i="17" s="1"/>
  <c r="Y182" i="17"/>
  <c r="X182" i="17"/>
  <c r="V182" i="17"/>
  <c r="R182" i="17"/>
  <c r="P182" i="17"/>
  <c r="O182" i="17"/>
  <c r="N182" i="17"/>
  <c r="M182" i="17"/>
  <c r="L182" i="17"/>
  <c r="K182" i="17"/>
  <c r="Q182" i="17" s="1"/>
  <c r="W182" i="17" s="1"/>
  <c r="J182" i="17"/>
  <c r="I182" i="17"/>
  <c r="A182" i="17"/>
  <c r="AN181" i="17"/>
  <c r="AK181" i="17"/>
  <c r="AJ181" i="17"/>
  <c r="AH181" i="17"/>
  <c r="AB181" i="17"/>
  <c r="R181" i="17"/>
  <c r="V181" i="17" s="1"/>
  <c r="P181" i="17"/>
  <c r="O181" i="17"/>
  <c r="N181" i="17"/>
  <c r="M181" i="17"/>
  <c r="L181" i="17"/>
  <c r="K181" i="17"/>
  <c r="Q181" i="17" s="1"/>
  <c r="J181" i="17"/>
  <c r="X181" i="17" s="1"/>
  <c r="Y181" i="17" s="1"/>
  <c r="Z181" i="17" s="1"/>
  <c r="AC181" i="17" s="1"/>
  <c r="I181" i="17"/>
  <c r="A181" i="17"/>
  <c r="AN180" i="17"/>
  <c r="AK180" i="17"/>
  <c r="AJ180" i="17"/>
  <c r="AH180" i="17"/>
  <c r="AB180" i="17"/>
  <c r="X180" i="17"/>
  <c r="U180" i="17"/>
  <c r="R180" i="17"/>
  <c r="V180" i="17" s="1"/>
  <c r="P180" i="17"/>
  <c r="O180" i="17"/>
  <c r="N180" i="17"/>
  <c r="M180" i="17"/>
  <c r="L180" i="17"/>
  <c r="K180" i="17"/>
  <c r="Q180" i="17" s="1"/>
  <c r="J180" i="17"/>
  <c r="I180" i="17"/>
  <c r="A180" i="17"/>
  <c r="AN179" i="17"/>
  <c r="AK179" i="17"/>
  <c r="AJ179" i="17"/>
  <c r="AH179" i="17"/>
  <c r="AB179" i="17"/>
  <c r="X179" i="17"/>
  <c r="V179" i="17"/>
  <c r="P179" i="17"/>
  <c r="O179" i="17"/>
  <c r="N179" i="17"/>
  <c r="M179" i="17"/>
  <c r="L179" i="17"/>
  <c r="K179" i="17"/>
  <c r="Q179" i="17" s="1"/>
  <c r="W179" i="17" s="1"/>
  <c r="Y179" i="17" s="1"/>
  <c r="Z179" i="17" s="1"/>
  <c r="AC179" i="17" s="1"/>
  <c r="J179" i="17"/>
  <c r="I179" i="17"/>
  <c r="A179" i="17"/>
  <c r="AN178" i="17"/>
  <c r="AH178" i="17"/>
  <c r="AB178" i="17"/>
  <c r="V178" i="17"/>
  <c r="R178" i="17"/>
  <c r="P178" i="17"/>
  <c r="O178" i="17"/>
  <c r="N178" i="17"/>
  <c r="M178" i="17"/>
  <c r="L178" i="17"/>
  <c r="K178" i="17"/>
  <c r="Q178" i="17" s="1"/>
  <c r="W178" i="17" s="1"/>
  <c r="Y178" i="17" s="1"/>
  <c r="Z178" i="17" s="1"/>
  <c r="AC178" i="17" s="1"/>
  <c r="J178" i="17"/>
  <c r="X178" i="17" s="1"/>
  <c r="I178" i="17"/>
  <c r="A178" i="17"/>
  <c r="AN177" i="17"/>
  <c r="AH177" i="17"/>
  <c r="AB177" i="17"/>
  <c r="AJ177" i="17" s="1"/>
  <c r="V177" i="17"/>
  <c r="Q177" i="17"/>
  <c r="W177" i="17" s="1"/>
  <c r="Y177" i="17" s="1"/>
  <c r="Z177" i="17" s="1"/>
  <c r="AC177" i="17" s="1"/>
  <c r="P177" i="17"/>
  <c r="O177" i="17"/>
  <c r="N177" i="17"/>
  <c r="M177" i="17"/>
  <c r="L177" i="17"/>
  <c r="K177" i="17"/>
  <c r="J177" i="17"/>
  <c r="X177" i="17" s="1"/>
  <c r="I177" i="17"/>
  <c r="A177" i="17"/>
  <c r="AN176" i="17"/>
  <c r="AH176" i="17"/>
  <c r="AB176" i="17"/>
  <c r="R176" i="17"/>
  <c r="V176" i="17" s="1"/>
  <c r="P176" i="17"/>
  <c r="O176" i="17"/>
  <c r="N176" i="17"/>
  <c r="M176" i="17"/>
  <c r="L176" i="17"/>
  <c r="Q176" i="17" s="1"/>
  <c r="K176" i="17"/>
  <c r="J176" i="17"/>
  <c r="X176" i="17" s="1"/>
  <c r="I176" i="17"/>
  <c r="A176" i="17"/>
  <c r="AN175" i="17"/>
  <c r="AJ175" i="17"/>
  <c r="AK175" i="17" s="1"/>
  <c r="AH175" i="17"/>
  <c r="AB175" i="17"/>
  <c r="V175" i="17"/>
  <c r="R175" i="17"/>
  <c r="P175" i="17"/>
  <c r="O175" i="17"/>
  <c r="N175" i="17"/>
  <c r="M175" i="17"/>
  <c r="L175" i="17"/>
  <c r="K175" i="17"/>
  <c r="Q175" i="17" s="1"/>
  <c r="W175" i="17" s="1"/>
  <c r="Y175" i="17" s="1"/>
  <c r="Z175" i="17" s="1"/>
  <c r="AC175" i="17" s="1"/>
  <c r="J175" i="17"/>
  <c r="X175" i="17" s="1"/>
  <c r="I175" i="17"/>
  <c r="A175" i="17"/>
  <c r="AN174" i="17"/>
  <c r="AK174" i="17"/>
  <c r="AJ174" i="17"/>
  <c r="AH174" i="17"/>
  <c r="AB174" i="17"/>
  <c r="R174" i="17"/>
  <c r="V174" i="17" s="1"/>
  <c r="P174" i="17"/>
  <c r="O174" i="17"/>
  <c r="N174" i="17"/>
  <c r="M174" i="17"/>
  <c r="L174" i="17"/>
  <c r="K174" i="17"/>
  <c r="Q174" i="17" s="1"/>
  <c r="J174" i="17"/>
  <c r="X174" i="17" s="1"/>
  <c r="I174" i="17"/>
  <c r="A174" i="17"/>
  <c r="AN173" i="17"/>
  <c r="AH173" i="17"/>
  <c r="AB173" i="17"/>
  <c r="AJ173" i="17" s="1"/>
  <c r="AK173" i="17" s="1"/>
  <c r="X173" i="17"/>
  <c r="V173" i="17"/>
  <c r="P173" i="17"/>
  <c r="O173" i="17"/>
  <c r="N173" i="17"/>
  <c r="M173" i="17"/>
  <c r="L173" i="17"/>
  <c r="K173" i="17"/>
  <c r="Q173" i="17" s="1"/>
  <c r="W173" i="17" s="1"/>
  <c r="Y173" i="17" s="1"/>
  <c r="Z173" i="17" s="1"/>
  <c r="AC173" i="17" s="1"/>
  <c r="J173" i="17"/>
  <c r="I173" i="17"/>
  <c r="A173" i="17"/>
  <c r="AN172" i="17"/>
  <c r="AH172" i="17"/>
  <c r="AB172" i="17"/>
  <c r="V172" i="17"/>
  <c r="R172" i="17"/>
  <c r="P172" i="17"/>
  <c r="O172" i="17"/>
  <c r="N172" i="17"/>
  <c r="M172" i="17"/>
  <c r="L172" i="17"/>
  <c r="K172" i="17"/>
  <c r="Q172" i="17" s="1"/>
  <c r="W172" i="17" s="1"/>
  <c r="Y172" i="17" s="1"/>
  <c r="Z172" i="17" s="1"/>
  <c r="AC172" i="17" s="1"/>
  <c r="J172" i="17"/>
  <c r="X172" i="17" s="1"/>
  <c r="I172" i="17"/>
  <c r="A172" i="17"/>
  <c r="AN171" i="17"/>
  <c r="AJ171" i="17"/>
  <c r="AH171" i="17"/>
  <c r="AB171" i="17"/>
  <c r="AK171" i="17" s="1"/>
  <c r="R171" i="17"/>
  <c r="V171" i="17" s="1"/>
  <c r="P171" i="17"/>
  <c r="O171" i="17"/>
  <c r="N171" i="17"/>
  <c r="M171" i="17"/>
  <c r="L171" i="17"/>
  <c r="K171" i="17"/>
  <c r="Q171" i="17" s="1"/>
  <c r="J171" i="17"/>
  <c r="X171" i="17" s="1"/>
  <c r="I171" i="17"/>
  <c r="A171" i="17"/>
  <c r="AN170" i="17"/>
  <c r="AH170" i="17"/>
  <c r="AB170" i="17"/>
  <c r="X170" i="17"/>
  <c r="V170" i="17"/>
  <c r="P170" i="17"/>
  <c r="O170" i="17"/>
  <c r="N170" i="17"/>
  <c r="M170" i="17"/>
  <c r="L170" i="17"/>
  <c r="Q170" i="17" s="1"/>
  <c r="W170" i="17" s="1"/>
  <c r="Y170" i="17" s="1"/>
  <c r="Z170" i="17" s="1"/>
  <c r="AC170" i="17" s="1"/>
  <c r="K170" i="17"/>
  <c r="J170" i="17"/>
  <c r="I170" i="17"/>
  <c r="A170" i="17"/>
  <c r="AN169" i="17"/>
  <c r="AK169" i="17"/>
  <c r="AJ169" i="17"/>
  <c r="AH169" i="17"/>
  <c r="AB169" i="17"/>
  <c r="X169" i="17"/>
  <c r="V169" i="17"/>
  <c r="R169" i="17"/>
  <c r="P169" i="17"/>
  <c r="O169" i="17"/>
  <c r="N169" i="17"/>
  <c r="M169" i="17"/>
  <c r="L169" i="17"/>
  <c r="K169" i="17"/>
  <c r="Q169" i="17" s="1"/>
  <c r="W169" i="17" s="1"/>
  <c r="Y169" i="17" s="1"/>
  <c r="Z169" i="17" s="1"/>
  <c r="AC169" i="17" s="1"/>
  <c r="J169" i="17"/>
  <c r="I169" i="17"/>
  <c r="A169" i="17"/>
  <c r="AN168" i="17"/>
  <c r="AH168" i="17"/>
  <c r="AB168" i="17"/>
  <c r="R168" i="17"/>
  <c r="V168" i="17" s="1"/>
  <c r="P168" i="17"/>
  <c r="O168" i="17"/>
  <c r="N168" i="17"/>
  <c r="M168" i="17"/>
  <c r="L168" i="17"/>
  <c r="K168" i="17"/>
  <c r="J168" i="17"/>
  <c r="X168" i="17" s="1"/>
  <c r="I168" i="17"/>
  <c r="A168" i="17"/>
  <c r="AN167" i="17"/>
  <c r="AK167" i="17"/>
  <c r="AJ167" i="17"/>
  <c r="AH167" i="17"/>
  <c r="AB167" i="17"/>
  <c r="X167" i="17"/>
  <c r="R167" i="17"/>
  <c r="V167" i="17" s="1"/>
  <c r="P167" i="17"/>
  <c r="O167" i="17"/>
  <c r="N167" i="17"/>
  <c r="M167" i="17"/>
  <c r="Q167" i="17" s="1"/>
  <c r="L167" i="17"/>
  <c r="K167" i="17"/>
  <c r="J167" i="17"/>
  <c r="I167" i="17"/>
  <c r="A167" i="17"/>
  <c r="AN166" i="17"/>
  <c r="AJ166" i="17"/>
  <c r="AH166" i="17"/>
  <c r="AB166" i="17"/>
  <c r="AK166" i="17" s="1"/>
  <c r="R166" i="17"/>
  <c r="V166" i="17" s="1"/>
  <c r="P166" i="17"/>
  <c r="O166" i="17"/>
  <c r="N166" i="17"/>
  <c r="M166" i="17"/>
  <c r="L166" i="17"/>
  <c r="Q166" i="17" s="1"/>
  <c r="W166" i="17" s="1"/>
  <c r="Y166" i="17" s="1"/>
  <c r="Z166" i="17" s="1"/>
  <c r="AC166" i="17" s="1"/>
  <c r="K166" i="17"/>
  <c r="J166" i="17"/>
  <c r="X166" i="17" s="1"/>
  <c r="I166" i="17"/>
  <c r="A166" i="17"/>
  <c r="AN165" i="17"/>
  <c r="AH165" i="17"/>
  <c r="AB165" i="17"/>
  <c r="AJ165" i="17" s="1"/>
  <c r="AK165" i="17" s="1"/>
  <c r="X165" i="17"/>
  <c r="V165" i="17"/>
  <c r="R165" i="17"/>
  <c r="P165" i="17"/>
  <c r="O165" i="17"/>
  <c r="N165" i="17"/>
  <c r="M165" i="17"/>
  <c r="L165" i="17"/>
  <c r="K165" i="17"/>
  <c r="Q165" i="17" s="1"/>
  <c r="J165" i="17"/>
  <c r="I165" i="17"/>
  <c r="A165" i="17"/>
  <c r="AN164" i="17"/>
  <c r="AH164" i="17"/>
  <c r="AB164" i="17"/>
  <c r="AJ164" i="17" s="1"/>
  <c r="R164" i="17"/>
  <c r="V164" i="17" s="1"/>
  <c r="P164" i="17"/>
  <c r="O164" i="17"/>
  <c r="N164" i="17"/>
  <c r="M164" i="17"/>
  <c r="L164" i="17"/>
  <c r="K164" i="17"/>
  <c r="Q164" i="17" s="1"/>
  <c r="J164" i="17"/>
  <c r="X164" i="17" s="1"/>
  <c r="I164" i="17"/>
  <c r="A164" i="17"/>
  <c r="AN163" i="17"/>
  <c r="AH163" i="17"/>
  <c r="AB163" i="17"/>
  <c r="AJ163" i="17" s="1"/>
  <c r="AK163" i="17" s="1"/>
  <c r="X163" i="17"/>
  <c r="V163" i="17"/>
  <c r="R163" i="17"/>
  <c r="Q163" i="17"/>
  <c r="W163" i="17" s="1"/>
  <c r="Y163" i="17" s="1"/>
  <c r="Z163" i="17" s="1"/>
  <c r="AC163" i="17" s="1"/>
  <c r="P163" i="17"/>
  <c r="O163" i="17"/>
  <c r="N163" i="17"/>
  <c r="M163" i="17"/>
  <c r="L163" i="17"/>
  <c r="K163" i="17"/>
  <c r="J163" i="17"/>
  <c r="I163" i="17"/>
  <c r="A163" i="17"/>
  <c r="AN162" i="17"/>
  <c r="AH162" i="17"/>
  <c r="AB162" i="17"/>
  <c r="R162" i="17"/>
  <c r="V162" i="17" s="1"/>
  <c r="P162" i="17"/>
  <c r="O162" i="17"/>
  <c r="N162" i="17"/>
  <c r="M162" i="17"/>
  <c r="L162" i="17"/>
  <c r="K162" i="17"/>
  <c r="J162" i="17"/>
  <c r="X162" i="17" s="1"/>
  <c r="I162" i="17"/>
  <c r="A162" i="17"/>
  <c r="AN161" i="17"/>
  <c r="AK161" i="17"/>
  <c r="AJ161" i="17"/>
  <c r="AH161" i="17"/>
  <c r="AB161" i="17"/>
  <c r="Z161" i="17"/>
  <c r="AC161" i="17" s="1"/>
  <c r="X161" i="17"/>
  <c r="V161" i="17"/>
  <c r="R161" i="17"/>
  <c r="P161" i="17"/>
  <c r="O161" i="17"/>
  <c r="N161" i="17"/>
  <c r="M161" i="17"/>
  <c r="L161" i="17"/>
  <c r="K161" i="17"/>
  <c r="Q161" i="17" s="1"/>
  <c r="W161" i="17" s="1"/>
  <c r="Y161" i="17" s="1"/>
  <c r="J161" i="17"/>
  <c r="I161" i="17"/>
  <c r="A161" i="17"/>
  <c r="AN160" i="17"/>
  <c r="AJ160" i="17"/>
  <c r="AH160" i="17"/>
  <c r="AB160" i="17"/>
  <c r="AK160" i="17" s="1"/>
  <c r="R160" i="17"/>
  <c r="V160" i="17" s="1"/>
  <c r="P160" i="17"/>
  <c r="O160" i="17"/>
  <c r="N160" i="17"/>
  <c r="M160" i="17"/>
  <c r="L160" i="17"/>
  <c r="K160" i="17"/>
  <c r="Q160" i="17" s="1"/>
  <c r="W160" i="17" s="1"/>
  <c r="Y160" i="17" s="1"/>
  <c r="Z160" i="17" s="1"/>
  <c r="AC160" i="17" s="1"/>
  <c r="J160" i="17"/>
  <c r="X160" i="17" s="1"/>
  <c r="I160" i="17"/>
  <c r="A160" i="17"/>
  <c r="AN159" i="17"/>
  <c r="AK159" i="17"/>
  <c r="AJ159" i="17"/>
  <c r="AH159" i="17"/>
  <c r="AB159" i="17"/>
  <c r="X159" i="17"/>
  <c r="R159" i="17"/>
  <c r="V159" i="17" s="1"/>
  <c r="P159" i="17"/>
  <c r="O159" i="17"/>
  <c r="N159" i="17"/>
  <c r="M159" i="17"/>
  <c r="Q159" i="17" s="1"/>
  <c r="L159" i="17"/>
  <c r="K159" i="17"/>
  <c r="J159" i="17"/>
  <c r="I159" i="17"/>
  <c r="A159" i="17"/>
  <c r="AN158" i="17"/>
  <c r="AJ158" i="17"/>
  <c r="AH158" i="17"/>
  <c r="AB158" i="17"/>
  <c r="AK158" i="17" s="1"/>
  <c r="W158" i="17"/>
  <c r="Y158" i="17" s="1"/>
  <c r="Z158" i="17" s="1"/>
  <c r="AC158" i="17" s="1"/>
  <c r="R158" i="17"/>
  <c r="V158" i="17" s="1"/>
  <c r="P158" i="17"/>
  <c r="O158" i="17"/>
  <c r="N158" i="17"/>
  <c r="M158" i="17"/>
  <c r="L158" i="17"/>
  <c r="Q158" i="17" s="1"/>
  <c r="K158" i="17"/>
  <c r="J158" i="17"/>
  <c r="X158" i="17" s="1"/>
  <c r="I158" i="17"/>
  <c r="A158" i="17"/>
  <c r="AN157" i="17"/>
  <c r="AH157" i="17"/>
  <c r="AB157" i="17"/>
  <c r="AJ157" i="17" s="1"/>
  <c r="AK157" i="17" s="1"/>
  <c r="X157" i="17"/>
  <c r="V157" i="17"/>
  <c r="R157" i="17"/>
  <c r="P157" i="17"/>
  <c r="O157" i="17"/>
  <c r="N157" i="17"/>
  <c r="M157" i="17"/>
  <c r="L157" i="17"/>
  <c r="K157" i="17"/>
  <c r="Q157" i="17" s="1"/>
  <c r="J157" i="17"/>
  <c r="I157" i="17"/>
  <c r="A157" i="17"/>
  <c r="AN156" i="17"/>
  <c r="AH156" i="17"/>
  <c r="AB156" i="17"/>
  <c r="AJ156" i="17" s="1"/>
  <c r="V156" i="17"/>
  <c r="Q156" i="17"/>
  <c r="W156" i="17" s="1"/>
  <c r="Y156" i="17" s="1"/>
  <c r="Z156" i="17" s="1"/>
  <c r="AC156" i="17" s="1"/>
  <c r="P156" i="17"/>
  <c r="O156" i="17"/>
  <c r="N156" i="17"/>
  <c r="M156" i="17"/>
  <c r="L156" i="17"/>
  <c r="K156" i="17"/>
  <c r="J156" i="17"/>
  <c r="X156" i="17" s="1"/>
  <c r="I156" i="17"/>
  <c r="A156" i="17"/>
  <c r="AN155" i="17"/>
  <c r="AH155" i="17"/>
  <c r="AB155" i="17"/>
  <c r="R155" i="17"/>
  <c r="V155" i="17" s="1"/>
  <c r="P155" i="17"/>
  <c r="O155" i="17"/>
  <c r="N155" i="17"/>
  <c r="M155" i="17"/>
  <c r="L155" i="17"/>
  <c r="K155" i="17"/>
  <c r="J155" i="17"/>
  <c r="X155" i="17" s="1"/>
  <c r="I155" i="17"/>
  <c r="A155" i="17"/>
  <c r="AN154" i="17"/>
  <c r="AK154" i="17"/>
  <c r="AJ154" i="17"/>
  <c r="AH154" i="17"/>
  <c r="AB154" i="17"/>
  <c r="X154" i="17"/>
  <c r="V154" i="17"/>
  <c r="R154" i="17"/>
  <c r="P154" i="17"/>
  <c r="O154" i="17"/>
  <c r="N154" i="17"/>
  <c r="M154" i="17"/>
  <c r="L154" i="17"/>
  <c r="K154" i="17"/>
  <c r="Q154" i="17" s="1"/>
  <c r="W154" i="17" s="1"/>
  <c r="Y154" i="17" s="1"/>
  <c r="Z154" i="17" s="1"/>
  <c r="AC154" i="17" s="1"/>
  <c r="J154" i="17"/>
  <c r="I154" i="17"/>
  <c r="A154" i="17"/>
  <c r="AN153" i="17"/>
  <c r="AH153" i="17"/>
  <c r="AB153" i="17"/>
  <c r="R153" i="17"/>
  <c r="V153" i="17" s="1"/>
  <c r="P153" i="17"/>
  <c r="O153" i="17"/>
  <c r="N153" i="17"/>
  <c r="M153" i="17"/>
  <c r="L153" i="17"/>
  <c r="K153" i="17"/>
  <c r="J153" i="17"/>
  <c r="X153" i="17" s="1"/>
  <c r="I153" i="17"/>
  <c r="A153" i="17"/>
  <c r="AN152" i="17"/>
  <c r="AK152" i="17"/>
  <c r="AJ152" i="17"/>
  <c r="AH152" i="17"/>
  <c r="AB152" i="17"/>
  <c r="X152" i="17"/>
  <c r="R152" i="17"/>
  <c r="V152" i="17" s="1"/>
  <c r="P152" i="17"/>
  <c r="O152" i="17"/>
  <c r="N152" i="17"/>
  <c r="M152" i="17"/>
  <c r="Q152" i="17" s="1"/>
  <c r="W152" i="17" s="1"/>
  <c r="Y152" i="17" s="1"/>
  <c r="Z152" i="17" s="1"/>
  <c r="AC152" i="17" s="1"/>
  <c r="L152" i="17"/>
  <c r="K152" i="17"/>
  <c r="J152" i="17"/>
  <c r="I152" i="17"/>
  <c r="A152" i="17"/>
  <c r="AN151" i="17"/>
  <c r="AH151" i="17"/>
  <c r="AB151" i="17"/>
  <c r="V151" i="17"/>
  <c r="P151" i="17"/>
  <c r="O151" i="17"/>
  <c r="N151" i="17"/>
  <c r="M151" i="17"/>
  <c r="L151" i="17"/>
  <c r="K151" i="17"/>
  <c r="Q151" i="17" s="1"/>
  <c r="W151" i="17" s="1"/>
  <c r="Y151" i="17" s="1"/>
  <c r="Z151" i="17" s="1"/>
  <c r="AC151" i="17" s="1"/>
  <c r="J151" i="17"/>
  <c r="X151" i="17" s="1"/>
  <c r="I151" i="17"/>
  <c r="A151" i="17"/>
  <c r="AN150" i="17"/>
  <c r="AJ150" i="17"/>
  <c r="AH150" i="17"/>
  <c r="AB150" i="17"/>
  <c r="AK150" i="17" s="1"/>
  <c r="Y150" i="17"/>
  <c r="Z150" i="17" s="1"/>
  <c r="AC150" i="17" s="1"/>
  <c r="R150" i="17"/>
  <c r="V150" i="17" s="1"/>
  <c r="P150" i="17"/>
  <c r="O150" i="17"/>
  <c r="N150" i="17"/>
  <c r="M150" i="17"/>
  <c r="L150" i="17"/>
  <c r="Q150" i="17" s="1"/>
  <c r="W150" i="17" s="1"/>
  <c r="K150" i="17"/>
  <c r="J150" i="17"/>
  <c r="X150" i="17" s="1"/>
  <c r="I150" i="17"/>
  <c r="A150" i="17"/>
  <c r="AN149" i="17"/>
  <c r="AH149" i="17"/>
  <c r="AB149" i="17"/>
  <c r="X149" i="17"/>
  <c r="V149" i="17"/>
  <c r="R149" i="17"/>
  <c r="P149" i="17"/>
  <c r="O149" i="17"/>
  <c r="N149" i="17"/>
  <c r="M149" i="17"/>
  <c r="Q149" i="17" s="1"/>
  <c r="W149" i="17" s="1"/>
  <c r="Y149" i="17" s="1"/>
  <c r="Z149" i="17" s="1"/>
  <c r="AC149" i="17" s="1"/>
  <c r="L149" i="17"/>
  <c r="K149" i="17"/>
  <c r="J149" i="17"/>
  <c r="I149" i="17"/>
  <c r="A149" i="17"/>
  <c r="AN148" i="17"/>
  <c r="AH148" i="17"/>
  <c r="AB148" i="17"/>
  <c r="AJ148" i="17" s="1"/>
  <c r="R148" i="17"/>
  <c r="V148" i="17" s="1"/>
  <c r="P148" i="17"/>
  <c r="O148" i="17"/>
  <c r="N148" i="17"/>
  <c r="M148" i="17"/>
  <c r="L148" i="17"/>
  <c r="K148" i="17"/>
  <c r="J148" i="17"/>
  <c r="X148" i="17" s="1"/>
  <c r="I148" i="17"/>
  <c r="A148" i="17"/>
  <c r="AN147" i="17"/>
  <c r="AJ147" i="17"/>
  <c r="AK147" i="17" s="1"/>
  <c r="AH147" i="17"/>
  <c r="AB147" i="17"/>
  <c r="Z147" i="17"/>
  <c r="AC147" i="17" s="1"/>
  <c r="X147" i="17"/>
  <c r="V147" i="17"/>
  <c r="R147" i="17"/>
  <c r="P147" i="17"/>
  <c r="O147" i="17"/>
  <c r="N147" i="17"/>
  <c r="M147" i="17"/>
  <c r="L147" i="17"/>
  <c r="K147" i="17"/>
  <c r="Q147" i="17" s="1"/>
  <c r="W147" i="17" s="1"/>
  <c r="Y147" i="17" s="1"/>
  <c r="J147" i="17"/>
  <c r="I147" i="17"/>
  <c r="A147" i="17"/>
  <c r="AN146" i="17"/>
  <c r="AH146" i="17"/>
  <c r="AB146" i="17"/>
  <c r="R146" i="17"/>
  <c r="V146" i="17" s="1"/>
  <c r="P146" i="17"/>
  <c r="O146" i="17"/>
  <c r="N146" i="17"/>
  <c r="M146" i="17"/>
  <c r="L146" i="17"/>
  <c r="K146" i="17"/>
  <c r="Q146" i="17" s="1"/>
  <c r="W146" i="17" s="1"/>
  <c r="Y146" i="17" s="1"/>
  <c r="Z146" i="17" s="1"/>
  <c r="AC146" i="17" s="1"/>
  <c r="J146" i="17"/>
  <c r="X146" i="17" s="1"/>
  <c r="I146" i="17"/>
  <c r="A146" i="17"/>
  <c r="AN145" i="17"/>
  <c r="AK145" i="17"/>
  <c r="AJ145" i="17"/>
  <c r="AH145" i="17"/>
  <c r="AB145" i="17"/>
  <c r="X145" i="17"/>
  <c r="R145" i="17"/>
  <c r="V145" i="17" s="1"/>
  <c r="P145" i="17"/>
  <c r="O145" i="17"/>
  <c r="N145" i="17"/>
  <c r="M145" i="17"/>
  <c r="Q145" i="17" s="1"/>
  <c r="W145" i="17" s="1"/>
  <c r="Y145" i="17" s="1"/>
  <c r="Z145" i="17" s="1"/>
  <c r="AC145" i="17" s="1"/>
  <c r="L145" i="17"/>
  <c r="K145" i="17"/>
  <c r="J145" i="17"/>
  <c r="I145" i="17"/>
  <c r="A145" i="17"/>
  <c r="AN144" i="17"/>
  <c r="AJ144" i="17"/>
  <c r="AH144" i="17"/>
  <c r="AB144" i="17"/>
  <c r="R144" i="17"/>
  <c r="V144" i="17" s="1"/>
  <c r="P144" i="17"/>
  <c r="O144" i="17"/>
  <c r="N144" i="17"/>
  <c r="M144" i="17"/>
  <c r="L144" i="17"/>
  <c r="Q144" i="17" s="1"/>
  <c r="W144" i="17" s="1"/>
  <c r="Y144" i="17" s="1"/>
  <c r="Z144" i="17" s="1"/>
  <c r="AC144" i="17" s="1"/>
  <c r="K144" i="17"/>
  <c r="J144" i="17"/>
  <c r="X144" i="17" s="1"/>
  <c r="I144" i="17"/>
  <c r="A144" i="17"/>
  <c r="AN143" i="17"/>
  <c r="AH143" i="17"/>
  <c r="AB143" i="17"/>
  <c r="AJ143" i="17" s="1"/>
  <c r="AK143" i="17" s="1"/>
  <c r="Z143" i="17"/>
  <c r="AC143" i="17" s="1"/>
  <c r="X143" i="17"/>
  <c r="V143" i="17"/>
  <c r="R143" i="17"/>
  <c r="P143" i="17"/>
  <c r="O143" i="17"/>
  <c r="N143" i="17"/>
  <c r="M143" i="17"/>
  <c r="L143" i="17"/>
  <c r="K143" i="17"/>
  <c r="Q143" i="17" s="1"/>
  <c r="W143" i="17" s="1"/>
  <c r="Y143" i="17" s="1"/>
  <c r="J143" i="17"/>
  <c r="I143" i="17"/>
  <c r="A143" i="17"/>
  <c r="AN142" i="17"/>
  <c r="AJ142" i="17"/>
  <c r="AH142" i="17"/>
  <c r="AB142" i="17"/>
  <c r="AK142" i="17" s="1"/>
  <c r="R142" i="17"/>
  <c r="V142" i="17" s="1"/>
  <c r="P142" i="17"/>
  <c r="O142" i="17"/>
  <c r="N142" i="17"/>
  <c r="M142" i="17"/>
  <c r="L142" i="17"/>
  <c r="K142" i="17"/>
  <c r="J142" i="17"/>
  <c r="X142" i="17" s="1"/>
  <c r="I142" i="17"/>
  <c r="A142" i="17"/>
  <c r="AN141" i="17"/>
  <c r="AH141" i="17"/>
  <c r="AB141" i="17"/>
  <c r="X141" i="17"/>
  <c r="V141" i="17"/>
  <c r="R141" i="17"/>
  <c r="P141" i="17"/>
  <c r="O141" i="17"/>
  <c r="N141" i="17"/>
  <c r="Q141" i="17" s="1"/>
  <c r="W141" i="17" s="1"/>
  <c r="Y141" i="17" s="1"/>
  <c r="Z141" i="17" s="1"/>
  <c r="AC141" i="17" s="1"/>
  <c r="M141" i="17"/>
  <c r="L141" i="17"/>
  <c r="K141" i="17"/>
  <c r="J141" i="17"/>
  <c r="I141" i="17"/>
  <c r="A141" i="17"/>
  <c r="AN140" i="17"/>
  <c r="AH140" i="17"/>
  <c r="AB140" i="17"/>
  <c r="X140" i="17"/>
  <c r="R140" i="17"/>
  <c r="V140" i="17" s="1"/>
  <c r="P140" i="17"/>
  <c r="O140" i="17"/>
  <c r="N140" i="17"/>
  <c r="M140" i="17"/>
  <c r="L140" i="17"/>
  <c r="K140" i="17"/>
  <c r="J140" i="17"/>
  <c r="I140" i="17"/>
  <c r="A140" i="17"/>
  <c r="AN139" i="17"/>
  <c r="AH139" i="17"/>
  <c r="AJ139" i="17" s="1"/>
  <c r="AK139" i="17" s="1"/>
  <c r="AB139" i="17"/>
  <c r="X139" i="17"/>
  <c r="V139" i="17"/>
  <c r="R139" i="17"/>
  <c r="P139" i="17"/>
  <c r="O139" i="17"/>
  <c r="N139" i="17"/>
  <c r="M139" i="17"/>
  <c r="L139" i="17"/>
  <c r="Q139" i="17" s="1"/>
  <c r="W139" i="17" s="1"/>
  <c r="Y139" i="17" s="1"/>
  <c r="Z139" i="17" s="1"/>
  <c r="AC139" i="17" s="1"/>
  <c r="K139" i="17"/>
  <c r="J139" i="17"/>
  <c r="I139" i="17"/>
  <c r="A139" i="17"/>
  <c r="AN138" i="17"/>
  <c r="AH138" i="17"/>
  <c r="AB138" i="17"/>
  <c r="R138" i="17"/>
  <c r="V138" i="17" s="1"/>
  <c r="P138" i="17"/>
  <c r="O138" i="17"/>
  <c r="N138" i="17"/>
  <c r="M138" i="17"/>
  <c r="L138" i="17"/>
  <c r="K138" i="17"/>
  <c r="J138" i="17"/>
  <c r="X138" i="17" s="1"/>
  <c r="I138" i="17"/>
  <c r="A138" i="17"/>
  <c r="AN137" i="17"/>
  <c r="AK137" i="17"/>
  <c r="AH137" i="17"/>
  <c r="AJ137" i="17" s="1"/>
  <c r="AB137" i="17"/>
  <c r="X137" i="17"/>
  <c r="R137" i="17"/>
  <c r="V137" i="17" s="1"/>
  <c r="P137" i="17"/>
  <c r="O137" i="17"/>
  <c r="Q137" i="17" s="1"/>
  <c r="W137" i="17" s="1"/>
  <c r="Y137" i="17" s="1"/>
  <c r="Z137" i="17" s="1"/>
  <c r="AC137" i="17" s="1"/>
  <c r="N137" i="17"/>
  <c r="M137" i="17"/>
  <c r="L137" i="17"/>
  <c r="K137" i="17"/>
  <c r="J137" i="17"/>
  <c r="I137" i="17"/>
  <c r="A137" i="17"/>
  <c r="AN136" i="17"/>
  <c r="AH136" i="17"/>
  <c r="AB136" i="17"/>
  <c r="AJ136" i="17" s="1"/>
  <c r="R136" i="17"/>
  <c r="V136" i="17" s="1"/>
  <c r="P136" i="17"/>
  <c r="O136" i="17"/>
  <c r="N136" i="17"/>
  <c r="M136" i="17"/>
  <c r="L136" i="17"/>
  <c r="Q136" i="17" s="1"/>
  <c r="W136" i="17" s="1"/>
  <c r="Y136" i="17" s="1"/>
  <c r="Z136" i="17" s="1"/>
  <c r="AC136" i="17" s="1"/>
  <c r="K136" i="17"/>
  <c r="J136" i="17"/>
  <c r="X136" i="17" s="1"/>
  <c r="I136" i="17"/>
  <c r="A136" i="17"/>
  <c r="AN135" i="17"/>
  <c r="AH135" i="17"/>
  <c r="AB135" i="17"/>
  <c r="X135" i="17"/>
  <c r="V135" i="17"/>
  <c r="R135" i="17"/>
  <c r="Q135" i="17"/>
  <c r="W135" i="17" s="1"/>
  <c r="Y135" i="17" s="1"/>
  <c r="Z135" i="17" s="1"/>
  <c r="AC135" i="17" s="1"/>
  <c r="P135" i="17"/>
  <c r="O135" i="17"/>
  <c r="N135" i="17"/>
  <c r="M135" i="17"/>
  <c r="L135" i="17"/>
  <c r="K135" i="17"/>
  <c r="J135" i="17"/>
  <c r="I135" i="17"/>
  <c r="A135" i="17"/>
  <c r="AN134" i="17"/>
  <c r="AH134" i="17"/>
  <c r="AB134" i="17"/>
  <c r="R134" i="17"/>
  <c r="V134" i="17" s="1"/>
  <c r="P134" i="17"/>
  <c r="O134" i="17"/>
  <c r="N134" i="17"/>
  <c r="M134" i="17"/>
  <c r="L134" i="17"/>
  <c r="K134" i="17"/>
  <c r="J134" i="17"/>
  <c r="X134" i="17" s="1"/>
  <c r="I134" i="17"/>
  <c r="A134" i="17"/>
  <c r="AN133" i="17"/>
  <c r="AH133" i="17"/>
  <c r="AB133" i="17"/>
  <c r="X133" i="17"/>
  <c r="V133" i="17"/>
  <c r="R133" i="17"/>
  <c r="P133" i="17"/>
  <c r="O133" i="17"/>
  <c r="N133" i="17"/>
  <c r="M133" i="17"/>
  <c r="L133" i="17"/>
  <c r="K133" i="17"/>
  <c r="Q133" i="17" s="1"/>
  <c r="W133" i="17" s="1"/>
  <c r="Y133" i="17" s="1"/>
  <c r="Z133" i="17" s="1"/>
  <c r="AC133" i="17" s="1"/>
  <c r="J133" i="17"/>
  <c r="I133" i="17"/>
  <c r="A133" i="17"/>
  <c r="AN132" i="17"/>
  <c r="AK132" i="17"/>
  <c r="AJ132" i="17"/>
  <c r="AH132" i="17"/>
  <c r="AB132" i="17"/>
  <c r="X132" i="17"/>
  <c r="S132" i="17"/>
  <c r="R132" i="17"/>
  <c r="P132" i="17"/>
  <c r="O132" i="17"/>
  <c r="N132" i="17"/>
  <c r="M132" i="17"/>
  <c r="L132" i="17"/>
  <c r="K132" i="17"/>
  <c r="Q132" i="17" s="1"/>
  <c r="J132" i="17"/>
  <c r="I132" i="17"/>
  <c r="A132" i="17"/>
  <c r="AN131" i="17"/>
  <c r="AH131" i="17"/>
  <c r="AB131" i="17"/>
  <c r="X131" i="17"/>
  <c r="R131" i="17"/>
  <c r="V131" i="17" s="1"/>
  <c r="P131" i="17"/>
  <c r="O131" i="17"/>
  <c r="N131" i="17"/>
  <c r="M131" i="17"/>
  <c r="L131" i="17"/>
  <c r="K131" i="17"/>
  <c r="Q131" i="17" s="1"/>
  <c r="W131" i="17" s="1"/>
  <c r="Y131" i="17" s="1"/>
  <c r="Z131" i="17" s="1"/>
  <c r="AC131" i="17" s="1"/>
  <c r="I131" i="17"/>
  <c r="A131" i="17"/>
  <c r="AN130" i="17"/>
  <c r="AJ130" i="17"/>
  <c r="AH130" i="17"/>
  <c r="AB130" i="17"/>
  <c r="V130" i="17"/>
  <c r="P130" i="17"/>
  <c r="O130" i="17"/>
  <c r="N130" i="17"/>
  <c r="M130" i="17"/>
  <c r="L130" i="17"/>
  <c r="K130" i="17"/>
  <c r="Q130" i="17" s="1"/>
  <c r="W130" i="17" s="1"/>
  <c r="Y130" i="17" s="1"/>
  <c r="Z130" i="17" s="1"/>
  <c r="AC130" i="17" s="1"/>
  <c r="J130" i="17"/>
  <c r="X130" i="17" s="1"/>
  <c r="I130" i="17"/>
  <c r="A130" i="17"/>
  <c r="AN129" i="17"/>
  <c r="AH129" i="17"/>
  <c r="AB129" i="17"/>
  <c r="X129" i="17"/>
  <c r="V129" i="17"/>
  <c r="Q129" i="17"/>
  <c r="W129" i="17" s="1"/>
  <c r="Y129" i="17" s="1"/>
  <c r="Z129" i="17" s="1"/>
  <c r="AC129" i="17" s="1"/>
  <c r="A129" i="17"/>
  <c r="AN128" i="17"/>
  <c r="AJ128" i="17"/>
  <c r="AK128" i="17" s="1"/>
  <c r="AH128" i="17"/>
  <c r="AB128" i="17"/>
  <c r="R128" i="17"/>
  <c r="V128" i="17" s="1"/>
  <c r="P128" i="17"/>
  <c r="O128" i="17"/>
  <c r="N128" i="17"/>
  <c r="M128" i="17"/>
  <c r="L128" i="17"/>
  <c r="Q128" i="17" s="1"/>
  <c r="W128" i="17" s="1"/>
  <c r="Y128" i="17" s="1"/>
  <c r="Z128" i="17" s="1"/>
  <c r="AC128" i="17" s="1"/>
  <c r="K128" i="17"/>
  <c r="J128" i="17"/>
  <c r="X128" i="17" s="1"/>
  <c r="I128" i="17"/>
  <c r="A128" i="17"/>
  <c r="AN127" i="17"/>
  <c r="AH127" i="17"/>
  <c r="AJ127" i="17" s="1"/>
  <c r="AK127" i="17" s="1"/>
  <c r="AB127" i="17"/>
  <c r="X127" i="17"/>
  <c r="V127" i="17"/>
  <c r="R127" i="17"/>
  <c r="P127" i="17"/>
  <c r="O127" i="17"/>
  <c r="N127" i="17"/>
  <c r="M127" i="17"/>
  <c r="L127" i="17"/>
  <c r="K127" i="17"/>
  <c r="Q127" i="17" s="1"/>
  <c r="W127" i="17" s="1"/>
  <c r="Y127" i="17" s="1"/>
  <c r="Z127" i="17" s="1"/>
  <c r="AC127" i="17" s="1"/>
  <c r="J127" i="17"/>
  <c r="I127" i="17"/>
  <c r="A127" i="17"/>
  <c r="AN126" i="17"/>
  <c r="AH126" i="17"/>
  <c r="AB126" i="17"/>
  <c r="X126" i="17"/>
  <c r="V126" i="17"/>
  <c r="R126" i="17"/>
  <c r="P126" i="17"/>
  <c r="O126" i="17"/>
  <c r="N126" i="17"/>
  <c r="M126" i="17"/>
  <c r="L126" i="17"/>
  <c r="K126" i="17"/>
  <c r="J126" i="17"/>
  <c r="I126" i="17"/>
  <c r="A126" i="17"/>
  <c r="AN125" i="17"/>
  <c r="AJ125" i="17"/>
  <c r="AK125" i="17" s="1"/>
  <c r="AH125" i="17"/>
  <c r="AB125" i="17"/>
  <c r="V125" i="17"/>
  <c r="U125" i="17"/>
  <c r="R125" i="17"/>
  <c r="P125" i="17"/>
  <c r="O125" i="17"/>
  <c r="N125" i="17"/>
  <c r="M125" i="17"/>
  <c r="L125" i="17"/>
  <c r="K125" i="17"/>
  <c r="Q125" i="17" s="1"/>
  <c r="W125" i="17" s="1"/>
  <c r="Y125" i="17" s="1"/>
  <c r="Z125" i="17" s="1"/>
  <c r="AC125" i="17" s="1"/>
  <c r="J125" i="17"/>
  <c r="X125" i="17" s="1"/>
  <c r="I125" i="17"/>
  <c r="A125" i="17"/>
  <c r="AN124" i="17"/>
  <c r="AH124" i="17"/>
  <c r="AJ124" i="17" s="1"/>
  <c r="AK124" i="17" s="1"/>
  <c r="AB124" i="17"/>
  <c r="U124" i="17"/>
  <c r="R124" i="17"/>
  <c r="V124" i="17" s="1"/>
  <c r="P124" i="17"/>
  <c r="O124" i="17"/>
  <c r="N124" i="17"/>
  <c r="M124" i="17"/>
  <c r="L124" i="17"/>
  <c r="K124" i="17"/>
  <c r="J124" i="17"/>
  <c r="X124" i="17" s="1"/>
  <c r="I124" i="17"/>
  <c r="A124" i="17"/>
  <c r="AN123" i="17"/>
  <c r="AH123" i="17"/>
  <c r="AB123" i="17"/>
  <c r="U123" i="17"/>
  <c r="R123" i="17"/>
  <c r="V123" i="17" s="1"/>
  <c r="P123" i="17"/>
  <c r="O123" i="17"/>
  <c r="N123" i="17"/>
  <c r="M123" i="17"/>
  <c r="L123" i="17"/>
  <c r="K123" i="17"/>
  <c r="Q123" i="17" s="1"/>
  <c r="W123" i="17" s="1"/>
  <c r="Y123" i="17" s="1"/>
  <c r="Z123" i="17" s="1"/>
  <c r="AC123" i="17" s="1"/>
  <c r="J123" i="17"/>
  <c r="X123" i="17" s="1"/>
  <c r="I123" i="17"/>
  <c r="A123" i="17"/>
  <c r="AN122" i="17"/>
  <c r="AH122" i="17"/>
  <c r="AB122" i="17"/>
  <c r="U122" i="17"/>
  <c r="R122" i="17"/>
  <c r="V122" i="17" s="1"/>
  <c r="P122" i="17"/>
  <c r="O122" i="17"/>
  <c r="N122" i="17"/>
  <c r="M122" i="17"/>
  <c r="L122" i="17"/>
  <c r="K122" i="17"/>
  <c r="Q122" i="17" s="1"/>
  <c r="J122" i="17"/>
  <c r="X122" i="17" s="1"/>
  <c r="I122" i="17"/>
  <c r="A122" i="17"/>
  <c r="AN121" i="17"/>
  <c r="AH121" i="17"/>
  <c r="AB121" i="17"/>
  <c r="U121" i="17"/>
  <c r="R121" i="17"/>
  <c r="V121" i="17" s="1"/>
  <c r="P121" i="17"/>
  <c r="O121" i="17"/>
  <c r="N121" i="17"/>
  <c r="M121" i="17"/>
  <c r="L121" i="17"/>
  <c r="K121" i="17"/>
  <c r="Q121" i="17" s="1"/>
  <c r="W121" i="17" s="1"/>
  <c r="Y121" i="17" s="1"/>
  <c r="Z121" i="17" s="1"/>
  <c r="AC121" i="17" s="1"/>
  <c r="J121" i="17"/>
  <c r="X121" i="17" s="1"/>
  <c r="I121" i="17"/>
  <c r="A121" i="17"/>
  <c r="AN120" i="17"/>
  <c r="AH120" i="17"/>
  <c r="AB120" i="17"/>
  <c r="U120" i="17"/>
  <c r="R120" i="17"/>
  <c r="V120" i="17" s="1"/>
  <c r="P120" i="17"/>
  <c r="O120" i="17"/>
  <c r="N120" i="17"/>
  <c r="M120" i="17"/>
  <c r="L120" i="17"/>
  <c r="K120" i="17"/>
  <c r="Q120" i="17" s="1"/>
  <c r="J120" i="17"/>
  <c r="X120" i="17" s="1"/>
  <c r="I120" i="17"/>
  <c r="A120" i="17"/>
  <c r="AN119" i="17"/>
  <c r="AH119" i="17"/>
  <c r="AB119" i="17"/>
  <c r="U119" i="17"/>
  <c r="R119" i="17"/>
  <c r="V119" i="17" s="1"/>
  <c r="P119" i="17"/>
  <c r="O119" i="17"/>
  <c r="N119" i="17"/>
  <c r="M119" i="17"/>
  <c r="L119" i="17"/>
  <c r="K119" i="17"/>
  <c r="Q119" i="17" s="1"/>
  <c r="J119" i="17"/>
  <c r="X119" i="17" s="1"/>
  <c r="I119" i="17"/>
  <c r="A119" i="17"/>
  <c r="AN118" i="17"/>
  <c r="AH118" i="17"/>
  <c r="AB118" i="17"/>
  <c r="U118" i="17"/>
  <c r="R118" i="17"/>
  <c r="V118" i="17" s="1"/>
  <c r="P118" i="17"/>
  <c r="O118" i="17"/>
  <c r="N118" i="17"/>
  <c r="M118" i="17"/>
  <c r="L118" i="17"/>
  <c r="K118" i="17"/>
  <c r="Q118" i="17" s="1"/>
  <c r="J118" i="17"/>
  <c r="X118" i="17" s="1"/>
  <c r="I118" i="17"/>
  <c r="A118" i="17"/>
  <c r="AN117" i="17"/>
  <c r="AH117" i="17"/>
  <c r="AB117" i="17"/>
  <c r="U117" i="17"/>
  <c r="R117" i="17"/>
  <c r="V117" i="17" s="1"/>
  <c r="P117" i="17"/>
  <c r="O117" i="17"/>
  <c r="N117" i="17"/>
  <c r="M117" i="17"/>
  <c r="L117" i="17"/>
  <c r="K117" i="17"/>
  <c r="Q117" i="17" s="1"/>
  <c r="J117" i="17"/>
  <c r="X117" i="17" s="1"/>
  <c r="I117" i="17"/>
  <c r="A117" i="17"/>
  <c r="AN116" i="17"/>
  <c r="AH116" i="17"/>
  <c r="AB116" i="17"/>
  <c r="U116" i="17"/>
  <c r="R116" i="17"/>
  <c r="P116" i="17"/>
  <c r="O116" i="17"/>
  <c r="N116" i="17"/>
  <c r="M116" i="17"/>
  <c r="L116" i="17"/>
  <c r="K116" i="17"/>
  <c r="J116" i="17"/>
  <c r="X116" i="17" s="1"/>
  <c r="I116" i="17"/>
  <c r="A116" i="17"/>
  <c r="AN115" i="17"/>
  <c r="AH115" i="17"/>
  <c r="AB115" i="17"/>
  <c r="U115" i="17"/>
  <c r="R115" i="17"/>
  <c r="V115" i="17" s="1"/>
  <c r="P115" i="17"/>
  <c r="O115" i="17"/>
  <c r="N115" i="17"/>
  <c r="M115" i="17"/>
  <c r="L115" i="17"/>
  <c r="K115" i="17"/>
  <c r="Q115" i="17" s="1"/>
  <c r="J115" i="17"/>
  <c r="X115" i="17" s="1"/>
  <c r="I115" i="17"/>
  <c r="A115" i="17"/>
  <c r="AN114" i="17"/>
  <c r="AH114" i="17"/>
  <c r="AB114" i="17"/>
  <c r="U114" i="17"/>
  <c r="V114" i="17" s="1"/>
  <c r="Q114" i="17"/>
  <c r="P114" i="17"/>
  <c r="O114" i="17"/>
  <c r="N114" i="17"/>
  <c r="M114" i="17"/>
  <c r="L114" i="17"/>
  <c r="K114" i="17"/>
  <c r="J114" i="17"/>
  <c r="X114" i="17" s="1"/>
  <c r="I114" i="17"/>
  <c r="A114" i="17"/>
  <c r="AN113" i="17"/>
  <c r="AH113" i="17"/>
  <c r="AB113" i="17"/>
  <c r="V113" i="17"/>
  <c r="U113" i="17"/>
  <c r="P113" i="17"/>
  <c r="O113" i="17"/>
  <c r="N113" i="17"/>
  <c r="Q113" i="17" s="1"/>
  <c r="W113" i="17" s="1"/>
  <c r="Y113" i="17" s="1"/>
  <c r="Z113" i="17" s="1"/>
  <c r="AC113" i="17" s="1"/>
  <c r="M113" i="17"/>
  <c r="L113" i="17"/>
  <c r="K113" i="17"/>
  <c r="J113" i="17"/>
  <c r="X113" i="17" s="1"/>
  <c r="I113" i="17"/>
  <c r="A113" i="17"/>
  <c r="AN112" i="17"/>
  <c r="AH112" i="17"/>
  <c r="AB112" i="17"/>
  <c r="X112" i="17"/>
  <c r="U112" i="17"/>
  <c r="V112" i="17" s="1"/>
  <c r="R112" i="17"/>
  <c r="P112" i="17"/>
  <c r="O112" i="17"/>
  <c r="N112" i="17"/>
  <c r="Q112" i="17" s="1"/>
  <c r="W112" i="17" s="1"/>
  <c r="Y112" i="17" s="1"/>
  <c r="Z112" i="17" s="1"/>
  <c r="AC112" i="17" s="1"/>
  <c r="M112" i="17"/>
  <c r="L112" i="17"/>
  <c r="K112" i="17"/>
  <c r="J112" i="17"/>
  <c r="I112" i="17"/>
  <c r="A112" i="17"/>
  <c r="AJ111" i="17"/>
  <c r="AK111" i="17" s="1"/>
  <c r="AH111" i="17"/>
  <c r="AB111" i="17"/>
  <c r="U111" i="17"/>
  <c r="R111" i="17"/>
  <c r="V111" i="17" s="1"/>
  <c r="P111" i="17"/>
  <c r="O111" i="17"/>
  <c r="N111" i="17"/>
  <c r="M111" i="17"/>
  <c r="L111" i="17"/>
  <c r="K111" i="17"/>
  <c r="Q111" i="17" s="1"/>
  <c r="W111" i="17" s="1"/>
  <c r="Y111" i="17" s="1"/>
  <c r="Z111" i="17" s="1"/>
  <c r="AC111" i="17" s="1"/>
  <c r="J111" i="17"/>
  <c r="X111" i="17" s="1"/>
  <c r="I111" i="17"/>
  <c r="A111" i="17"/>
  <c r="AN110" i="17"/>
  <c r="AJ110" i="17"/>
  <c r="AK110" i="17" s="1"/>
  <c r="AH110" i="17"/>
  <c r="AB110" i="17"/>
  <c r="U110" i="17"/>
  <c r="R110" i="17"/>
  <c r="V110" i="17" s="1"/>
  <c r="P110" i="17"/>
  <c r="O110" i="17"/>
  <c r="N110" i="17"/>
  <c r="M110" i="17"/>
  <c r="L110" i="17"/>
  <c r="K110" i="17"/>
  <c r="J110" i="17"/>
  <c r="X110" i="17" s="1"/>
  <c r="I110" i="17"/>
  <c r="A110" i="17"/>
  <c r="AH109" i="17"/>
  <c r="AB109" i="17"/>
  <c r="AJ109" i="17" s="1"/>
  <c r="AK109" i="17" s="1"/>
  <c r="X109" i="17"/>
  <c r="V109" i="17"/>
  <c r="U109" i="17"/>
  <c r="R109" i="17"/>
  <c r="P109" i="17"/>
  <c r="O109" i="17"/>
  <c r="N109" i="17"/>
  <c r="M109" i="17"/>
  <c r="L109" i="17"/>
  <c r="K109" i="17"/>
  <c r="J109" i="17"/>
  <c r="I109" i="17"/>
  <c r="A109" i="17"/>
  <c r="AJ108" i="17"/>
  <c r="AK108" i="17" s="1"/>
  <c r="AH108" i="17"/>
  <c r="AB108" i="17"/>
  <c r="U108" i="17"/>
  <c r="V108" i="17" s="1"/>
  <c r="R108" i="17"/>
  <c r="P108" i="17"/>
  <c r="O108" i="17"/>
  <c r="N108" i="17"/>
  <c r="M108" i="17"/>
  <c r="L108" i="17"/>
  <c r="K108" i="17"/>
  <c r="Q108" i="17" s="1"/>
  <c r="W108" i="17" s="1"/>
  <c r="Y108" i="17" s="1"/>
  <c r="Z108" i="17" s="1"/>
  <c r="AC108" i="17" s="1"/>
  <c r="J108" i="17"/>
  <c r="I108" i="17"/>
  <c r="A108" i="17"/>
  <c r="AJ107" i="17"/>
  <c r="AK107" i="17" s="1"/>
  <c r="AH107" i="17"/>
  <c r="AB107" i="17"/>
  <c r="V107" i="17"/>
  <c r="U107" i="17"/>
  <c r="R107" i="17"/>
  <c r="P107" i="17"/>
  <c r="O107" i="17"/>
  <c r="N107" i="17"/>
  <c r="M107" i="17"/>
  <c r="L107" i="17"/>
  <c r="K107" i="17"/>
  <c r="J107" i="17"/>
  <c r="X107" i="17" s="1"/>
  <c r="I107" i="17"/>
  <c r="A107" i="17"/>
  <c r="AK106" i="17"/>
  <c r="AH106" i="17"/>
  <c r="AB106" i="17"/>
  <c r="AJ106" i="17" s="1"/>
  <c r="X106" i="17"/>
  <c r="V106" i="17"/>
  <c r="U106" i="17"/>
  <c r="R106" i="17"/>
  <c r="P106" i="17"/>
  <c r="O106" i="17"/>
  <c r="N106" i="17"/>
  <c r="M106" i="17"/>
  <c r="L106" i="17"/>
  <c r="Q106" i="17" s="1"/>
  <c r="W106" i="17" s="1"/>
  <c r="Y106" i="17" s="1"/>
  <c r="Z106" i="17" s="1"/>
  <c r="AC106" i="17" s="1"/>
  <c r="K106" i="17"/>
  <c r="J106" i="17"/>
  <c r="I106" i="17"/>
  <c r="A106" i="17"/>
  <c r="AJ105" i="17"/>
  <c r="AH105" i="17"/>
  <c r="AB105" i="17"/>
  <c r="U105" i="17"/>
  <c r="R105" i="17"/>
  <c r="V105" i="17" s="1"/>
  <c r="P105" i="17"/>
  <c r="O105" i="17"/>
  <c r="N105" i="17"/>
  <c r="M105" i="17"/>
  <c r="L105" i="17"/>
  <c r="K105" i="17"/>
  <c r="Q105" i="17" s="1"/>
  <c r="J105" i="17"/>
  <c r="X105" i="17" s="1"/>
  <c r="I105" i="17"/>
  <c r="A105" i="17"/>
  <c r="AH104" i="17"/>
  <c r="AB104" i="17"/>
  <c r="V104" i="17"/>
  <c r="U104" i="17"/>
  <c r="Q104" i="17"/>
  <c r="W104" i="17" s="1"/>
  <c r="Y104" i="17" s="1"/>
  <c r="Z104" i="17" s="1"/>
  <c r="AC104" i="17" s="1"/>
  <c r="P104" i="17"/>
  <c r="O104" i="17"/>
  <c r="N104" i="17"/>
  <c r="M104" i="17"/>
  <c r="L104" i="17"/>
  <c r="K104" i="17"/>
  <c r="J104" i="17"/>
  <c r="X104" i="17" s="1"/>
  <c r="I104" i="17"/>
  <c r="A104" i="17"/>
  <c r="AN103" i="17"/>
  <c r="AH103" i="17"/>
  <c r="AB103" i="17"/>
  <c r="X103" i="17"/>
  <c r="U103" i="17"/>
  <c r="V103" i="17" s="1"/>
  <c r="R103" i="17"/>
  <c r="P103" i="17"/>
  <c r="O103" i="17"/>
  <c r="N103" i="17"/>
  <c r="Q103" i="17" s="1"/>
  <c r="W103" i="17" s="1"/>
  <c r="Y103" i="17" s="1"/>
  <c r="Z103" i="17" s="1"/>
  <c r="AC103" i="17" s="1"/>
  <c r="M103" i="17"/>
  <c r="L103" i="17"/>
  <c r="K103" i="17"/>
  <c r="J103" i="17"/>
  <c r="I103" i="17"/>
  <c r="A103" i="17"/>
  <c r="AJ102" i="17"/>
  <c r="AK102" i="17" s="1"/>
  <c r="AH102" i="17"/>
  <c r="AB102" i="17"/>
  <c r="U102" i="17"/>
  <c r="R102" i="17"/>
  <c r="V102" i="17" s="1"/>
  <c r="P102" i="17"/>
  <c r="O102" i="17"/>
  <c r="N102" i="17"/>
  <c r="M102" i="17"/>
  <c r="L102" i="17"/>
  <c r="K102" i="17"/>
  <c r="J102" i="17"/>
  <c r="X102" i="17" s="1"/>
  <c r="I102" i="17"/>
  <c r="A102" i="17"/>
  <c r="AH101" i="17"/>
  <c r="AB101" i="17"/>
  <c r="X101" i="17"/>
  <c r="V101" i="17"/>
  <c r="U101" i="17"/>
  <c r="R101" i="17"/>
  <c r="P101" i="17"/>
  <c r="O101" i="17"/>
  <c r="Q101" i="17" s="1"/>
  <c r="W101" i="17" s="1"/>
  <c r="Y101" i="17" s="1"/>
  <c r="Z101" i="17" s="1"/>
  <c r="AC101" i="17" s="1"/>
  <c r="N101" i="17"/>
  <c r="M101" i="17"/>
  <c r="L101" i="17"/>
  <c r="K101" i="17"/>
  <c r="J101" i="17"/>
  <c r="I101" i="17"/>
  <c r="A101" i="17"/>
  <c r="AN100" i="17"/>
  <c r="AH100" i="17"/>
  <c r="AB100" i="17"/>
  <c r="X100" i="17"/>
  <c r="V100" i="17"/>
  <c r="U100" i="17"/>
  <c r="R100" i="17"/>
  <c r="P100" i="17"/>
  <c r="O100" i="17"/>
  <c r="N100" i="17"/>
  <c r="M100" i="17"/>
  <c r="L100" i="17"/>
  <c r="Q100" i="17" s="1"/>
  <c r="W100" i="17" s="1"/>
  <c r="Y100" i="17" s="1"/>
  <c r="Z100" i="17" s="1"/>
  <c r="AC100" i="17" s="1"/>
  <c r="K100" i="17"/>
  <c r="J100" i="17"/>
  <c r="I100" i="17"/>
  <c r="A100" i="17"/>
  <c r="AJ99" i="17"/>
  <c r="AK99" i="17" s="1"/>
  <c r="AH99" i="17"/>
  <c r="AB99" i="17"/>
  <c r="R99" i="17"/>
  <c r="V99" i="17" s="1"/>
  <c r="P99" i="17"/>
  <c r="O99" i="17"/>
  <c r="N99" i="17"/>
  <c r="M99" i="17"/>
  <c r="L99" i="17"/>
  <c r="K99" i="17"/>
  <c r="J99" i="17"/>
  <c r="X99" i="17" s="1"/>
  <c r="I99" i="17"/>
  <c r="A99" i="17"/>
  <c r="AN98" i="17"/>
  <c r="AH98" i="17"/>
  <c r="AJ98" i="17" s="1"/>
  <c r="AK98" i="17" s="1"/>
  <c r="AB98" i="17"/>
  <c r="U98" i="17"/>
  <c r="R98" i="17"/>
  <c r="V98" i="17" s="1"/>
  <c r="P98" i="17"/>
  <c r="O98" i="17"/>
  <c r="N98" i="17"/>
  <c r="M98" i="17"/>
  <c r="L98" i="17"/>
  <c r="K98" i="17"/>
  <c r="Q98" i="17" s="1"/>
  <c r="J98" i="17"/>
  <c r="X98" i="17" s="1"/>
  <c r="I98" i="17"/>
  <c r="A98" i="17"/>
  <c r="AH97" i="17"/>
  <c r="AB97" i="17"/>
  <c r="V97" i="17"/>
  <c r="U97" i="17"/>
  <c r="X97" i="17" s="1"/>
  <c r="R97" i="17"/>
  <c r="P97" i="17"/>
  <c r="O97" i="17"/>
  <c r="N97" i="17"/>
  <c r="M97" i="17"/>
  <c r="L97" i="17"/>
  <c r="K97" i="17"/>
  <c r="J97" i="17"/>
  <c r="I97" i="17"/>
  <c r="A97" i="17"/>
  <c r="AJ96" i="17"/>
  <c r="AK96" i="17" s="1"/>
  <c r="AH96" i="17"/>
  <c r="AB96" i="17"/>
  <c r="U96" i="17"/>
  <c r="R96" i="17"/>
  <c r="P96" i="17"/>
  <c r="O96" i="17"/>
  <c r="N96" i="17"/>
  <c r="M96" i="17"/>
  <c r="L96" i="17"/>
  <c r="K96" i="17"/>
  <c r="J96" i="17"/>
  <c r="X96" i="17" s="1"/>
  <c r="I96" i="17"/>
  <c r="A96" i="17"/>
  <c r="AN95" i="17"/>
  <c r="AJ95" i="17"/>
  <c r="AK95" i="17" s="1"/>
  <c r="AH95" i="17"/>
  <c r="AB95" i="17"/>
  <c r="U95" i="17"/>
  <c r="R95" i="17"/>
  <c r="P95" i="17"/>
  <c r="O95" i="17"/>
  <c r="N95" i="17"/>
  <c r="M95" i="17"/>
  <c r="L95" i="17"/>
  <c r="K95" i="17"/>
  <c r="J95" i="17"/>
  <c r="X95" i="17" s="1"/>
  <c r="I95" i="17"/>
  <c r="A95" i="17"/>
  <c r="AJ94" i="17"/>
  <c r="AH94" i="17"/>
  <c r="AB94" i="17"/>
  <c r="U94" i="17"/>
  <c r="R94" i="17"/>
  <c r="V94" i="17" s="1"/>
  <c r="P94" i="17"/>
  <c r="O94" i="17"/>
  <c r="N94" i="17"/>
  <c r="M94" i="17"/>
  <c r="Q94" i="17" s="1"/>
  <c r="W94" i="17" s="1"/>
  <c r="Y94" i="17" s="1"/>
  <c r="Z94" i="17" s="1"/>
  <c r="AC94" i="17" s="1"/>
  <c r="L94" i="17"/>
  <c r="K94" i="17"/>
  <c r="J94" i="17"/>
  <c r="X94" i="17" s="1"/>
  <c r="I94" i="17"/>
  <c r="A94" i="17"/>
  <c r="AN93" i="17"/>
  <c r="AH93" i="17"/>
  <c r="AB93" i="17"/>
  <c r="AJ93" i="17" s="1"/>
  <c r="U93" i="17"/>
  <c r="R93" i="17"/>
  <c r="V93" i="17" s="1"/>
  <c r="P93" i="17"/>
  <c r="O93" i="17"/>
  <c r="N93" i="17"/>
  <c r="M93" i="17"/>
  <c r="L93" i="17"/>
  <c r="K93" i="17"/>
  <c r="J93" i="17"/>
  <c r="X93" i="17" s="1"/>
  <c r="I93" i="17"/>
  <c r="A93" i="17"/>
  <c r="AH92" i="17"/>
  <c r="AB92" i="17"/>
  <c r="X92" i="17"/>
  <c r="V92" i="17"/>
  <c r="R92" i="17"/>
  <c r="Q92" i="17"/>
  <c r="W92" i="17" s="1"/>
  <c r="Y92" i="17" s="1"/>
  <c r="Z92" i="17" s="1"/>
  <c r="AC92" i="17" s="1"/>
  <c r="P92" i="17"/>
  <c r="O92" i="17"/>
  <c r="N92" i="17"/>
  <c r="M92" i="17"/>
  <c r="L92" i="17"/>
  <c r="K92" i="17"/>
  <c r="J92" i="17"/>
  <c r="I92" i="17"/>
  <c r="A92" i="17"/>
  <c r="AH91" i="17"/>
  <c r="AB91" i="17"/>
  <c r="X91" i="17"/>
  <c r="V91" i="17"/>
  <c r="R91" i="17"/>
  <c r="P91" i="17"/>
  <c r="O91" i="17"/>
  <c r="N91" i="17"/>
  <c r="M91" i="17"/>
  <c r="L91" i="17"/>
  <c r="K91" i="17"/>
  <c r="J91" i="17"/>
  <c r="I91" i="17"/>
  <c r="A91" i="17"/>
  <c r="AJ90" i="17"/>
  <c r="AK90" i="17" s="1"/>
  <c r="AH90" i="17"/>
  <c r="AB90" i="17"/>
  <c r="X90" i="17"/>
  <c r="U90" i="17"/>
  <c r="R90" i="17"/>
  <c r="V90" i="17" s="1"/>
  <c r="P90" i="17"/>
  <c r="O90" i="17"/>
  <c r="N90" i="17"/>
  <c r="M90" i="17"/>
  <c r="L90" i="17"/>
  <c r="K90" i="17"/>
  <c r="J90" i="17"/>
  <c r="I90" i="17"/>
  <c r="A90" i="17"/>
  <c r="AJ89" i="17"/>
  <c r="AK89" i="17" s="1"/>
  <c r="AH89" i="17"/>
  <c r="AB89" i="17"/>
  <c r="U89" i="17"/>
  <c r="R89" i="17"/>
  <c r="V89" i="17" s="1"/>
  <c r="P89" i="17"/>
  <c r="O89" i="17"/>
  <c r="N89" i="17"/>
  <c r="M89" i="17"/>
  <c r="L89" i="17"/>
  <c r="Q89" i="17" s="1"/>
  <c r="K89" i="17"/>
  <c r="J89" i="17"/>
  <c r="X89" i="17" s="1"/>
  <c r="I89" i="17"/>
  <c r="A89" i="17"/>
  <c r="AH88" i="17"/>
  <c r="AB88" i="17"/>
  <c r="U88" i="17"/>
  <c r="R88" i="17"/>
  <c r="V88" i="17" s="1"/>
  <c r="P88" i="17"/>
  <c r="O88" i="17"/>
  <c r="N88" i="17"/>
  <c r="M88" i="17"/>
  <c r="L88" i="17"/>
  <c r="K88" i="17"/>
  <c r="J88" i="17"/>
  <c r="X88" i="17" s="1"/>
  <c r="I88" i="17"/>
  <c r="A88" i="17"/>
  <c r="AN87" i="17"/>
  <c r="AJ87" i="17"/>
  <c r="AH87" i="17"/>
  <c r="AC87" i="17"/>
  <c r="AB87" i="17"/>
  <c r="AK87" i="17" s="1"/>
  <c r="Z87" i="17"/>
  <c r="V87" i="17"/>
  <c r="U87" i="17"/>
  <c r="R87" i="17"/>
  <c r="Q87" i="17"/>
  <c r="W87" i="17" s="1"/>
  <c r="Y87" i="17" s="1"/>
  <c r="P87" i="17"/>
  <c r="O87" i="17"/>
  <c r="N87" i="17"/>
  <c r="M87" i="17"/>
  <c r="L87" i="17"/>
  <c r="K87" i="17"/>
  <c r="J87" i="17"/>
  <c r="X87" i="17" s="1"/>
  <c r="I87" i="17"/>
  <c r="A87" i="17"/>
  <c r="AN86" i="17"/>
  <c r="AH86" i="17"/>
  <c r="AB86" i="17"/>
  <c r="X86" i="17"/>
  <c r="U86" i="17"/>
  <c r="R86" i="17"/>
  <c r="V86" i="17" s="1"/>
  <c r="P86" i="17"/>
  <c r="O86" i="17"/>
  <c r="N86" i="17"/>
  <c r="M86" i="17"/>
  <c r="L86" i="17"/>
  <c r="K86" i="17"/>
  <c r="J86" i="17"/>
  <c r="I86" i="17"/>
  <c r="A86" i="17"/>
  <c r="AN85" i="17"/>
  <c r="AK85" i="17"/>
  <c r="AH85" i="17"/>
  <c r="AB85" i="17"/>
  <c r="AJ85" i="17" s="1"/>
  <c r="U85" i="17"/>
  <c r="R85" i="17"/>
  <c r="V85" i="17" s="1"/>
  <c r="P85" i="17"/>
  <c r="O85" i="17"/>
  <c r="N85" i="17"/>
  <c r="M85" i="17"/>
  <c r="L85" i="17"/>
  <c r="K85" i="17"/>
  <c r="Q85" i="17" s="1"/>
  <c r="J85" i="17"/>
  <c r="X85" i="17" s="1"/>
  <c r="I85" i="17"/>
  <c r="A85" i="17"/>
  <c r="AN84" i="17"/>
  <c r="AJ84" i="17"/>
  <c r="AK84" i="17" s="1"/>
  <c r="AH84" i="17"/>
  <c r="AB84" i="17"/>
  <c r="X84" i="17"/>
  <c r="V84" i="17"/>
  <c r="U84" i="17"/>
  <c r="R84" i="17"/>
  <c r="P84" i="17"/>
  <c r="O84" i="17"/>
  <c r="N84" i="17"/>
  <c r="M84" i="17"/>
  <c r="L84" i="17"/>
  <c r="Q84" i="17" s="1"/>
  <c r="K84" i="17"/>
  <c r="J84" i="17"/>
  <c r="I84" i="17"/>
  <c r="A84" i="17"/>
  <c r="AH83" i="17"/>
  <c r="AJ83" i="17" s="1"/>
  <c r="AB83" i="17"/>
  <c r="U83" i="17"/>
  <c r="V83" i="17" s="1"/>
  <c r="R83" i="17"/>
  <c r="P83" i="17"/>
  <c r="O83" i="17"/>
  <c r="N83" i="17"/>
  <c r="M83" i="17"/>
  <c r="L83" i="17"/>
  <c r="K83" i="17"/>
  <c r="Q83" i="17" s="1"/>
  <c r="W83" i="17" s="1"/>
  <c r="Y83" i="17" s="1"/>
  <c r="Z83" i="17" s="1"/>
  <c r="AC83" i="17" s="1"/>
  <c r="J83" i="17"/>
  <c r="I83" i="17"/>
  <c r="A83" i="17"/>
  <c r="AN82" i="17"/>
  <c r="AJ82" i="17"/>
  <c r="AH82" i="17"/>
  <c r="AB82" i="17"/>
  <c r="V82" i="17"/>
  <c r="U82" i="17"/>
  <c r="R82" i="17"/>
  <c r="P82" i="17"/>
  <c r="O82" i="17"/>
  <c r="Q82" i="17" s="1"/>
  <c r="W82" i="17" s="1"/>
  <c r="Y82" i="17" s="1"/>
  <c r="Z82" i="17" s="1"/>
  <c r="AC82" i="17" s="1"/>
  <c r="N82" i="17"/>
  <c r="M82" i="17"/>
  <c r="L82" i="17"/>
  <c r="K82" i="17"/>
  <c r="J82" i="17"/>
  <c r="X82" i="17" s="1"/>
  <c r="I82" i="17"/>
  <c r="A82" i="17"/>
  <c r="AK81" i="17"/>
  <c r="AH81" i="17"/>
  <c r="AB81" i="17"/>
  <c r="AJ81" i="17" s="1"/>
  <c r="V81" i="17"/>
  <c r="U81" i="17"/>
  <c r="X81" i="17" s="1"/>
  <c r="R81" i="17"/>
  <c r="Q81" i="17"/>
  <c r="W81" i="17" s="1"/>
  <c r="Y81" i="17" s="1"/>
  <c r="Z81" i="17" s="1"/>
  <c r="AC81" i="17" s="1"/>
  <c r="P81" i="17"/>
  <c r="O81" i="17"/>
  <c r="N81" i="17"/>
  <c r="M81" i="17"/>
  <c r="L81" i="17"/>
  <c r="K81" i="17"/>
  <c r="J81" i="17"/>
  <c r="I81" i="17"/>
  <c r="A81" i="17"/>
  <c r="AN80" i="17"/>
  <c r="AK80" i="17"/>
  <c r="AH80" i="17"/>
  <c r="AB80" i="17"/>
  <c r="AJ80" i="17" s="1"/>
  <c r="V80" i="17"/>
  <c r="U80" i="17"/>
  <c r="R80" i="17"/>
  <c r="P80" i="17"/>
  <c r="O80" i="17"/>
  <c r="N80" i="17"/>
  <c r="M80" i="17"/>
  <c r="L80" i="17"/>
  <c r="Q80" i="17" s="1"/>
  <c r="K80" i="17"/>
  <c r="J80" i="17"/>
  <c r="X80" i="17" s="1"/>
  <c r="I80" i="17"/>
  <c r="A80" i="17"/>
  <c r="AH79" i="17"/>
  <c r="AB79" i="17"/>
  <c r="AJ79" i="17" s="1"/>
  <c r="X79" i="17"/>
  <c r="U79" i="17"/>
  <c r="R79" i="17"/>
  <c r="V79" i="17" s="1"/>
  <c r="P79" i="17"/>
  <c r="O79" i="17"/>
  <c r="N79" i="17"/>
  <c r="M79" i="17"/>
  <c r="L79" i="17"/>
  <c r="K79" i="17"/>
  <c r="Q79" i="17" s="1"/>
  <c r="W79" i="17" s="1"/>
  <c r="Y79" i="17" s="1"/>
  <c r="Z79" i="17" s="1"/>
  <c r="AC79" i="17" s="1"/>
  <c r="J79" i="17"/>
  <c r="I79" i="17"/>
  <c r="A79" i="17"/>
  <c r="AH78" i="17"/>
  <c r="AA78" i="17"/>
  <c r="AB78" i="17" s="1"/>
  <c r="U78" i="17"/>
  <c r="X78" i="17" s="1"/>
  <c r="R78" i="17"/>
  <c r="P78" i="17"/>
  <c r="O78" i="17"/>
  <c r="N78" i="17"/>
  <c r="M78" i="17"/>
  <c r="L78" i="17"/>
  <c r="K78" i="17"/>
  <c r="Q78" i="17" s="1"/>
  <c r="J78" i="17"/>
  <c r="I78" i="17"/>
  <c r="A78" i="17"/>
  <c r="AN77" i="17"/>
  <c r="AH77" i="17"/>
  <c r="AB77" i="17"/>
  <c r="AJ77" i="17" s="1"/>
  <c r="AK77" i="17" s="1"/>
  <c r="X77" i="17"/>
  <c r="U77" i="17"/>
  <c r="R77" i="17"/>
  <c r="V77" i="17" s="1"/>
  <c r="P77" i="17"/>
  <c r="O77" i="17"/>
  <c r="N77" i="17"/>
  <c r="M77" i="17"/>
  <c r="L77" i="17"/>
  <c r="K77" i="17"/>
  <c r="Q77" i="17" s="1"/>
  <c r="W77" i="17" s="1"/>
  <c r="Y77" i="17" s="1"/>
  <c r="Z77" i="17" s="1"/>
  <c r="AC77" i="17" s="1"/>
  <c r="J77" i="17"/>
  <c r="I77" i="17"/>
  <c r="A77" i="17"/>
  <c r="AH76" i="17"/>
  <c r="AJ76" i="17" s="1"/>
  <c r="AK76" i="17" s="1"/>
  <c r="AB76" i="17"/>
  <c r="X76" i="17"/>
  <c r="V76" i="17"/>
  <c r="R76" i="17"/>
  <c r="P76" i="17"/>
  <c r="O76" i="17"/>
  <c r="N76" i="17"/>
  <c r="M76" i="17"/>
  <c r="L76" i="17"/>
  <c r="Q76" i="17" s="1"/>
  <c r="W76" i="17" s="1"/>
  <c r="Y76" i="17" s="1"/>
  <c r="Z76" i="17" s="1"/>
  <c r="AC76" i="17" s="1"/>
  <c r="K76" i="17"/>
  <c r="J76" i="17"/>
  <c r="I76" i="17"/>
  <c r="A76" i="17"/>
  <c r="AN75" i="17"/>
  <c r="AH75" i="17"/>
  <c r="AB75" i="17"/>
  <c r="X75" i="17"/>
  <c r="U75" i="17"/>
  <c r="V75" i="17" s="1"/>
  <c r="R75" i="17"/>
  <c r="P75" i="17"/>
  <c r="O75" i="17"/>
  <c r="N75" i="17"/>
  <c r="M75" i="17"/>
  <c r="L75" i="17"/>
  <c r="K75" i="17"/>
  <c r="Q75" i="17" s="1"/>
  <c r="W75" i="17" s="1"/>
  <c r="Y75" i="17" s="1"/>
  <c r="Z75" i="17" s="1"/>
  <c r="AC75" i="17" s="1"/>
  <c r="J75" i="17"/>
  <c r="I75" i="17"/>
  <c r="A75" i="17"/>
  <c r="AJ74" i="17"/>
  <c r="AK74" i="17" s="1"/>
  <c r="AH74" i="17"/>
  <c r="AB74" i="17"/>
  <c r="R74" i="17"/>
  <c r="V74" i="17" s="1"/>
  <c r="P74" i="17"/>
  <c r="O74" i="17"/>
  <c r="N74" i="17"/>
  <c r="M74" i="17"/>
  <c r="L74" i="17"/>
  <c r="Q74" i="17" s="1"/>
  <c r="W74" i="17" s="1"/>
  <c r="Y74" i="17" s="1"/>
  <c r="Z74" i="17" s="1"/>
  <c r="AC74" i="17" s="1"/>
  <c r="K74" i="17"/>
  <c r="J74" i="17"/>
  <c r="X74" i="17" s="1"/>
  <c r="I74" i="17"/>
  <c r="A74" i="17"/>
  <c r="AK73" i="17"/>
  <c r="AH73" i="17"/>
  <c r="AB73" i="17"/>
  <c r="AJ73" i="17" s="1"/>
  <c r="R73" i="17"/>
  <c r="V73" i="17" s="1"/>
  <c r="P73" i="17"/>
  <c r="O73" i="17"/>
  <c r="N73" i="17"/>
  <c r="M73" i="17"/>
  <c r="L73" i="17"/>
  <c r="Q73" i="17" s="1"/>
  <c r="W73" i="17" s="1"/>
  <c r="Y73" i="17" s="1"/>
  <c r="Z73" i="17" s="1"/>
  <c r="AC73" i="17" s="1"/>
  <c r="K73" i="17"/>
  <c r="J73" i="17"/>
  <c r="X73" i="17" s="1"/>
  <c r="I73" i="17"/>
  <c r="A73" i="17"/>
  <c r="AN72" i="17"/>
  <c r="AJ72" i="17"/>
  <c r="AH72" i="17"/>
  <c r="AB72" i="17"/>
  <c r="R72" i="17"/>
  <c r="V72" i="17" s="1"/>
  <c r="P72" i="17"/>
  <c r="O72" i="17"/>
  <c r="N72" i="17"/>
  <c r="M72" i="17"/>
  <c r="L72" i="17"/>
  <c r="K72" i="17"/>
  <c r="J72" i="17"/>
  <c r="X72" i="17" s="1"/>
  <c r="I72" i="17"/>
  <c r="A72" i="17"/>
  <c r="AK71" i="17"/>
  <c r="AH71" i="17"/>
  <c r="AB71" i="17"/>
  <c r="AJ71" i="17" s="1"/>
  <c r="U71" i="17"/>
  <c r="R71" i="17"/>
  <c r="Q71" i="17"/>
  <c r="P71" i="17"/>
  <c r="O71" i="17"/>
  <c r="N71" i="17"/>
  <c r="M71" i="17"/>
  <c r="L71" i="17"/>
  <c r="K71" i="17"/>
  <c r="J71" i="17"/>
  <c r="X71" i="17" s="1"/>
  <c r="I71" i="17"/>
  <c r="A71" i="17"/>
  <c r="AN70" i="17"/>
  <c r="AK70" i="17"/>
  <c r="AH70" i="17"/>
  <c r="AB70" i="17"/>
  <c r="AJ70" i="17" s="1"/>
  <c r="X70" i="17"/>
  <c r="U70" i="17"/>
  <c r="R70" i="17"/>
  <c r="P70" i="17"/>
  <c r="O70" i="17"/>
  <c r="N70" i="17"/>
  <c r="M70" i="17"/>
  <c r="L70" i="17"/>
  <c r="K70" i="17"/>
  <c r="Q70" i="17" s="1"/>
  <c r="J70" i="17"/>
  <c r="I70" i="17"/>
  <c r="A70" i="17"/>
  <c r="AN69" i="17"/>
  <c r="AK69" i="17"/>
  <c r="AH69" i="17"/>
  <c r="AB69" i="17"/>
  <c r="AJ69" i="17" s="1"/>
  <c r="U69" i="17"/>
  <c r="R69" i="17"/>
  <c r="V69" i="17" s="1"/>
  <c r="P69" i="17"/>
  <c r="O69" i="17"/>
  <c r="N69" i="17"/>
  <c r="M69" i="17"/>
  <c r="L69" i="17"/>
  <c r="K69" i="17"/>
  <c r="J69" i="17"/>
  <c r="X69" i="17" s="1"/>
  <c r="I69" i="17"/>
  <c r="A69" i="17"/>
  <c r="AN68" i="17"/>
  <c r="AG68" i="17"/>
  <c r="AH68" i="17" s="1"/>
  <c r="AB68" i="17"/>
  <c r="AJ68" i="17" s="1"/>
  <c r="V68" i="17"/>
  <c r="U68" i="17"/>
  <c r="R68" i="17"/>
  <c r="P68" i="17"/>
  <c r="O68" i="17"/>
  <c r="N68" i="17"/>
  <c r="M68" i="17"/>
  <c r="L68" i="17"/>
  <c r="K68" i="17"/>
  <c r="Q68" i="17" s="1"/>
  <c r="W68" i="17" s="1"/>
  <c r="Y68" i="17" s="1"/>
  <c r="Z68" i="17" s="1"/>
  <c r="AC68" i="17" s="1"/>
  <c r="J68" i="17"/>
  <c r="I68" i="17"/>
  <c r="A68" i="17"/>
  <c r="AH67" i="17"/>
  <c r="AB67" i="17"/>
  <c r="U67" i="17"/>
  <c r="R67" i="17"/>
  <c r="V67" i="17" s="1"/>
  <c r="P67" i="17"/>
  <c r="O67" i="17"/>
  <c r="N67" i="17"/>
  <c r="Q67" i="17" s="1"/>
  <c r="W67" i="17" s="1"/>
  <c r="Y67" i="17" s="1"/>
  <c r="Z67" i="17" s="1"/>
  <c r="AC67" i="17" s="1"/>
  <c r="M67" i="17"/>
  <c r="L67" i="17"/>
  <c r="K67" i="17"/>
  <c r="J67" i="17"/>
  <c r="X67" i="17" s="1"/>
  <c r="I67" i="17"/>
  <c r="A67" i="17"/>
  <c r="AJ66" i="17"/>
  <c r="AH66" i="17"/>
  <c r="AB66" i="17"/>
  <c r="U66" i="17"/>
  <c r="R66" i="17"/>
  <c r="V66" i="17" s="1"/>
  <c r="Q66" i="17"/>
  <c r="P66" i="17"/>
  <c r="O66" i="17"/>
  <c r="N66" i="17"/>
  <c r="M66" i="17"/>
  <c r="L66" i="17"/>
  <c r="K66" i="17"/>
  <c r="J66" i="17"/>
  <c r="X66" i="17" s="1"/>
  <c r="I66" i="17"/>
  <c r="A66" i="17"/>
  <c r="AN65" i="17"/>
  <c r="AH65" i="17"/>
  <c r="AB65" i="17"/>
  <c r="U65" i="17"/>
  <c r="R65" i="17"/>
  <c r="V65" i="17" s="1"/>
  <c r="P65" i="17"/>
  <c r="O65" i="17"/>
  <c r="N65" i="17"/>
  <c r="M65" i="17"/>
  <c r="Q65" i="17" s="1"/>
  <c r="W65" i="17" s="1"/>
  <c r="Y65" i="17" s="1"/>
  <c r="Z65" i="17" s="1"/>
  <c r="AC65" i="17" s="1"/>
  <c r="L65" i="17"/>
  <c r="K65" i="17"/>
  <c r="J65" i="17"/>
  <c r="X65" i="17" s="1"/>
  <c r="I65" i="17"/>
  <c r="A65" i="17"/>
  <c r="AN64" i="17"/>
  <c r="AJ64" i="17"/>
  <c r="AH64" i="17"/>
  <c r="AB64" i="17"/>
  <c r="U64" i="17"/>
  <c r="R64" i="17"/>
  <c r="V64" i="17" s="1"/>
  <c r="Q64" i="17"/>
  <c r="W64" i="17" s="1"/>
  <c r="Y64" i="17" s="1"/>
  <c r="Z64" i="17" s="1"/>
  <c r="AC64" i="17" s="1"/>
  <c r="P64" i="17"/>
  <c r="O64" i="17"/>
  <c r="N64" i="17"/>
  <c r="M64" i="17"/>
  <c r="L64" i="17"/>
  <c r="K64" i="17"/>
  <c r="J64" i="17"/>
  <c r="X64" i="17" s="1"/>
  <c r="I64" i="17"/>
  <c r="A64" i="17"/>
  <c r="AN63" i="17"/>
  <c r="AH63" i="17"/>
  <c r="AB63" i="17"/>
  <c r="U63" i="17"/>
  <c r="R63" i="17"/>
  <c r="V63" i="17" s="1"/>
  <c r="P63" i="17"/>
  <c r="O63" i="17"/>
  <c r="N63" i="17"/>
  <c r="M63" i="17"/>
  <c r="Q63" i="17" s="1"/>
  <c r="W63" i="17" s="1"/>
  <c r="Y63" i="17" s="1"/>
  <c r="Z63" i="17" s="1"/>
  <c r="AC63" i="17" s="1"/>
  <c r="L63" i="17"/>
  <c r="K63" i="17"/>
  <c r="J63" i="17"/>
  <c r="X63" i="17" s="1"/>
  <c r="I63" i="17"/>
  <c r="A63" i="17"/>
  <c r="AN62" i="17"/>
  <c r="AJ62" i="17"/>
  <c r="AH62" i="17"/>
  <c r="AB62" i="17"/>
  <c r="U62" i="17"/>
  <c r="R62" i="17"/>
  <c r="V62" i="17" s="1"/>
  <c r="Q62" i="17"/>
  <c r="W62" i="17" s="1"/>
  <c r="Y62" i="17" s="1"/>
  <c r="Z62" i="17" s="1"/>
  <c r="AC62" i="17" s="1"/>
  <c r="P62" i="17"/>
  <c r="O62" i="17"/>
  <c r="N62" i="17"/>
  <c r="M62" i="17"/>
  <c r="L62" i="17"/>
  <c r="K62" i="17"/>
  <c r="J62" i="17"/>
  <c r="X62" i="17" s="1"/>
  <c r="I62" i="17"/>
  <c r="A62" i="17"/>
  <c r="AN61" i="17"/>
  <c r="AH61" i="17"/>
  <c r="AB61" i="17"/>
  <c r="U61" i="17"/>
  <c r="R61" i="17"/>
  <c r="V61" i="17" s="1"/>
  <c r="P61" i="17"/>
  <c r="O61" i="17"/>
  <c r="N61" i="17"/>
  <c r="M61" i="17"/>
  <c r="L61" i="17"/>
  <c r="K61" i="17"/>
  <c r="J61" i="17"/>
  <c r="X61" i="17" s="1"/>
  <c r="I61" i="17"/>
  <c r="A61" i="17"/>
  <c r="AN60" i="17"/>
  <c r="AJ60" i="17"/>
  <c r="AH60" i="17"/>
  <c r="AB60" i="17"/>
  <c r="U60" i="17"/>
  <c r="R60" i="17"/>
  <c r="V60" i="17" s="1"/>
  <c r="P60" i="17"/>
  <c r="O60" i="17"/>
  <c r="N60" i="17"/>
  <c r="M60" i="17"/>
  <c r="L60" i="17"/>
  <c r="K60" i="17"/>
  <c r="Q60" i="17" s="1"/>
  <c r="J60" i="17"/>
  <c r="X60" i="17" s="1"/>
  <c r="I60" i="17"/>
  <c r="A60" i="17"/>
  <c r="AH59" i="17"/>
  <c r="AB59" i="17"/>
  <c r="U59" i="17"/>
  <c r="R59" i="17"/>
  <c r="V59" i="17" s="1"/>
  <c r="Q59" i="17"/>
  <c r="W59" i="17" s="1"/>
  <c r="Y59" i="17" s="1"/>
  <c r="Z59" i="17" s="1"/>
  <c r="AC59" i="17" s="1"/>
  <c r="P59" i="17"/>
  <c r="O59" i="17"/>
  <c r="N59" i="17"/>
  <c r="M59" i="17"/>
  <c r="L59" i="17"/>
  <c r="K59" i="17"/>
  <c r="J59" i="17"/>
  <c r="X59" i="17" s="1"/>
  <c r="I59" i="17"/>
  <c r="A59" i="17"/>
  <c r="AN58" i="17"/>
  <c r="AK58" i="17"/>
  <c r="AH58" i="17"/>
  <c r="AB58" i="17"/>
  <c r="AJ58" i="17" s="1"/>
  <c r="X58" i="17"/>
  <c r="V58" i="17"/>
  <c r="U58" i="17"/>
  <c r="R58" i="17"/>
  <c r="P58" i="17"/>
  <c r="O58" i="17"/>
  <c r="N58" i="17"/>
  <c r="M58" i="17"/>
  <c r="L58" i="17"/>
  <c r="K58" i="17"/>
  <c r="Q58" i="17" s="1"/>
  <c r="W58" i="17" s="1"/>
  <c r="Y58" i="17" s="1"/>
  <c r="Z58" i="17" s="1"/>
  <c r="AC58" i="17" s="1"/>
  <c r="J58" i="17"/>
  <c r="I58" i="17"/>
  <c r="A58" i="17"/>
  <c r="AN57" i="17"/>
  <c r="AH57" i="17"/>
  <c r="AB57" i="17"/>
  <c r="X57" i="17"/>
  <c r="U57" i="17"/>
  <c r="R57" i="17"/>
  <c r="V57" i="17" s="1"/>
  <c r="P57" i="17"/>
  <c r="O57" i="17"/>
  <c r="N57" i="17"/>
  <c r="M57" i="17"/>
  <c r="L57" i="17"/>
  <c r="K57" i="17"/>
  <c r="Q57" i="17" s="1"/>
  <c r="W57" i="17" s="1"/>
  <c r="Y57" i="17" s="1"/>
  <c r="Z57" i="17" s="1"/>
  <c r="AC57" i="17" s="1"/>
  <c r="J57" i="17"/>
  <c r="I57" i="17"/>
  <c r="A57" i="17"/>
  <c r="AN56" i="17"/>
  <c r="AH56" i="17"/>
  <c r="AB56" i="17"/>
  <c r="U56" i="17"/>
  <c r="V56" i="17" s="1"/>
  <c r="R56" i="17"/>
  <c r="P56" i="17"/>
  <c r="O56" i="17"/>
  <c r="N56" i="17"/>
  <c r="M56" i="17"/>
  <c r="L56" i="17"/>
  <c r="K56" i="17"/>
  <c r="Q56" i="17" s="1"/>
  <c r="W56" i="17" s="1"/>
  <c r="Y56" i="17" s="1"/>
  <c r="Z56" i="17" s="1"/>
  <c r="AC56" i="17" s="1"/>
  <c r="J56" i="17"/>
  <c r="X56" i="17" s="1"/>
  <c r="I56" i="17"/>
  <c r="A56" i="17"/>
  <c r="AN55" i="17"/>
  <c r="AK55" i="17"/>
  <c r="AH55" i="17"/>
  <c r="AB55" i="17"/>
  <c r="AJ55" i="17" s="1"/>
  <c r="V55" i="17"/>
  <c r="U55" i="17"/>
  <c r="R55" i="17"/>
  <c r="P55" i="17"/>
  <c r="O55" i="17"/>
  <c r="N55" i="17"/>
  <c r="M55" i="17"/>
  <c r="L55" i="17"/>
  <c r="Q55" i="17" s="1"/>
  <c r="W55" i="17" s="1"/>
  <c r="Y55" i="17" s="1"/>
  <c r="Z55" i="17" s="1"/>
  <c r="AC55" i="17" s="1"/>
  <c r="K55" i="17"/>
  <c r="J55" i="17"/>
  <c r="X55" i="17" s="1"/>
  <c r="I55" i="17"/>
  <c r="A55" i="17"/>
  <c r="AN54" i="17"/>
  <c r="AK54" i="17"/>
  <c r="AH54" i="17"/>
  <c r="AB54" i="17"/>
  <c r="AJ54" i="17" s="1"/>
  <c r="X54" i="17"/>
  <c r="V54" i="17"/>
  <c r="R54" i="17"/>
  <c r="P54" i="17"/>
  <c r="O54" i="17"/>
  <c r="N54" i="17"/>
  <c r="M54" i="17"/>
  <c r="L54" i="17"/>
  <c r="K54" i="17"/>
  <c r="Q54" i="17" s="1"/>
  <c r="W54" i="17" s="1"/>
  <c r="Y54" i="17" s="1"/>
  <c r="Z54" i="17" s="1"/>
  <c r="AC54" i="17" s="1"/>
  <c r="J54" i="17"/>
  <c r="I54" i="17"/>
  <c r="A54" i="17"/>
  <c r="AN53" i="17"/>
  <c r="AH53" i="17"/>
  <c r="AB53" i="17"/>
  <c r="AJ53" i="17" s="1"/>
  <c r="U53" i="17"/>
  <c r="R53" i="17"/>
  <c r="P53" i="17"/>
  <c r="O53" i="17"/>
  <c r="N53" i="17"/>
  <c r="M53" i="17"/>
  <c r="L53" i="17"/>
  <c r="K53" i="17"/>
  <c r="Q53" i="17" s="1"/>
  <c r="J53" i="17"/>
  <c r="X53" i="17" s="1"/>
  <c r="I53" i="17"/>
  <c r="A53" i="17"/>
  <c r="AN52" i="17"/>
  <c r="AJ52" i="17"/>
  <c r="AK52" i="17" s="1"/>
  <c r="AH52" i="17"/>
  <c r="AD52" i="17"/>
  <c r="AB52" i="17"/>
  <c r="U52" i="17"/>
  <c r="R52" i="17"/>
  <c r="V52" i="17" s="1"/>
  <c r="P52" i="17"/>
  <c r="O52" i="17"/>
  <c r="Q52" i="17" s="1"/>
  <c r="W52" i="17" s="1"/>
  <c r="Y52" i="17" s="1"/>
  <c r="Z52" i="17" s="1"/>
  <c r="AC52" i="17" s="1"/>
  <c r="N52" i="17"/>
  <c r="M52" i="17"/>
  <c r="L52" i="17"/>
  <c r="K52" i="17"/>
  <c r="J52" i="17"/>
  <c r="X52" i="17" s="1"/>
  <c r="I52" i="17"/>
  <c r="A52" i="17"/>
  <c r="AN51" i="17"/>
  <c r="AH51" i="17"/>
  <c r="AB51" i="17"/>
  <c r="U51" i="17"/>
  <c r="R51" i="17"/>
  <c r="Q51" i="17"/>
  <c r="P51" i="17"/>
  <c r="O51" i="17"/>
  <c r="N51" i="17"/>
  <c r="M51" i="17"/>
  <c r="L51" i="17"/>
  <c r="K51" i="17"/>
  <c r="J51" i="17"/>
  <c r="X51" i="17" s="1"/>
  <c r="I51" i="17"/>
  <c r="A51" i="17"/>
  <c r="AN50" i="17"/>
  <c r="AH50" i="17"/>
  <c r="AB50" i="17"/>
  <c r="AJ50" i="17" s="1"/>
  <c r="X50" i="17"/>
  <c r="U50" i="17"/>
  <c r="R50" i="17"/>
  <c r="V50" i="17" s="1"/>
  <c r="P50" i="17"/>
  <c r="O50" i="17"/>
  <c r="N50" i="17"/>
  <c r="M50" i="17"/>
  <c r="L50" i="17"/>
  <c r="K50" i="17"/>
  <c r="Q50" i="17" s="1"/>
  <c r="W50" i="17" s="1"/>
  <c r="Y50" i="17" s="1"/>
  <c r="Z50" i="17" s="1"/>
  <c r="AC50" i="17" s="1"/>
  <c r="J50" i="17"/>
  <c r="I50" i="17"/>
  <c r="A50" i="17"/>
  <c r="AN49" i="17"/>
  <c r="AJ49" i="17"/>
  <c r="AK49" i="17" s="1"/>
  <c r="AH49" i="17"/>
  <c r="AB49" i="17"/>
  <c r="U49" i="17"/>
  <c r="R49" i="17"/>
  <c r="V49" i="17" s="1"/>
  <c r="P49" i="17"/>
  <c r="O49" i="17"/>
  <c r="N49" i="17"/>
  <c r="Q49" i="17" s="1"/>
  <c r="W49" i="17" s="1"/>
  <c r="Y49" i="17" s="1"/>
  <c r="Z49" i="17" s="1"/>
  <c r="AC49" i="17" s="1"/>
  <c r="M49" i="17"/>
  <c r="L49" i="17"/>
  <c r="K49" i="17"/>
  <c r="J49" i="17"/>
  <c r="X49" i="17" s="1"/>
  <c r="I49" i="17"/>
  <c r="A49" i="17"/>
  <c r="AN48" i="17"/>
  <c r="AH48" i="17"/>
  <c r="AB48" i="17"/>
  <c r="U48" i="17"/>
  <c r="X48" i="17" s="1"/>
  <c r="R48" i="17"/>
  <c r="P48" i="17"/>
  <c r="O48" i="17"/>
  <c r="N48" i="17"/>
  <c r="M48" i="17"/>
  <c r="L48" i="17"/>
  <c r="K48" i="17"/>
  <c r="J48" i="17"/>
  <c r="I48" i="17"/>
  <c r="A48" i="17"/>
  <c r="AN47" i="17"/>
  <c r="AK47" i="17"/>
  <c r="AJ47" i="17"/>
  <c r="AH47" i="17"/>
  <c r="AB47" i="17"/>
  <c r="X47" i="17"/>
  <c r="R47" i="17"/>
  <c r="V47" i="17" s="1"/>
  <c r="P47" i="17"/>
  <c r="O47" i="17"/>
  <c r="N47" i="17"/>
  <c r="M47" i="17"/>
  <c r="L47" i="17"/>
  <c r="Q47" i="17" s="1"/>
  <c r="W47" i="17" s="1"/>
  <c r="Y47" i="17" s="1"/>
  <c r="Z47" i="17" s="1"/>
  <c r="AC47" i="17" s="1"/>
  <c r="K47" i="17"/>
  <c r="J47" i="17"/>
  <c r="I47" i="17"/>
  <c r="A47" i="17"/>
  <c r="AN46" i="17"/>
  <c r="AK46" i="17"/>
  <c r="AH46" i="17"/>
  <c r="AB46" i="17"/>
  <c r="AJ46" i="17" s="1"/>
  <c r="U46" i="17"/>
  <c r="S46" i="17"/>
  <c r="R46" i="17"/>
  <c r="V46" i="17" s="1"/>
  <c r="P46" i="17"/>
  <c r="O46" i="17"/>
  <c r="N46" i="17"/>
  <c r="M46" i="17"/>
  <c r="L46" i="17"/>
  <c r="K46" i="17"/>
  <c r="Q46" i="17" s="1"/>
  <c r="W46" i="17" s="1"/>
  <c r="Y46" i="17" s="1"/>
  <c r="Z46" i="17" s="1"/>
  <c r="AC46" i="17" s="1"/>
  <c r="J46" i="17"/>
  <c r="X46" i="17" s="1"/>
  <c r="I46" i="17"/>
  <c r="A46" i="17"/>
  <c r="AN45" i="17"/>
  <c r="AH45" i="17"/>
  <c r="AB45" i="17"/>
  <c r="AJ45" i="17" s="1"/>
  <c r="X45" i="17"/>
  <c r="U45" i="17"/>
  <c r="R45" i="17"/>
  <c r="V45" i="17" s="1"/>
  <c r="P45" i="17"/>
  <c r="O45" i="17"/>
  <c r="N45" i="17"/>
  <c r="M45" i="17"/>
  <c r="L45" i="17"/>
  <c r="K45" i="17"/>
  <c r="Q45" i="17" s="1"/>
  <c r="J45" i="17"/>
  <c r="I45" i="17"/>
  <c r="A45" i="17"/>
  <c r="AH44" i="17"/>
  <c r="AB44" i="17"/>
  <c r="X44" i="17"/>
  <c r="V44" i="17"/>
  <c r="U44" i="17"/>
  <c r="R44" i="17"/>
  <c r="P44" i="17"/>
  <c r="Q44" i="17" s="1"/>
  <c r="W44" i="17" s="1"/>
  <c r="Y44" i="17" s="1"/>
  <c r="Z44" i="17" s="1"/>
  <c r="AC44" i="17" s="1"/>
  <c r="O44" i="17"/>
  <c r="N44" i="17"/>
  <c r="M44" i="17"/>
  <c r="L44" i="17"/>
  <c r="K44" i="17"/>
  <c r="J44" i="17"/>
  <c r="I44" i="17"/>
  <c r="A44" i="17"/>
  <c r="AH43" i="17"/>
  <c r="AB43" i="17"/>
  <c r="V43" i="17"/>
  <c r="R43" i="17"/>
  <c r="P43" i="17"/>
  <c r="O43" i="17"/>
  <c r="N43" i="17"/>
  <c r="M43" i="17"/>
  <c r="L43" i="17"/>
  <c r="K43" i="17"/>
  <c r="J43" i="17"/>
  <c r="X43" i="17" s="1"/>
  <c r="Y43" i="17" s="1"/>
  <c r="Z43" i="17" s="1"/>
  <c r="AC43" i="17" s="1"/>
  <c r="I43" i="17"/>
  <c r="A43" i="17"/>
  <c r="AH42" i="17"/>
  <c r="AD42" i="17"/>
  <c r="AB42" i="17"/>
  <c r="AJ42" i="17" s="1"/>
  <c r="U42" i="17"/>
  <c r="R42" i="17"/>
  <c r="P42" i="17"/>
  <c r="O42" i="17"/>
  <c r="N42" i="17"/>
  <c r="M42" i="17"/>
  <c r="L42" i="17"/>
  <c r="K42" i="17"/>
  <c r="J42" i="17"/>
  <c r="I42" i="17"/>
  <c r="A42" i="17"/>
  <c r="AH41" i="17"/>
  <c r="AB41" i="17"/>
  <c r="U41" i="17"/>
  <c r="V41" i="17" s="1"/>
  <c r="R41" i="17"/>
  <c r="Q41" i="17"/>
  <c r="W41" i="17" s="1"/>
  <c r="P41" i="17"/>
  <c r="O41" i="17"/>
  <c r="N41" i="17"/>
  <c r="M41" i="17"/>
  <c r="L41" i="17"/>
  <c r="K41" i="17"/>
  <c r="J41" i="17"/>
  <c r="I41" i="17"/>
  <c r="A41" i="17"/>
  <c r="AJ40" i="17"/>
  <c r="AK40" i="17" s="1"/>
  <c r="AH40" i="17"/>
  <c r="AB40" i="17"/>
  <c r="Y40" i="17"/>
  <c r="Z40" i="17" s="1"/>
  <c r="AC40" i="17" s="1"/>
  <c r="U40" i="17"/>
  <c r="R40" i="17"/>
  <c r="V40" i="17" s="1"/>
  <c r="P40" i="17"/>
  <c r="O40" i="17"/>
  <c r="N40" i="17"/>
  <c r="M40" i="17"/>
  <c r="L40" i="17"/>
  <c r="K40" i="17"/>
  <c r="J40" i="17"/>
  <c r="X40" i="17" s="1"/>
  <c r="I40" i="17"/>
  <c r="A40" i="17"/>
  <c r="AH39" i="17"/>
  <c r="AB39" i="17"/>
  <c r="Y39" i="17"/>
  <c r="Z39" i="17" s="1"/>
  <c r="AC39" i="17" s="1"/>
  <c r="X39" i="17"/>
  <c r="V39" i="17"/>
  <c r="R39" i="17"/>
  <c r="P39" i="17"/>
  <c r="O39" i="17"/>
  <c r="N39" i="17"/>
  <c r="M39" i="17"/>
  <c r="L39" i="17"/>
  <c r="K39" i="17"/>
  <c r="Q39" i="17" s="1"/>
  <c r="W39" i="17" s="1"/>
  <c r="J39" i="17"/>
  <c r="I39" i="17"/>
  <c r="A39" i="17"/>
  <c r="AJ38" i="17"/>
  <c r="AK38" i="17" s="1"/>
  <c r="AH38" i="17"/>
  <c r="AB38" i="17"/>
  <c r="Y38" i="17"/>
  <c r="Z38" i="17" s="1"/>
  <c r="AC38" i="17" s="1"/>
  <c r="V38" i="17"/>
  <c r="R38" i="17"/>
  <c r="P38" i="17"/>
  <c r="O38" i="17"/>
  <c r="N38" i="17"/>
  <c r="Q38" i="17" s="1"/>
  <c r="W38" i="17" s="1"/>
  <c r="M38" i="17"/>
  <c r="L38" i="17"/>
  <c r="K38" i="17"/>
  <c r="J38" i="17"/>
  <c r="X38" i="17" s="1"/>
  <c r="I38" i="17"/>
  <c r="A38" i="17"/>
  <c r="AJ37" i="17"/>
  <c r="AK37" i="17" s="1"/>
  <c r="AH37" i="17"/>
  <c r="AB37" i="17"/>
  <c r="U37" i="17"/>
  <c r="R37" i="17"/>
  <c r="V37" i="17" s="1"/>
  <c r="P37" i="17"/>
  <c r="O37" i="17"/>
  <c r="N37" i="17"/>
  <c r="M37" i="17"/>
  <c r="L37" i="17"/>
  <c r="K37" i="17"/>
  <c r="J37" i="17"/>
  <c r="X37" i="17" s="1"/>
  <c r="Y37" i="17" s="1"/>
  <c r="Z37" i="17" s="1"/>
  <c r="AC37" i="17" s="1"/>
  <c r="I37" i="17"/>
  <c r="A37" i="17"/>
  <c r="AH36" i="17"/>
  <c r="AB36" i="17"/>
  <c r="V36" i="17"/>
  <c r="U36" i="17"/>
  <c r="R36" i="17"/>
  <c r="Q36" i="17"/>
  <c r="W36" i="17" s="1"/>
  <c r="P36" i="17"/>
  <c r="O36" i="17"/>
  <c r="N36" i="17"/>
  <c r="M36" i="17"/>
  <c r="L36" i="17"/>
  <c r="K36" i="17"/>
  <c r="J36" i="17"/>
  <c r="X36" i="17" s="1"/>
  <c r="Y36" i="17" s="1"/>
  <c r="Z36" i="17" s="1"/>
  <c r="AC36" i="17" s="1"/>
  <c r="I36" i="17"/>
  <c r="A36" i="17"/>
  <c r="AH35" i="17"/>
  <c r="AB35" i="17"/>
  <c r="AJ35" i="17" s="1"/>
  <c r="U35" i="17"/>
  <c r="X35" i="17" s="1"/>
  <c r="Y35" i="17" s="1"/>
  <c r="Z35" i="17" s="1"/>
  <c r="AC35" i="17" s="1"/>
  <c r="R35" i="17"/>
  <c r="P35" i="17"/>
  <c r="O35" i="17"/>
  <c r="N35" i="17"/>
  <c r="M35" i="17"/>
  <c r="L35" i="17"/>
  <c r="K35" i="17"/>
  <c r="Q35" i="17" s="1"/>
  <c r="J35" i="17"/>
  <c r="I35" i="17"/>
  <c r="A35" i="17"/>
  <c r="AJ34" i="17"/>
  <c r="AH34" i="17"/>
  <c r="AB34" i="17"/>
  <c r="AK34" i="17" s="1"/>
  <c r="Z34" i="17"/>
  <c r="AC34" i="17" s="1"/>
  <c r="Y34" i="17"/>
  <c r="U34" i="17"/>
  <c r="R34" i="17"/>
  <c r="V34" i="17" s="1"/>
  <c r="P34" i="17"/>
  <c r="O34" i="17"/>
  <c r="N34" i="17"/>
  <c r="M34" i="17"/>
  <c r="L34" i="17"/>
  <c r="K34" i="17"/>
  <c r="J34" i="17"/>
  <c r="X34" i="17" s="1"/>
  <c r="I34" i="17"/>
  <c r="A34" i="17"/>
  <c r="AH33" i="17"/>
  <c r="AB33" i="17"/>
  <c r="Y33" i="17"/>
  <c r="Z33" i="17" s="1"/>
  <c r="AC33" i="17" s="1"/>
  <c r="X33" i="17"/>
  <c r="V33" i="17"/>
  <c r="U33" i="17"/>
  <c r="R33" i="17"/>
  <c r="P33" i="17"/>
  <c r="O33" i="17"/>
  <c r="N33" i="17"/>
  <c r="Q33" i="17" s="1"/>
  <c r="W33" i="17" s="1"/>
  <c r="M33" i="17"/>
  <c r="L33" i="17"/>
  <c r="K33" i="17"/>
  <c r="J33" i="17"/>
  <c r="I33" i="17"/>
  <c r="A33" i="17"/>
  <c r="AK32" i="17"/>
  <c r="AJ32" i="17"/>
  <c r="AH32" i="17"/>
  <c r="AB32" i="17"/>
  <c r="U32" i="17"/>
  <c r="X32" i="17" s="1"/>
  <c r="Y32" i="17" s="1"/>
  <c r="Z32" i="17" s="1"/>
  <c r="AC32" i="17" s="1"/>
  <c r="R32" i="17"/>
  <c r="P32" i="17"/>
  <c r="O32" i="17"/>
  <c r="N32" i="17"/>
  <c r="M32" i="17"/>
  <c r="L32" i="17"/>
  <c r="K32" i="17"/>
  <c r="J32" i="17"/>
  <c r="I32" i="17"/>
  <c r="A32" i="17"/>
  <c r="AJ31" i="17"/>
  <c r="AH31" i="17"/>
  <c r="AC31" i="17"/>
  <c r="AB31" i="17"/>
  <c r="Y31" i="17"/>
  <c r="Z31" i="17" s="1"/>
  <c r="V31" i="17"/>
  <c r="U31" i="17"/>
  <c r="R31" i="17"/>
  <c r="P31" i="17"/>
  <c r="O31" i="17"/>
  <c r="N31" i="17"/>
  <c r="M31" i="17"/>
  <c r="L31" i="17"/>
  <c r="Q31" i="17" s="1"/>
  <c r="W31" i="17" s="1"/>
  <c r="K31" i="17"/>
  <c r="J31" i="17"/>
  <c r="X31" i="17" s="1"/>
  <c r="I31" i="17"/>
  <c r="A31" i="17"/>
  <c r="AH30" i="17"/>
  <c r="AB30" i="17"/>
  <c r="AJ30" i="17" s="1"/>
  <c r="X30" i="17"/>
  <c r="V30" i="17"/>
  <c r="Q30" i="17"/>
  <c r="A30" i="17"/>
  <c r="AH29" i="17"/>
  <c r="AD29" i="17"/>
  <c r="AB29" i="17"/>
  <c r="X29" i="17"/>
  <c r="V29" i="17"/>
  <c r="P29" i="17"/>
  <c r="O29" i="17"/>
  <c r="N29" i="17"/>
  <c r="Q29" i="17" s="1"/>
  <c r="W29" i="17" s="1"/>
  <c r="Y29" i="17" s="1"/>
  <c r="Z29" i="17" s="1"/>
  <c r="AC29" i="17" s="1"/>
  <c r="M29" i="17"/>
  <c r="L29" i="17"/>
  <c r="K29" i="17"/>
  <c r="A29" i="17"/>
  <c r="AH28" i="17"/>
  <c r="AB28" i="17"/>
  <c r="AJ28" i="17" s="1"/>
  <c r="V28" i="17"/>
  <c r="U28" i="17"/>
  <c r="P28" i="17"/>
  <c r="O28" i="17"/>
  <c r="N28" i="17"/>
  <c r="M28" i="17"/>
  <c r="L28" i="17"/>
  <c r="K28" i="17"/>
  <c r="J28" i="17"/>
  <c r="X28" i="17" s="1"/>
  <c r="I28" i="17"/>
  <c r="A28" i="17"/>
  <c r="AH27" i="17"/>
  <c r="AB27" i="17"/>
  <c r="AJ27" i="17" s="1"/>
  <c r="W27" i="17"/>
  <c r="Y27" i="17" s="1"/>
  <c r="Z27" i="17" s="1"/>
  <c r="AC27" i="17" s="1"/>
  <c r="V27" i="17"/>
  <c r="U27" i="17"/>
  <c r="X27" i="17" s="1"/>
  <c r="Q27" i="17"/>
  <c r="A27" i="17"/>
  <c r="AJ26" i="17"/>
  <c r="AH26" i="17"/>
  <c r="AB26" i="17"/>
  <c r="U26" i="17"/>
  <c r="V26" i="17" s="1"/>
  <c r="P26" i="17"/>
  <c r="O26" i="17"/>
  <c r="Q26" i="17" s="1"/>
  <c r="W26" i="17" s="1"/>
  <c r="Y26" i="17" s="1"/>
  <c r="Z26" i="17" s="1"/>
  <c r="AC26" i="17" s="1"/>
  <c r="N26" i="17"/>
  <c r="M26" i="17"/>
  <c r="L26" i="17"/>
  <c r="K26" i="17"/>
  <c r="J26" i="17"/>
  <c r="I26" i="17"/>
  <c r="A26" i="17"/>
  <c r="AH25" i="17"/>
  <c r="AB25" i="17"/>
  <c r="X25" i="17"/>
  <c r="R25" i="17"/>
  <c r="V25" i="17" s="1"/>
  <c r="P25" i="17"/>
  <c r="O25" i="17"/>
  <c r="N25" i="17"/>
  <c r="M25" i="17"/>
  <c r="L25" i="17"/>
  <c r="Q25" i="17" s="1"/>
  <c r="W25" i="17" s="1"/>
  <c r="Y25" i="17" s="1"/>
  <c r="Z25" i="17" s="1"/>
  <c r="AC25" i="17" s="1"/>
  <c r="K25" i="17"/>
  <c r="J25" i="17"/>
  <c r="I25" i="17"/>
  <c r="A25" i="17"/>
  <c r="AH24" i="17"/>
  <c r="AB24" i="17"/>
  <c r="AJ24" i="17" s="1"/>
  <c r="V24" i="17"/>
  <c r="U24" i="17"/>
  <c r="P24" i="17"/>
  <c r="O24" i="17"/>
  <c r="N24" i="17"/>
  <c r="M24" i="17"/>
  <c r="L24" i="17"/>
  <c r="K24" i="17"/>
  <c r="J24" i="17"/>
  <c r="X24" i="17" s="1"/>
  <c r="I24" i="17"/>
  <c r="A24" i="17"/>
  <c r="AH23" i="17"/>
  <c r="AB23" i="17"/>
  <c r="AJ23" i="17" s="1"/>
  <c r="V23" i="17"/>
  <c r="U23" i="17"/>
  <c r="P23" i="17"/>
  <c r="O23" i="17"/>
  <c r="N23" i="17"/>
  <c r="M23" i="17"/>
  <c r="L23" i="17"/>
  <c r="K23" i="17"/>
  <c r="Q23" i="17" s="1"/>
  <c r="W23" i="17" s="1"/>
  <c r="Y23" i="17" s="1"/>
  <c r="Z23" i="17" s="1"/>
  <c r="AC23" i="17" s="1"/>
  <c r="J23" i="17"/>
  <c r="X23" i="17" s="1"/>
  <c r="I23" i="17"/>
  <c r="A23" i="17"/>
  <c r="AJ22" i="17"/>
  <c r="AH22" i="17"/>
  <c r="AB22" i="17"/>
  <c r="U22" i="17"/>
  <c r="V22" i="17" s="1"/>
  <c r="P22" i="17"/>
  <c r="O22" i="17"/>
  <c r="Q22" i="17" s="1"/>
  <c r="W22" i="17" s="1"/>
  <c r="Y22" i="17" s="1"/>
  <c r="Z22" i="17" s="1"/>
  <c r="AC22" i="17" s="1"/>
  <c r="N22" i="17"/>
  <c r="M22" i="17"/>
  <c r="L22" i="17"/>
  <c r="K22" i="17"/>
  <c r="J22" i="17"/>
  <c r="I22" i="17"/>
  <c r="A22" i="17"/>
  <c r="AH21" i="17"/>
  <c r="AB21" i="17"/>
  <c r="U21" i="17"/>
  <c r="X21" i="17" s="1"/>
  <c r="R21" i="17"/>
  <c r="P21" i="17"/>
  <c r="O21" i="17"/>
  <c r="N21" i="17"/>
  <c r="Q21" i="17" s="1"/>
  <c r="M21" i="17"/>
  <c r="L21" i="17"/>
  <c r="K21" i="17"/>
  <c r="J21" i="17"/>
  <c r="I21" i="17"/>
  <c r="A21" i="17"/>
  <c r="AJ20" i="17"/>
  <c r="AK20" i="17" s="1"/>
  <c r="AH20" i="17"/>
  <c r="AB20" i="17"/>
  <c r="V20" i="17"/>
  <c r="R20" i="17"/>
  <c r="Q20" i="17"/>
  <c r="W20" i="17" s="1"/>
  <c r="P20" i="17"/>
  <c r="O20" i="17"/>
  <c r="N20" i="17"/>
  <c r="M20" i="17"/>
  <c r="L20" i="17"/>
  <c r="K20" i="17"/>
  <c r="J20" i="17"/>
  <c r="X20" i="17" s="1"/>
  <c r="Y20" i="17" s="1"/>
  <c r="Z20" i="17" s="1"/>
  <c r="AC20" i="17" s="1"/>
  <c r="I20" i="17"/>
  <c r="A20" i="17"/>
  <c r="AJ19" i="17"/>
  <c r="AK19" i="17" s="1"/>
  <c r="AH19" i="17"/>
  <c r="AD19" i="17"/>
  <c r="AB19" i="17"/>
  <c r="Z19" i="17"/>
  <c r="AC19" i="17" s="1"/>
  <c r="X19" i="17"/>
  <c r="Y19" i="17" s="1"/>
  <c r="V19" i="17"/>
  <c r="P19" i="17"/>
  <c r="O19" i="17"/>
  <c r="N19" i="17"/>
  <c r="M19" i="17"/>
  <c r="L19" i="17"/>
  <c r="Q19" i="17" s="1"/>
  <c r="W19" i="17" s="1"/>
  <c r="K19" i="17"/>
  <c r="J19" i="17"/>
  <c r="I19" i="17"/>
  <c r="A19" i="17"/>
  <c r="AJ18" i="17"/>
  <c r="AH18" i="17"/>
  <c r="AD18" i="17"/>
  <c r="AB18" i="17"/>
  <c r="W18" i="17"/>
  <c r="R18" i="17"/>
  <c r="V18" i="17" s="1"/>
  <c r="Q18" i="17"/>
  <c r="P18" i="17"/>
  <c r="O18" i="17"/>
  <c r="N18" i="17"/>
  <c r="M18" i="17"/>
  <c r="L18" i="17"/>
  <c r="K18" i="17"/>
  <c r="J18" i="17"/>
  <c r="X18" i="17" s="1"/>
  <c r="Y18" i="17" s="1"/>
  <c r="Z18" i="17" s="1"/>
  <c r="AC18" i="17" s="1"/>
  <c r="I18" i="17"/>
  <c r="A18" i="17"/>
  <c r="AH17" i="17"/>
  <c r="AB17" i="17"/>
  <c r="R17" i="17"/>
  <c r="V17" i="17" s="1"/>
  <c r="P17" i="17"/>
  <c r="O17" i="17"/>
  <c r="N17" i="17"/>
  <c r="M17" i="17"/>
  <c r="L17" i="17"/>
  <c r="K17" i="17"/>
  <c r="J17" i="17"/>
  <c r="X17" i="17" s="1"/>
  <c r="Y17" i="17" s="1"/>
  <c r="Z17" i="17" s="1"/>
  <c r="AC17" i="17" s="1"/>
  <c r="I17" i="17"/>
  <c r="A17" i="17"/>
  <c r="AK16" i="17"/>
  <c r="AH16" i="17"/>
  <c r="AD16" i="17"/>
  <c r="AB16" i="17"/>
  <c r="AJ16" i="17" s="1"/>
  <c r="X16" i="17"/>
  <c r="Y16" i="17" s="1"/>
  <c r="Z16" i="17" s="1"/>
  <c r="AC16" i="17" s="1"/>
  <c r="V16" i="17"/>
  <c r="R16" i="17"/>
  <c r="P16" i="17"/>
  <c r="O16" i="17"/>
  <c r="N16" i="17"/>
  <c r="M16" i="17"/>
  <c r="L16" i="17"/>
  <c r="K16" i="17"/>
  <c r="Q16" i="17" s="1"/>
  <c r="W16" i="17" s="1"/>
  <c r="J16" i="17"/>
  <c r="I16" i="17"/>
  <c r="A16" i="17"/>
  <c r="AN15" i="17"/>
  <c r="AK15" i="17"/>
  <c r="AJ15" i="17"/>
  <c r="AH15" i="17"/>
  <c r="AD15" i="17"/>
  <c r="AB15" i="17"/>
  <c r="W15" i="17"/>
  <c r="R15" i="17"/>
  <c r="V15" i="17" s="1"/>
  <c r="Q15" i="17"/>
  <c r="P15" i="17"/>
  <c r="O15" i="17"/>
  <c r="N15" i="17"/>
  <c r="M15" i="17"/>
  <c r="L15" i="17"/>
  <c r="K15" i="17"/>
  <c r="J15" i="17"/>
  <c r="X15" i="17" s="1"/>
  <c r="Y15" i="17" s="1"/>
  <c r="Z15" i="17" s="1"/>
  <c r="AC15" i="17" s="1"/>
  <c r="I15" i="17"/>
  <c r="A15" i="17"/>
  <c r="AH14" i="17"/>
  <c r="AB14" i="17"/>
  <c r="AJ14" i="17" s="1"/>
  <c r="X14" i="17"/>
  <c r="Y14" i="17" s="1"/>
  <c r="Z14" i="17" s="1"/>
  <c r="AC14" i="17" s="1"/>
  <c r="V14" i="17"/>
  <c r="R14" i="17"/>
  <c r="P14" i="17"/>
  <c r="O14" i="17"/>
  <c r="N14" i="17"/>
  <c r="M14" i="17"/>
  <c r="Q14" i="17" s="1"/>
  <c r="W14" i="17" s="1"/>
  <c r="L14" i="17"/>
  <c r="K14" i="17"/>
  <c r="J14" i="17"/>
  <c r="I14" i="17"/>
  <c r="A14" i="17"/>
  <c r="AK13" i="17"/>
  <c r="AJ13" i="17"/>
  <c r="AH13" i="17"/>
  <c r="AB13" i="17"/>
  <c r="Y13" i="17"/>
  <c r="Z13" i="17" s="1"/>
  <c r="AC13" i="17" s="1"/>
  <c r="X13" i="17"/>
  <c r="W13" i="17"/>
  <c r="V13" i="17"/>
  <c r="Q13" i="17"/>
  <c r="A13" i="17"/>
  <c r="AH12" i="17"/>
  <c r="AB12" i="17"/>
  <c r="X12" i="17"/>
  <c r="Y12" i="17" s="1"/>
  <c r="Z12" i="17" s="1"/>
  <c r="AC12" i="17" s="1"/>
  <c r="U12" i="17"/>
  <c r="V12" i="17" s="1"/>
  <c r="R12" i="17"/>
  <c r="P12" i="17"/>
  <c r="O12" i="17"/>
  <c r="N12" i="17"/>
  <c r="Q12" i="17" s="1"/>
  <c r="M12" i="17"/>
  <c r="L12" i="17"/>
  <c r="K12" i="17"/>
  <c r="J12" i="17"/>
  <c r="I12" i="17"/>
  <c r="A12" i="17"/>
  <c r="AJ11" i="17"/>
  <c r="AK11" i="17" s="1"/>
  <c r="AH11" i="17"/>
  <c r="AB11" i="17"/>
  <c r="V11" i="17"/>
  <c r="R11" i="17"/>
  <c r="P11" i="17"/>
  <c r="O11" i="17"/>
  <c r="N11" i="17"/>
  <c r="M11" i="17"/>
  <c r="L11" i="17"/>
  <c r="K11" i="17"/>
  <c r="Q11" i="17" s="1"/>
  <c r="W11" i="17" s="1"/>
  <c r="J11" i="17"/>
  <c r="X11" i="17" s="1"/>
  <c r="Y11" i="17" s="1"/>
  <c r="Z11" i="17" s="1"/>
  <c r="AC11" i="17" s="1"/>
  <c r="I11" i="17"/>
  <c r="A11" i="17"/>
  <c r="AN10" i="17"/>
  <c r="AJ10" i="17"/>
  <c r="AH10" i="17"/>
  <c r="AD10" i="17"/>
  <c r="AB10" i="17"/>
  <c r="U10" i="17"/>
  <c r="R10" i="17"/>
  <c r="V10" i="17" s="1"/>
  <c r="Q10" i="17"/>
  <c r="W10" i="17" s="1"/>
  <c r="P10" i="17"/>
  <c r="O10" i="17"/>
  <c r="N10" i="17"/>
  <c r="M10" i="17"/>
  <c r="L10" i="17"/>
  <c r="K10" i="17"/>
  <c r="J10" i="17"/>
  <c r="X10" i="17" s="1"/>
  <c r="Y10" i="17" s="1"/>
  <c r="Z10" i="17" s="1"/>
  <c r="AC10" i="17" s="1"/>
  <c r="I10" i="17"/>
  <c r="A10" i="17"/>
  <c r="AN9" i="17"/>
  <c r="AH9" i="17"/>
  <c r="AD9" i="17"/>
  <c r="AB9" i="17"/>
  <c r="U9" i="17"/>
  <c r="R9" i="17"/>
  <c r="V9" i="17" s="1"/>
  <c r="P9" i="17"/>
  <c r="O9" i="17"/>
  <c r="N9" i="17"/>
  <c r="M9" i="17"/>
  <c r="L9" i="17"/>
  <c r="Q9" i="17" s="1"/>
  <c r="K9" i="17"/>
  <c r="J9" i="17"/>
  <c r="X9" i="17" s="1"/>
  <c r="Y9" i="17" s="1"/>
  <c r="Z9" i="17" s="1"/>
  <c r="AC9" i="17" s="1"/>
  <c r="I9" i="17"/>
  <c r="A9" i="17"/>
  <c r="AN8" i="17"/>
  <c r="AH8" i="17"/>
  <c r="AB8" i="17"/>
  <c r="Y8" i="17"/>
  <c r="Z8" i="17" s="1"/>
  <c r="AC8" i="17" s="1"/>
  <c r="U8" i="17"/>
  <c r="R8" i="17"/>
  <c r="V8" i="17" s="1"/>
  <c r="P8" i="17"/>
  <c r="O8" i="17"/>
  <c r="N8" i="17"/>
  <c r="M8" i="17"/>
  <c r="L8" i="17"/>
  <c r="K8" i="17"/>
  <c r="Q8" i="17" s="1"/>
  <c r="W8" i="17" s="1"/>
  <c r="J8" i="17"/>
  <c r="X8" i="17" s="1"/>
  <c r="I8" i="17"/>
  <c r="A8" i="17"/>
  <c r="AK7" i="17"/>
  <c r="AH7" i="17"/>
  <c r="AD7" i="17"/>
  <c r="AB7" i="17"/>
  <c r="AJ7" i="17" s="1"/>
  <c r="U7" i="17"/>
  <c r="V7" i="17" s="1"/>
  <c r="P7" i="17"/>
  <c r="O7" i="17"/>
  <c r="N7" i="17"/>
  <c r="M7" i="17"/>
  <c r="L7" i="17"/>
  <c r="K7" i="17"/>
  <c r="Q7" i="17" s="1"/>
  <c r="J7" i="17"/>
  <c r="X7" i="17" s="1"/>
  <c r="Y7" i="17" s="1"/>
  <c r="Z7" i="17" s="1"/>
  <c r="AC7" i="17" s="1"/>
  <c r="I7" i="17"/>
  <c r="A7" i="17"/>
  <c r="AK6" i="17"/>
  <c r="AJ6" i="17"/>
  <c r="AH6" i="17"/>
  <c r="A6" i="17"/>
  <c r="AH5" i="17"/>
  <c r="AB5" i="17"/>
  <c r="AJ5" i="17" s="1"/>
  <c r="AK5" i="17" s="1"/>
  <c r="X5" i="17"/>
  <c r="Y5" i="17" s="1"/>
  <c r="Z5" i="17" s="1"/>
  <c r="AC5" i="17" s="1"/>
  <c r="U5" i="17"/>
  <c r="R5" i="17"/>
  <c r="V5" i="17" s="1"/>
  <c r="P5" i="17"/>
  <c r="O5" i="17"/>
  <c r="N5" i="17"/>
  <c r="Q5" i="17" s="1"/>
  <c r="W5" i="17" s="1"/>
  <c r="M5" i="17"/>
  <c r="L5" i="17"/>
  <c r="K5" i="17"/>
  <c r="J5" i="17"/>
  <c r="I5" i="17"/>
  <c r="A5" i="17"/>
  <c r="AN4" i="17"/>
  <c r="AH4" i="17"/>
  <c r="AB4" i="17"/>
  <c r="AJ4" i="17" s="1"/>
  <c r="AK4" i="17" s="1"/>
  <c r="X4" i="17"/>
  <c r="Y4" i="17" s="1"/>
  <c r="Z4" i="17" s="1"/>
  <c r="AC4" i="17" s="1"/>
  <c r="U4" i="17"/>
  <c r="R4" i="17"/>
  <c r="V4" i="17" s="1"/>
  <c r="P4" i="17"/>
  <c r="O4" i="17"/>
  <c r="N4" i="17"/>
  <c r="Q4" i="17" s="1"/>
  <c r="M4" i="17"/>
  <c r="L4" i="17"/>
  <c r="K4" i="17"/>
  <c r="J4" i="17"/>
  <c r="I4" i="17"/>
  <c r="A4" i="17"/>
  <c r="AB1" i="17"/>
  <c r="AD26" i="17" s="1"/>
  <c r="AA1" i="17"/>
  <c r="X1" i="17"/>
  <c r="U1" i="17"/>
  <c r="T1" i="17"/>
  <c r="S1" i="17"/>
  <c r="R1" i="17"/>
  <c r="P1" i="17"/>
  <c r="O1" i="17"/>
  <c r="N1" i="17"/>
  <c r="M1" i="17"/>
  <c r="L1" i="17"/>
  <c r="K1" i="17"/>
  <c r="AK68" i="16"/>
  <c r="W4" i="17" l="1"/>
  <c r="AK25" i="17"/>
  <c r="W9" i="17"/>
  <c r="W12" i="17"/>
  <c r="W7" i="17"/>
  <c r="AD24" i="17"/>
  <c r="AD28" i="17"/>
  <c r="AD30" i="17"/>
  <c r="Q32" i="17"/>
  <c r="AJ39" i="17"/>
  <c r="AK39" i="17" s="1"/>
  <c r="AD39" i="17"/>
  <c r="Q42" i="17"/>
  <c r="AD53" i="17"/>
  <c r="AJ56" i="17"/>
  <c r="AK56" i="17"/>
  <c r="AD56" i="17"/>
  <c r="AD73" i="17"/>
  <c r="Q17" i="17"/>
  <c r="W17" i="17" s="1"/>
  <c r="AD6" i="17"/>
  <c r="AD21" i="17"/>
  <c r="AD25" i="17"/>
  <c r="AD31" i="17"/>
  <c r="X41" i="17"/>
  <c r="Y41" i="17" s="1"/>
  <c r="Z41" i="17" s="1"/>
  <c r="AC41" i="17" s="1"/>
  <c r="W45" i="17"/>
  <c r="Y45" i="17" s="1"/>
  <c r="Z45" i="17" s="1"/>
  <c r="AC45" i="17" s="1"/>
  <c r="AD57" i="17"/>
  <c r="W71" i="17"/>
  <c r="Y71" i="17" s="1"/>
  <c r="Z71" i="17" s="1"/>
  <c r="AC71" i="17" s="1"/>
  <c r="AD47" i="17"/>
  <c r="Q48" i="17"/>
  <c r="AD50" i="17"/>
  <c r="AK53" i="17"/>
  <c r="W60" i="17"/>
  <c r="Y60" i="17" s="1"/>
  <c r="Z60" i="17" s="1"/>
  <c r="AC60" i="17" s="1"/>
  <c r="W84" i="17"/>
  <c r="Y84" i="17" s="1"/>
  <c r="Z84" i="17" s="1"/>
  <c r="AC84" i="17" s="1"/>
  <c r="W85" i="17"/>
  <c r="Y85" i="17" s="1"/>
  <c r="Z85" i="17" s="1"/>
  <c r="AC85" i="17" s="1"/>
  <c r="AJ33" i="17"/>
  <c r="AK33" i="17" s="1"/>
  <c r="AD33" i="17"/>
  <c r="X42" i="17"/>
  <c r="Y42" i="17" s="1"/>
  <c r="Z42" i="17" s="1"/>
  <c r="AC42" i="17" s="1"/>
  <c r="AK28" i="17"/>
  <c r="AK30" i="17"/>
  <c r="Q37" i="17"/>
  <c r="W37" i="17" s="1"/>
  <c r="AD12" i="17"/>
  <c r="AD17" i="17"/>
  <c r="V21" i="17"/>
  <c r="W21" i="17" s="1"/>
  <c r="Y21" i="17" s="1"/>
  <c r="Z21" i="17" s="1"/>
  <c r="AC21" i="17" s="1"/>
  <c r="AJ21" i="17"/>
  <c r="AK21" i="17" s="1"/>
  <c r="AK22" i="17"/>
  <c r="AJ25" i="17"/>
  <c r="AK26" i="17"/>
  <c r="W30" i="17"/>
  <c r="Y30" i="17" s="1"/>
  <c r="Z30" i="17" s="1"/>
  <c r="AC30" i="17" s="1"/>
  <c r="AD35" i="17"/>
  <c r="AD45" i="17"/>
  <c r="AK51" i="17"/>
  <c r="AJ51" i="17"/>
  <c r="AD51" i="17"/>
  <c r="AD54" i="17"/>
  <c r="X22" i="17"/>
  <c r="AK24" i="17"/>
  <c r="AD43" i="17"/>
  <c r="AD8" i="17"/>
  <c r="AJ9" i="17"/>
  <c r="AK9" i="17" s="1"/>
  <c r="AD14" i="17"/>
  <c r="AD32" i="17"/>
  <c r="AJ36" i="17"/>
  <c r="AK36" i="17" s="1"/>
  <c r="AD36" i="17"/>
  <c r="AK42" i="17"/>
  <c r="AJ43" i="17"/>
  <c r="AK43" i="17" s="1"/>
  <c r="AD44" i="17"/>
  <c r="AK44" i="17"/>
  <c r="AJ44" i="17"/>
  <c r="AJ48" i="17"/>
  <c r="AK48" i="17" s="1"/>
  <c r="AD48" i="17"/>
  <c r="AK50" i="17"/>
  <c r="V53" i="17"/>
  <c r="Q61" i="17"/>
  <c r="W61" i="17" s="1"/>
  <c r="Y61" i="17" s="1"/>
  <c r="Z61" i="17" s="1"/>
  <c r="AC61" i="17" s="1"/>
  <c r="W66" i="17"/>
  <c r="Y66" i="17" s="1"/>
  <c r="Z66" i="17" s="1"/>
  <c r="AC66" i="17" s="1"/>
  <c r="AD69" i="17"/>
  <c r="AK41" i="17"/>
  <c r="AJ41" i="17"/>
  <c r="AD41" i="17"/>
  <c r="AD4" i="17"/>
  <c r="AD5" i="17"/>
  <c r="AD11" i="17"/>
  <c r="AJ12" i="17"/>
  <c r="AK12" i="17" s="1"/>
  <c r="AJ17" i="17"/>
  <c r="AK17" i="17" s="1"/>
  <c r="AK18" i="17"/>
  <c r="AD20" i="17"/>
  <c r="AD22" i="17"/>
  <c r="Q24" i="17"/>
  <c r="W24" i="17" s="1"/>
  <c r="Y24" i="17" s="1"/>
  <c r="Z24" i="17" s="1"/>
  <c r="AC24" i="17" s="1"/>
  <c r="Q28" i="17"/>
  <c r="W28" i="17" s="1"/>
  <c r="Y28" i="17" s="1"/>
  <c r="Z28" i="17" s="1"/>
  <c r="AC28" i="17" s="1"/>
  <c r="Q34" i="17"/>
  <c r="W34" i="17" s="1"/>
  <c r="AK35" i="17"/>
  <c r="AK45" i="17"/>
  <c r="AJ67" i="17"/>
  <c r="AK67" i="17" s="1"/>
  <c r="AD67" i="17"/>
  <c r="Q69" i="17"/>
  <c r="W69" i="17" s="1"/>
  <c r="Y69" i="17" s="1"/>
  <c r="Z69" i="17" s="1"/>
  <c r="AC69" i="17" s="1"/>
  <c r="X26" i="17"/>
  <c r="AD163" i="17"/>
  <c r="AD185" i="17"/>
  <c r="AD177" i="17"/>
  <c r="AD194" i="17"/>
  <c r="AD193" i="17"/>
  <c r="AD180" i="17"/>
  <c r="AD179" i="17"/>
  <c r="AD167" i="17"/>
  <c r="AD159" i="17"/>
  <c r="AD152" i="17"/>
  <c r="AD145" i="17"/>
  <c r="AD188" i="17"/>
  <c r="AD181" i="17"/>
  <c r="AD174" i="17"/>
  <c r="AD168" i="17"/>
  <c r="AD160" i="17"/>
  <c r="AD154" i="17"/>
  <c r="AD147" i="17"/>
  <c r="AD139" i="17"/>
  <c r="AD142" i="17"/>
  <c r="AD131" i="17"/>
  <c r="AD125" i="17"/>
  <c r="AD107" i="17"/>
  <c r="AD98" i="17"/>
  <c r="AD171" i="17"/>
  <c r="AD130" i="17"/>
  <c r="AD128" i="17"/>
  <c r="AD137" i="17"/>
  <c r="AD132" i="17"/>
  <c r="AD129" i="17"/>
  <c r="AD111" i="17"/>
  <c r="AD110" i="17"/>
  <c r="AD102" i="17"/>
  <c r="AD164" i="17"/>
  <c r="AD153" i="17"/>
  <c r="AD150" i="17"/>
  <c r="AD122" i="17"/>
  <c r="AD121" i="17"/>
  <c r="AD120" i="17"/>
  <c r="AD119" i="17"/>
  <c r="AD118" i="17"/>
  <c r="AD117" i="17"/>
  <c r="AD156" i="17"/>
  <c r="AD146" i="17"/>
  <c r="AD124" i="17"/>
  <c r="AD115" i="17"/>
  <c r="AD114" i="17"/>
  <c r="AD108" i="17"/>
  <c r="AD95" i="17"/>
  <c r="AD87" i="17"/>
  <c r="AD82" i="17"/>
  <c r="AD74" i="17"/>
  <c r="AD99" i="17"/>
  <c r="AD116" i="17"/>
  <c r="AD105" i="17"/>
  <c r="AD90" i="17"/>
  <c r="AD84" i="17"/>
  <c r="AD81" i="17"/>
  <c r="AD92" i="17"/>
  <c r="AD88" i="17"/>
  <c r="AD96" i="17"/>
  <c r="AD89" i="17"/>
  <c r="AD72" i="17"/>
  <c r="AD71" i="17"/>
  <c r="AD60" i="17"/>
  <c r="AD38" i="17"/>
  <c r="AD85" i="17"/>
  <c r="AD80" i="17"/>
  <c r="AD77" i="17"/>
  <c r="AD55" i="17"/>
  <c r="AD49" i="17"/>
  <c r="AD40" i="17"/>
  <c r="AD106" i="17"/>
  <c r="AD79" i="17"/>
  <c r="AJ8" i="17"/>
  <c r="AK8" i="17" s="1"/>
  <c r="AK10" i="17"/>
  <c r="AD13" i="17"/>
  <c r="AK14" i="17"/>
  <c r="AK23" i="17"/>
  <c r="AD23" i="17"/>
  <c r="AK27" i="17"/>
  <c r="AD27" i="17"/>
  <c r="AJ29" i="17"/>
  <c r="AK29" i="17" s="1"/>
  <c r="V32" i="17"/>
  <c r="V35" i="17"/>
  <c r="W35" i="17" s="1"/>
  <c r="AD37" i="17"/>
  <c r="Q40" i="17"/>
  <c r="W40" i="17" s="1"/>
  <c r="V42" i="17"/>
  <c r="W53" i="17"/>
  <c r="Y53" i="17" s="1"/>
  <c r="Z53" i="17" s="1"/>
  <c r="AC53" i="17" s="1"/>
  <c r="AK31" i="17"/>
  <c r="V51" i="17"/>
  <c r="W51" i="17" s="1"/>
  <c r="Y51" i="17" s="1"/>
  <c r="Z51" i="17" s="1"/>
  <c r="AC51" i="17" s="1"/>
  <c r="AD59" i="17"/>
  <c r="AJ59" i="17"/>
  <c r="AD61" i="17"/>
  <c r="AD63" i="17"/>
  <c r="AD65" i="17"/>
  <c r="V71" i="17"/>
  <c r="AJ75" i="17"/>
  <c r="AK75" i="17" s="1"/>
  <c r="AD75" i="17"/>
  <c r="W80" i="17"/>
  <c r="Y80" i="17" s="1"/>
  <c r="Z80" i="17" s="1"/>
  <c r="AC80" i="17" s="1"/>
  <c r="W105" i="17"/>
  <c r="Y105" i="17" s="1"/>
  <c r="Z105" i="17" s="1"/>
  <c r="AC105" i="17" s="1"/>
  <c r="AD34" i="17"/>
  <c r="AD70" i="17"/>
  <c r="AD78" i="17"/>
  <c r="AD1" i="17" s="1"/>
  <c r="AJ78" i="17"/>
  <c r="AK78" i="17" s="1"/>
  <c r="AK1" i="17" s="1"/>
  <c r="AK198" i="17" s="1"/>
  <c r="W98" i="17"/>
  <c r="Y98" i="17" s="1"/>
  <c r="Z98" i="17" s="1"/>
  <c r="AC98" i="17" s="1"/>
  <c r="V48" i="17"/>
  <c r="AK59" i="17"/>
  <c r="AK60" i="17"/>
  <c r="AJ61" i="17"/>
  <c r="AK61" i="17" s="1"/>
  <c r="AJ63" i="17"/>
  <c r="AK63" i="17" s="1"/>
  <c r="AJ65" i="17"/>
  <c r="AK65" i="17" s="1"/>
  <c r="AD68" i="17"/>
  <c r="Q72" i="17"/>
  <c r="W72" i="17" s="1"/>
  <c r="Y72" i="17" s="1"/>
  <c r="Z72" i="17" s="1"/>
  <c r="AC72" i="17" s="1"/>
  <c r="AK79" i="17"/>
  <c r="Q86" i="17"/>
  <c r="W86" i="17" s="1"/>
  <c r="Y86" i="17" s="1"/>
  <c r="Z86" i="17" s="1"/>
  <c r="AC86" i="17" s="1"/>
  <c r="AJ57" i="17"/>
  <c r="AK57" i="17" s="1"/>
  <c r="AD58" i="17"/>
  <c r="AD62" i="17"/>
  <c r="AK62" i="17"/>
  <c r="AD64" i="17"/>
  <c r="AK64" i="17"/>
  <c r="AD66" i="17"/>
  <c r="AK66" i="17"/>
  <c r="AD86" i="17"/>
  <c r="AK86" i="17"/>
  <c r="AJ86" i="17"/>
  <c r="W89" i="17"/>
  <c r="Y89" i="17" s="1"/>
  <c r="Z89" i="17" s="1"/>
  <c r="AC89" i="17" s="1"/>
  <c r="Q91" i="17"/>
  <c r="W91" i="17" s="1"/>
  <c r="Y91" i="17" s="1"/>
  <c r="Z91" i="17" s="1"/>
  <c r="AC91" i="17" s="1"/>
  <c r="Q97" i="17"/>
  <c r="W97" i="17" s="1"/>
  <c r="Y97" i="17" s="1"/>
  <c r="Z97" i="17" s="1"/>
  <c r="AC97" i="17" s="1"/>
  <c r="AJ103" i="17"/>
  <c r="AK103" i="17" s="1"/>
  <c r="AD103" i="17"/>
  <c r="Q43" i="17"/>
  <c r="W43" i="17" s="1"/>
  <c r="AD46" i="17"/>
  <c r="X68" i="17"/>
  <c r="AK68" i="17"/>
  <c r="V70" i="17"/>
  <c r="W70" i="17" s="1"/>
  <c r="Y70" i="17" s="1"/>
  <c r="Z70" i="17" s="1"/>
  <c r="AC70" i="17" s="1"/>
  <c r="Q88" i="17"/>
  <c r="W88" i="17" s="1"/>
  <c r="Y88" i="17" s="1"/>
  <c r="Z88" i="17" s="1"/>
  <c r="AC88" i="17" s="1"/>
  <c r="AK88" i="17"/>
  <c r="AJ88" i="17"/>
  <c r="Q93" i="17"/>
  <c r="W93" i="17" s="1"/>
  <c r="Y93" i="17" s="1"/>
  <c r="Z93" i="17" s="1"/>
  <c r="AC93" i="17" s="1"/>
  <c r="AD91" i="17"/>
  <c r="AJ91" i="17"/>
  <c r="AK91" i="17"/>
  <c r="AK72" i="17"/>
  <c r="AD76" i="17"/>
  <c r="AJ92" i="17"/>
  <c r="AK92" i="17" s="1"/>
  <c r="Q95" i="17"/>
  <c r="W95" i="17" s="1"/>
  <c r="Y95" i="17" s="1"/>
  <c r="Z95" i="17" s="1"/>
  <c r="AC95" i="17" s="1"/>
  <c r="Q99" i="17"/>
  <c r="W99" i="17" s="1"/>
  <c r="Y99" i="17" s="1"/>
  <c r="Z99" i="17" s="1"/>
  <c r="AC99" i="17" s="1"/>
  <c r="Q107" i="17"/>
  <c r="W107" i="17" s="1"/>
  <c r="Y107" i="17" s="1"/>
  <c r="Z107" i="17" s="1"/>
  <c r="AC107" i="17" s="1"/>
  <c r="AK83" i="17"/>
  <c r="Q90" i="17"/>
  <c r="W90" i="17" s="1"/>
  <c r="Y90" i="17" s="1"/>
  <c r="Z90" i="17" s="1"/>
  <c r="AC90" i="17" s="1"/>
  <c r="AK94" i="17"/>
  <c r="AD94" i="17"/>
  <c r="AJ101" i="17"/>
  <c r="AK101" i="17" s="1"/>
  <c r="AD101" i="17"/>
  <c r="W114" i="17"/>
  <c r="Y114" i="17" s="1"/>
  <c r="Z114" i="17" s="1"/>
  <c r="AC114" i="17" s="1"/>
  <c r="W122" i="17"/>
  <c r="Y122" i="17" s="1"/>
  <c r="Z122" i="17" s="1"/>
  <c r="AC122" i="17" s="1"/>
  <c r="AK122" i="17"/>
  <c r="AK82" i="17"/>
  <c r="X83" i="17"/>
  <c r="AD83" i="17"/>
  <c r="V96" i="17"/>
  <c r="X108" i="17"/>
  <c r="AJ112" i="17"/>
  <c r="AK112" i="17" s="1"/>
  <c r="AD112" i="17"/>
  <c r="V116" i="17"/>
  <c r="W120" i="17"/>
  <c r="Y120" i="17" s="1"/>
  <c r="Z120" i="17" s="1"/>
  <c r="AC120" i="17" s="1"/>
  <c r="AK113" i="17"/>
  <c r="AJ113" i="17"/>
  <c r="AD113" i="17"/>
  <c r="W115" i="17"/>
  <c r="Y115" i="17" s="1"/>
  <c r="Z115" i="17" s="1"/>
  <c r="AC115" i="17" s="1"/>
  <c r="W119" i="17"/>
  <c r="Y119" i="17" s="1"/>
  <c r="Z119" i="17" s="1"/>
  <c r="AC119" i="17" s="1"/>
  <c r="AK93" i="17"/>
  <c r="AD93" i="17"/>
  <c r="Q96" i="17"/>
  <c r="AJ97" i="17"/>
  <c r="AK97" i="17" s="1"/>
  <c r="Q109" i="17"/>
  <c r="W109" i="17" s="1"/>
  <c r="Y109" i="17" s="1"/>
  <c r="Z109" i="17" s="1"/>
  <c r="AC109" i="17" s="1"/>
  <c r="Q110" i="17"/>
  <c r="Q116" i="17"/>
  <c r="W116" i="17" s="1"/>
  <c r="Y116" i="17" s="1"/>
  <c r="Z116" i="17" s="1"/>
  <c r="AC116" i="17" s="1"/>
  <c r="W118" i="17"/>
  <c r="Y118" i="17" s="1"/>
  <c r="Z118" i="17" s="1"/>
  <c r="AC118" i="17" s="1"/>
  <c r="AK126" i="17"/>
  <c r="V78" i="17"/>
  <c r="V1" i="17" s="1"/>
  <c r="V95" i="17"/>
  <c r="AD97" i="17"/>
  <c r="AJ100" i="17"/>
  <c r="AK100" i="17" s="1"/>
  <c r="AD100" i="17"/>
  <c r="AJ104" i="17"/>
  <c r="AK104" i="17" s="1"/>
  <c r="AD104" i="17"/>
  <c r="AK105" i="17"/>
  <c r="W117" i="17"/>
  <c r="Y117" i="17" s="1"/>
  <c r="Z117" i="17" s="1"/>
  <c r="AC117" i="17" s="1"/>
  <c r="Q102" i="17"/>
  <c r="W102" i="17" s="1"/>
  <c r="Y102" i="17" s="1"/>
  <c r="Z102" i="17" s="1"/>
  <c r="AC102" i="17" s="1"/>
  <c r="AD133" i="17"/>
  <c r="AD149" i="17"/>
  <c r="AK151" i="17"/>
  <c r="AD151" i="17"/>
  <c r="AD123" i="17"/>
  <c r="Q124" i="17"/>
  <c r="W124" i="17" s="1"/>
  <c r="Y124" i="17" s="1"/>
  <c r="Z124" i="17" s="1"/>
  <c r="AC124" i="17" s="1"/>
  <c r="AD127" i="17"/>
  <c r="AJ131" i="17"/>
  <c r="AK131" i="17" s="1"/>
  <c r="Q134" i="17"/>
  <c r="W134" i="17" s="1"/>
  <c r="Y134" i="17" s="1"/>
  <c r="Z134" i="17" s="1"/>
  <c r="AC134" i="17" s="1"/>
  <c r="AD136" i="17"/>
  <c r="AD140" i="17"/>
  <c r="Q153" i="17"/>
  <c r="W153" i="17" s="1"/>
  <c r="Y153" i="17" s="1"/>
  <c r="Z153" i="17" s="1"/>
  <c r="AC153" i="17" s="1"/>
  <c r="AD155" i="17"/>
  <c r="AK155" i="17"/>
  <c r="AJ155" i="17"/>
  <c r="W165" i="17"/>
  <c r="Y165" i="17" s="1"/>
  <c r="Z165" i="17" s="1"/>
  <c r="AC165" i="17" s="1"/>
  <c r="W167" i="17"/>
  <c r="Y167" i="17" s="1"/>
  <c r="Z167" i="17" s="1"/>
  <c r="AC167" i="17" s="1"/>
  <c r="AD175" i="17"/>
  <c r="W176" i="17"/>
  <c r="Y176" i="17" s="1"/>
  <c r="Z176" i="17" s="1"/>
  <c r="AC176" i="17" s="1"/>
  <c r="W180" i="17"/>
  <c r="Y180" i="17" s="1"/>
  <c r="Z180" i="17" s="1"/>
  <c r="AC180" i="17" s="1"/>
  <c r="AD183" i="17"/>
  <c r="W187" i="17"/>
  <c r="AJ151" i="17"/>
  <c r="Q155" i="17"/>
  <c r="W155" i="17" s="1"/>
  <c r="Y155" i="17" s="1"/>
  <c r="Z155" i="17" s="1"/>
  <c r="AC155" i="17" s="1"/>
  <c r="W174" i="17"/>
  <c r="Y174" i="17" s="1"/>
  <c r="Z174" i="17" s="1"/>
  <c r="AC174" i="17" s="1"/>
  <c r="W181" i="17"/>
  <c r="AD190" i="17"/>
  <c r="AJ114" i="17"/>
  <c r="AK114" i="17" s="1"/>
  <c r="AJ115" i="17"/>
  <c r="AK115" i="17" s="1"/>
  <c r="AJ116" i="17"/>
  <c r="AK116" i="17" s="1"/>
  <c r="AJ117" i="17"/>
  <c r="AK117" i="17" s="1"/>
  <c r="AJ118" i="17"/>
  <c r="AK118" i="17" s="1"/>
  <c r="AJ119" i="17"/>
  <c r="AK119" i="17" s="1"/>
  <c r="AJ120" i="17"/>
  <c r="AK120" i="17" s="1"/>
  <c r="AJ121" i="17"/>
  <c r="AK121" i="17" s="1"/>
  <c r="AJ122" i="17"/>
  <c r="AJ123" i="17"/>
  <c r="AK123" i="17" s="1"/>
  <c r="AD134" i="17"/>
  <c r="Q138" i="17"/>
  <c r="W138" i="17" s="1"/>
  <c r="Y138" i="17" s="1"/>
  <c r="Z138" i="17" s="1"/>
  <c r="AC138" i="17" s="1"/>
  <c r="AJ140" i="17"/>
  <c r="AK140" i="17" s="1"/>
  <c r="W164" i="17"/>
  <c r="Y164" i="17" s="1"/>
  <c r="Z164" i="17" s="1"/>
  <c r="AC164" i="17" s="1"/>
  <c r="W183" i="17"/>
  <c r="AD126" i="17"/>
  <c r="AK138" i="17"/>
  <c r="AJ138" i="17"/>
  <c r="AD141" i="17"/>
  <c r="AD162" i="17"/>
  <c r="AK162" i="17"/>
  <c r="AJ162" i="17"/>
  <c r="AK182" i="17"/>
  <c r="AD189" i="17"/>
  <c r="W193" i="17"/>
  <c r="AD109" i="17"/>
  <c r="AK130" i="17"/>
  <c r="AJ134" i="17"/>
  <c r="AK134" i="17" s="1"/>
  <c r="AJ135" i="17"/>
  <c r="AK135" i="17" s="1"/>
  <c r="AD135" i="17"/>
  <c r="AD138" i="17"/>
  <c r="Q142" i="17"/>
  <c r="W142" i="17" s="1"/>
  <c r="Y142" i="17" s="1"/>
  <c r="Z142" i="17" s="1"/>
  <c r="AC142" i="17" s="1"/>
  <c r="AD161" i="17"/>
  <c r="W184" i="17"/>
  <c r="W185" i="17"/>
  <c r="AD192" i="17"/>
  <c r="AJ126" i="17"/>
  <c r="AJ129" i="17"/>
  <c r="AK129" i="17" s="1"/>
  <c r="V132" i="17"/>
  <c r="W132" i="17" s="1"/>
  <c r="Y132" i="17" s="1"/>
  <c r="Z132" i="17" s="1"/>
  <c r="AC132" i="17" s="1"/>
  <c r="AK144" i="17"/>
  <c r="AD144" i="17"/>
  <c r="W157" i="17"/>
  <c r="Y157" i="17" s="1"/>
  <c r="Z157" i="17" s="1"/>
  <c r="AC157" i="17" s="1"/>
  <c r="W159" i="17"/>
  <c r="Y159" i="17" s="1"/>
  <c r="Z159" i="17" s="1"/>
  <c r="AC159" i="17" s="1"/>
  <c r="Q162" i="17"/>
  <c r="W162" i="17" s="1"/>
  <c r="Y162" i="17" s="1"/>
  <c r="Z162" i="17" s="1"/>
  <c r="AC162" i="17" s="1"/>
  <c r="W171" i="17"/>
  <c r="Y171" i="17" s="1"/>
  <c r="Z171" i="17" s="1"/>
  <c r="AC171" i="17" s="1"/>
  <c r="Q126" i="17"/>
  <c r="W126" i="17" s="1"/>
  <c r="Y126" i="17" s="1"/>
  <c r="Z126" i="17" s="1"/>
  <c r="AC126" i="17" s="1"/>
  <c r="AK136" i="17"/>
  <c r="Q140" i="17"/>
  <c r="W140" i="17" s="1"/>
  <c r="Y140" i="17" s="1"/>
  <c r="Z140" i="17" s="1"/>
  <c r="AC140" i="17" s="1"/>
  <c r="AK146" i="17"/>
  <c r="Q148" i="17"/>
  <c r="W148" i="17" s="1"/>
  <c r="Y148" i="17" s="1"/>
  <c r="Z148" i="17" s="1"/>
  <c r="AC148" i="17" s="1"/>
  <c r="AD148" i="17"/>
  <c r="AK148" i="17"/>
  <c r="Q168" i="17"/>
  <c r="W168" i="17" s="1"/>
  <c r="Y168" i="17" s="1"/>
  <c r="Z168" i="17" s="1"/>
  <c r="AC168" i="17" s="1"/>
  <c r="AK168" i="17"/>
  <c r="AD169" i="17"/>
  <c r="AD170" i="17"/>
  <c r="AD176" i="17"/>
  <c r="AD184" i="17"/>
  <c r="AK191" i="17"/>
  <c r="AJ133" i="17"/>
  <c r="AK133" i="17" s="1"/>
  <c r="AJ141" i="17"/>
  <c r="AK141" i="17" s="1"/>
  <c r="AJ149" i="17"/>
  <c r="AK149" i="17" s="1"/>
  <c r="AK156" i="17"/>
  <c r="AK164" i="17"/>
  <c r="AJ170" i="17"/>
  <c r="AK170" i="17" s="1"/>
  <c r="AK177" i="17"/>
  <c r="AD182" i="17"/>
  <c r="AJ184" i="17"/>
  <c r="AK184" i="17" s="1"/>
  <c r="AK185" i="17"/>
  <c r="AJ190" i="17"/>
  <c r="AK190" i="17" s="1"/>
  <c r="AJ176" i="17"/>
  <c r="AJ183" i="17"/>
  <c r="AK183" i="17" s="1"/>
  <c r="AJ189" i="17"/>
  <c r="AD173" i="17"/>
  <c r="AK176" i="17"/>
  <c r="AJ182" i="17"/>
  <c r="AK189" i="17"/>
  <c r="AJ146" i="17"/>
  <c r="AJ153" i="17"/>
  <c r="AK153" i="17" s="1"/>
  <c r="AD158" i="17"/>
  <c r="AD166" i="17"/>
  <c r="AJ168" i="17"/>
  <c r="AD187" i="17"/>
  <c r="AD143" i="17"/>
  <c r="AD157" i="17"/>
  <c r="AD165" i="17"/>
  <c r="AD172" i="17"/>
  <c r="AD178" i="17"/>
  <c r="AD186" i="17"/>
  <c r="AD191" i="17"/>
  <c r="AJ172" i="17"/>
  <c r="AK172" i="17" s="1"/>
  <c r="AJ178" i="17"/>
  <c r="AK178" i="17" s="1"/>
  <c r="AJ186" i="17"/>
  <c r="AK186" i="17" s="1"/>
  <c r="AJ191" i="17"/>
  <c r="AR124" i="16"/>
  <c r="AR125" i="16"/>
  <c r="AR126" i="16"/>
  <c r="AR127" i="16"/>
  <c r="AR128" i="16"/>
  <c r="AR129" i="16"/>
  <c r="AR130" i="16"/>
  <c r="AR131" i="16"/>
  <c r="AR132" i="16"/>
  <c r="AR133" i="16"/>
  <c r="AR134" i="16"/>
  <c r="AR135" i="16"/>
  <c r="AR136" i="16"/>
  <c r="AR137" i="16"/>
  <c r="AR138" i="16"/>
  <c r="AR139" i="16"/>
  <c r="AR140" i="16"/>
  <c r="AR141" i="16"/>
  <c r="AR142" i="16"/>
  <c r="AR143" i="16"/>
  <c r="AR144" i="16"/>
  <c r="AR145" i="16"/>
  <c r="AR146" i="16"/>
  <c r="AR147" i="16"/>
  <c r="AR148" i="16"/>
  <c r="AR149" i="16"/>
  <c r="AR150" i="16"/>
  <c r="AR151" i="16"/>
  <c r="AR152" i="16"/>
  <c r="AR153" i="16"/>
  <c r="AR154" i="16"/>
  <c r="AR155" i="16"/>
  <c r="AR156" i="16"/>
  <c r="AR157" i="16"/>
  <c r="AR158" i="16"/>
  <c r="AR159" i="16"/>
  <c r="AR160" i="16"/>
  <c r="AR161" i="16"/>
  <c r="AR162" i="16"/>
  <c r="AR163" i="16"/>
  <c r="AR164" i="16"/>
  <c r="AR165" i="16"/>
  <c r="AR166" i="16"/>
  <c r="AR167" i="16"/>
  <c r="AR168" i="16"/>
  <c r="AR169" i="16"/>
  <c r="AR170" i="16"/>
  <c r="AR171" i="16"/>
  <c r="AR172" i="16"/>
  <c r="AR173" i="16"/>
  <c r="AR174" i="16"/>
  <c r="AR175" i="16"/>
  <c r="AR176" i="16"/>
  <c r="AR177" i="16"/>
  <c r="AR178" i="16"/>
  <c r="AR179" i="16"/>
  <c r="AR180" i="16"/>
  <c r="AR181" i="16"/>
  <c r="AR182" i="16"/>
  <c r="AR183" i="16"/>
  <c r="AR184" i="16"/>
  <c r="AR185" i="16"/>
  <c r="AR186" i="16"/>
  <c r="AR187" i="16"/>
  <c r="AR188" i="16"/>
  <c r="AR189" i="16"/>
  <c r="AR190" i="16"/>
  <c r="AR191" i="16"/>
  <c r="AR192" i="16"/>
  <c r="AR193" i="16"/>
  <c r="AR194" i="16"/>
  <c r="W110" i="17" l="1"/>
  <c r="Y110" i="17" s="1"/>
  <c r="Z110" i="17" s="1"/>
  <c r="AC110" i="17" s="1"/>
  <c r="Q1" i="17"/>
  <c r="W78" i="17"/>
  <c r="W96" i="17"/>
  <c r="Y96" i="17" s="1"/>
  <c r="Z96" i="17" s="1"/>
  <c r="AC96" i="17" s="1"/>
  <c r="W48" i="17"/>
  <c r="Y48" i="17" s="1"/>
  <c r="Z48" i="17" s="1"/>
  <c r="AC48" i="17" s="1"/>
  <c r="W42" i="17"/>
  <c r="W32" i="17"/>
  <c r="AG126" i="16"/>
  <c r="AG100" i="16"/>
  <c r="AG62" i="16"/>
  <c r="AG60" i="16"/>
  <c r="AG53" i="16"/>
  <c r="AR10" i="16"/>
  <c r="AR9" i="16"/>
  <c r="AR8" i="16"/>
  <c r="AR15" i="16"/>
  <c r="AL194" i="16"/>
  <c r="AB194" i="16"/>
  <c r="AG194" i="16"/>
  <c r="A194" i="16"/>
  <c r="AL193" i="16"/>
  <c r="AG193" i="16"/>
  <c r="R193" i="16"/>
  <c r="V193" i="16" s="1"/>
  <c r="P193" i="16"/>
  <c r="O193" i="16"/>
  <c r="N193" i="16"/>
  <c r="M193" i="16"/>
  <c r="L193" i="16"/>
  <c r="K193" i="16"/>
  <c r="J193" i="16"/>
  <c r="X193" i="16" s="1"/>
  <c r="I193" i="16"/>
  <c r="A193" i="16"/>
  <c r="AL192" i="16"/>
  <c r="AG192" i="16"/>
  <c r="R192" i="16"/>
  <c r="V192" i="16" s="1"/>
  <c r="P192" i="16"/>
  <c r="O192" i="16"/>
  <c r="N192" i="16"/>
  <c r="M192" i="16"/>
  <c r="L192" i="16"/>
  <c r="K192" i="16"/>
  <c r="J192" i="16"/>
  <c r="X192" i="16" s="1"/>
  <c r="Y192" i="16" s="1"/>
  <c r="I192" i="16"/>
  <c r="A192" i="16"/>
  <c r="AL191" i="16"/>
  <c r="AG191" i="16"/>
  <c r="AN191" i="16" s="1"/>
  <c r="V191" i="16"/>
  <c r="P191" i="16"/>
  <c r="O191" i="16"/>
  <c r="N191" i="16"/>
  <c r="M191" i="16"/>
  <c r="L191" i="16"/>
  <c r="K191" i="16"/>
  <c r="J191" i="16"/>
  <c r="X191" i="16" s="1"/>
  <c r="Y191" i="16" s="1"/>
  <c r="I191" i="16"/>
  <c r="A191" i="16"/>
  <c r="AL190" i="16"/>
  <c r="AG190" i="16"/>
  <c r="AN190" i="16" s="1"/>
  <c r="AO190" i="16" s="1"/>
  <c r="R190" i="16"/>
  <c r="V190" i="16" s="1"/>
  <c r="P190" i="16"/>
  <c r="O190" i="16"/>
  <c r="N190" i="16"/>
  <c r="M190" i="16"/>
  <c r="L190" i="16"/>
  <c r="K190" i="16"/>
  <c r="J190" i="16"/>
  <c r="X190" i="16" s="1"/>
  <c r="Y190" i="16" s="1"/>
  <c r="I190" i="16"/>
  <c r="A190" i="16"/>
  <c r="AL189" i="16"/>
  <c r="AG189" i="16"/>
  <c r="AN189" i="16" s="1"/>
  <c r="AO189" i="16" s="1"/>
  <c r="V189" i="16"/>
  <c r="P189" i="16"/>
  <c r="O189" i="16"/>
  <c r="N189" i="16"/>
  <c r="M189" i="16"/>
  <c r="L189" i="16"/>
  <c r="K189" i="16"/>
  <c r="J189" i="16"/>
  <c r="X189" i="16" s="1"/>
  <c r="Y189" i="16" s="1"/>
  <c r="I189" i="16"/>
  <c r="A189" i="16"/>
  <c r="AL188" i="16"/>
  <c r="AG188" i="16"/>
  <c r="AN188" i="16" s="1"/>
  <c r="AO188" i="16" s="1"/>
  <c r="V188" i="16"/>
  <c r="P188" i="16"/>
  <c r="O188" i="16"/>
  <c r="N188" i="16"/>
  <c r="M188" i="16"/>
  <c r="L188" i="16"/>
  <c r="K188" i="16"/>
  <c r="J188" i="16"/>
  <c r="X188" i="16" s="1"/>
  <c r="Y188" i="16" s="1"/>
  <c r="I188" i="16"/>
  <c r="A188" i="16"/>
  <c r="AL187" i="16"/>
  <c r="AG187" i="16"/>
  <c r="AN187" i="16" s="1"/>
  <c r="AO187" i="16" s="1"/>
  <c r="R187" i="16"/>
  <c r="V187" i="16" s="1"/>
  <c r="P187" i="16"/>
  <c r="O187" i="16"/>
  <c r="N187" i="16"/>
  <c r="M187" i="16"/>
  <c r="L187" i="16"/>
  <c r="K187" i="16"/>
  <c r="J187" i="16"/>
  <c r="X187" i="16" s="1"/>
  <c r="Y187" i="16" s="1"/>
  <c r="I187" i="16"/>
  <c r="A187" i="16"/>
  <c r="AL186" i="16"/>
  <c r="AG186" i="16"/>
  <c r="AN186" i="16" s="1"/>
  <c r="AO186" i="16" s="1"/>
  <c r="R186" i="16"/>
  <c r="V186" i="16" s="1"/>
  <c r="P186" i="16"/>
  <c r="O186" i="16"/>
  <c r="N186" i="16"/>
  <c r="M186" i="16"/>
  <c r="L186" i="16"/>
  <c r="K186" i="16"/>
  <c r="X186" i="16"/>
  <c r="Y186" i="16" s="1"/>
  <c r="I186" i="16"/>
  <c r="A186" i="16"/>
  <c r="AL185" i="16"/>
  <c r="R185" i="16"/>
  <c r="V185" i="16" s="1"/>
  <c r="P185" i="16"/>
  <c r="O185" i="16"/>
  <c r="N185" i="16"/>
  <c r="M185" i="16"/>
  <c r="L185" i="16"/>
  <c r="K185" i="16"/>
  <c r="J185" i="16"/>
  <c r="X185" i="16" s="1"/>
  <c r="Y185" i="16" s="1"/>
  <c r="I185" i="16"/>
  <c r="A185" i="16"/>
  <c r="AL184" i="16"/>
  <c r="AG184" i="16"/>
  <c r="AN184" i="16" s="1"/>
  <c r="AO184" i="16" s="1"/>
  <c r="R184" i="16"/>
  <c r="V184" i="16" s="1"/>
  <c r="P184" i="16"/>
  <c r="O184" i="16"/>
  <c r="N184" i="16"/>
  <c r="M184" i="16"/>
  <c r="L184" i="16"/>
  <c r="K184" i="16"/>
  <c r="J184" i="16"/>
  <c r="X184" i="16" s="1"/>
  <c r="Y184" i="16" s="1"/>
  <c r="I184" i="16"/>
  <c r="A184" i="16"/>
  <c r="AL183" i="16"/>
  <c r="AG183" i="16"/>
  <c r="AN183" i="16" s="1"/>
  <c r="R183" i="16"/>
  <c r="V183" i="16" s="1"/>
  <c r="P183" i="16"/>
  <c r="O183" i="16"/>
  <c r="N183" i="16"/>
  <c r="M183" i="16"/>
  <c r="L183" i="16"/>
  <c r="K183" i="16"/>
  <c r="J183" i="16"/>
  <c r="X183" i="16" s="1"/>
  <c r="Y183" i="16" s="1"/>
  <c r="I183" i="16"/>
  <c r="A183" i="16"/>
  <c r="AL182" i="16"/>
  <c r="AG182" i="16"/>
  <c r="AN182" i="16" s="1"/>
  <c r="AO182" i="16" s="1"/>
  <c r="R182" i="16"/>
  <c r="V182" i="16" s="1"/>
  <c r="P182" i="16"/>
  <c r="O182" i="16"/>
  <c r="N182" i="16"/>
  <c r="M182" i="16"/>
  <c r="L182" i="16"/>
  <c r="K182" i="16"/>
  <c r="J182" i="16"/>
  <c r="X182" i="16" s="1"/>
  <c r="Y182" i="16" s="1"/>
  <c r="I182" i="16"/>
  <c r="A182" i="16"/>
  <c r="AL181" i="16"/>
  <c r="AG181" i="16"/>
  <c r="R181" i="16"/>
  <c r="V181" i="16" s="1"/>
  <c r="P181" i="16"/>
  <c r="O181" i="16"/>
  <c r="N181" i="16"/>
  <c r="M181" i="16"/>
  <c r="L181" i="16"/>
  <c r="K181" i="16"/>
  <c r="J181" i="16"/>
  <c r="X181" i="16" s="1"/>
  <c r="Y181" i="16" s="1"/>
  <c r="I181" i="16"/>
  <c r="A181" i="16"/>
  <c r="AL180" i="16"/>
  <c r="AG180" i="16"/>
  <c r="AN180" i="16" s="1"/>
  <c r="AO180" i="16" s="1"/>
  <c r="U180" i="16"/>
  <c r="R180" i="16"/>
  <c r="P180" i="16"/>
  <c r="O180" i="16"/>
  <c r="N180" i="16"/>
  <c r="M180" i="16"/>
  <c r="L180" i="16"/>
  <c r="K180" i="16"/>
  <c r="J180" i="16"/>
  <c r="I180" i="16"/>
  <c r="A180" i="16"/>
  <c r="AL179" i="16"/>
  <c r="AG179" i="16"/>
  <c r="V179" i="16"/>
  <c r="P179" i="16"/>
  <c r="O179" i="16"/>
  <c r="N179" i="16"/>
  <c r="M179" i="16"/>
  <c r="L179" i="16"/>
  <c r="K179" i="16"/>
  <c r="J179" i="16"/>
  <c r="X179" i="16" s="1"/>
  <c r="I179" i="16"/>
  <c r="A179" i="16"/>
  <c r="AL178" i="16"/>
  <c r="AG178" i="16"/>
  <c r="AN178" i="16" s="1"/>
  <c r="R178" i="16"/>
  <c r="V178" i="16" s="1"/>
  <c r="P178" i="16"/>
  <c r="O178" i="16"/>
  <c r="N178" i="16"/>
  <c r="M178" i="16"/>
  <c r="L178" i="16"/>
  <c r="K178" i="16"/>
  <c r="J178" i="16"/>
  <c r="X178" i="16" s="1"/>
  <c r="I178" i="16"/>
  <c r="A178" i="16"/>
  <c r="AL177" i="16"/>
  <c r="AG177" i="16"/>
  <c r="V177" i="16"/>
  <c r="P177" i="16"/>
  <c r="O177" i="16"/>
  <c r="N177" i="16"/>
  <c r="M177" i="16"/>
  <c r="L177" i="16"/>
  <c r="K177" i="16"/>
  <c r="J177" i="16"/>
  <c r="X177" i="16" s="1"/>
  <c r="I177" i="16"/>
  <c r="A177" i="16"/>
  <c r="AL176" i="16"/>
  <c r="AG176" i="16"/>
  <c r="R176" i="16"/>
  <c r="V176" i="16" s="1"/>
  <c r="P176" i="16"/>
  <c r="O176" i="16"/>
  <c r="N176" i="16"/>
  <c r="M176" i="16"/>
  <c r="L176" i="16"/>
  <c r="K176" i="16"/>
  <c r="J176" i="16"/>
  <c r="X176" i="16" s="1"/>
  <c r="I176" i="16"/>
  <c r="A176" i="16"/>
  <c r="AL175" i="16"/>
  <c r="AG175" i="16"/>
  <c r="AN175" i="16" s="1"/>
  <c r="AO175" i="16" s="1"/>
  <c r="R175" i="16"/>
  <c r="V175" i="16" s="1"/>
  <c r="P175" i="16"/>
  <c r="O175" i="16"/>
  <c r="N175" i="16"/>
  <c r="M175" i="16"/>
  <c r="L175" i="16"/>
  <c r="K175" i="16"/>
  <c r="J175" i="16"/>
  <c r="X175" i="16" s="1"/>
  <c r="I175" i="16"/>
  <c r="A175" i="16"/>
  <c r="AL174" i="16"/>
  <c r="AG174" i="16"/>
  <c r="AN174" i="16" s="1"/>
  <c r="R174" i="16"/>
  <c r="V174" i="16" s="1"/>
  <c r="P174" i="16"/>
  <c r="O174" i="16"/>
  <c r="N174" i="16"/>
  <c r="M174" i="16"/>
  <c r="L174" i="16"/>
  <c r="K174" i="16"/>
  <c r="J174" i="16"/>
  <c r="X174" i="16" s="1"/>
  <c r="I174" i="16"/>
  <c r="A174" i="16"/>
  <c r="AL173" i="16"/>
  <c r="AG173" i="16"/>
  <c r="AN173" i="16" s="1"/>
  <c r="V173" i="16"/>
  <c r="P173" i="16"/>
  <c r="O173" i="16"/>
  <c r="N173" i="16"/>
  <c r="M173" i="16"/>
  <c r="L173" i="16"/>
  <c r="K173" i="16"/>
  <c r="J173" i="16"/>
  <c r="X173" i="16" s="1"/>
  <c r="I173" i="16"/>
  <c r="A173" i="16"/>
  <c r="AL172" i="16"/>
  <c r="AG172" i="16"/>
  <c r="R172" i="16"/>
  <c r="V172" i="16" s="1"/>
  <c r="P172" i="16"/>
  <c r="O172" i="16"/>
  <c r="N172" i="16"/>
  <c r="M172" i="16"/>
  <c r="L172" i="16"/>
  <c r="K172" i="16"/>
  <c r="J172" i="16"/>
  <c r="X172" i="16" s="1"/>
  <c r="I172" i="16"/>
  <c r="A172" i="16"/>
  <c r="AL171" i="16"/>
  <c r="AG171" i="16"/>
  <c r="R171" i="16"/>
  <c r="V171" i="16" s="1"/>
  <c r="P171" i="16"/>
  <c r="O171" i="16"/>
  <c r="N171" i="16"/>
  <c r="M171" i="16"/>
  <c r="L171" i="16"/>
  <c r="K171" i="16"/>
  <c r="J171" i="16"/>
  <c r="X171" i="16" s="1"/>
  <c r="I171" i="16"/>
  <c r="A171" i="16"/>
  <c r="AL170" i="16"/>
  <c r="AG170" i="16"/>
  <c r="V170" i="16"/>
  <c r="P170" i="16"/>
  <c r="O170" i="16"/>
  <c r="N170" i="16"/>
  <c r="M170" i="16"/>
  <c r="L170" i="16"/>
  <c r="K170" i="16"/>
  <c r="J170" i="16"/>
  <c r="X170" i="16" s="1"/>
  <c r="I170" i="16"/>
  <c r="A170" i="16"/>
  <c r="AL169" i="16"/>
  <c r="AG169" i="16"/>
  <c r="AN169" i="16" s="1"/>
  <c r="R169" i="16"/>
  <c r="V169" i="16" s="1"/>
  <c r="P169" i="16"/>
  <c r="O169" i="16"/>
  <c r="N169" i="16"/>
  <c r="M169" i="16"/>
  <c r="L169" i="16"/>
  <c r="K169" i="16"/>
  <c r="J169" i="16"/>
  <c r="X169" i="16" s="1"/>
  <c r="I169" i="16"/>
  <c r="A169" i="16"/>
  <c r="AL168" i="16"/>
  <c r="AG168" i="16"/>
  <c r="R168" i="16"/>
  <c r="V168" i="16" s="1"/>
  <c r="P168" i="16"/>
  <c r="O168" i="16"/>
  <c r="N168" i="16"/>
  <c r="M168" i="16"/>
  <c r="L168" i="16"/>
  <c r="K168" i="16"/>
  <c r="J168" i="16"/>
  <c r="X168" i="16" s="1"/>
  <c r="I168" i="16"/>
  <c r="A168" i="16"/>
  <c r="AL167" i="16"/>
  <c r="AG167" i="16"/>
  <c r="AN167" i="16" s="1"/>
  <c r="R167" i="16"/>
  <c r="V167" i="16" s="1"/>
  <c r="P167" i="16"/>
  <c r="O167" i="16"/>
  <c r="N167" i="16"/>
  <c r="M167" i="16"/>
  <c r="L167" i="16"/>
  <c r="K167" i="16"/>
  <c r="J167" i="16"/>
  <c r="X167" i="16" s="1"/>
  <c r="I167" i="16"/>
  <c r="A167" i="16"/>
  <c r="AL166" i="16"/>
  <c r="AG166" i="16"/>
  <c r="AN166" i="16" s="1"/>
  <c r="R166" i="16"/>
  <c r="V166" i="16" s="1"/>
  <c r="P166" i="16"/>
  <c r="O166" i="16"/>
  <c r="N166" i="16"/>
  <c r="M166" i="16"/>
  <c r="L166" i="16"/>
  <c r="K166" i="16"/>
  <c r="J166" i="16"/>
  <c r="X166" i="16" s="1"/>
  <c r="I166" i="16"/>
  <c r="A166" i="16"/>
  <c r="AL165" i="16"/>
  <c r="AG165" i="16"/>
  <c r="AN165" i="16" s="1"/>
  <c r="R165" i="16"/>
  <c r="V165" i="16" s="1"/>
  <c r="P165" i="16"/>
  <c r="O165" i="16"/>
  <c r="N165" i="16"/>
  <c r="M165" i="16"/>
  <c r="L165" i="16"/>
  <c r="K165" i="16"/>
  <c r="J165" i="16"/>
  <c r="X165" i="16" s="1"/>
  <c r="I165" i="16"/>
  <c r="A165" i="16"/>
  <c r="AL164" i="16"/>
  <c r="AG164" i="16"/>
  <c r="R164" i="16"/>
  <c r="V164" i="16" s="1"/>
  <c r="P164" i="16"/>
  <c r="O164" i="16"/>
  <c r="N164" i="16"/>
  <c r="M164" i="16"/>
  <c r="L164" i="16"/>
  <c r="K164" i="16"/>
  <c r="J164" i="16"/>
  <c r="X164" i="16" s="1"/>
  <c r="I164" i="16"/>
  <c r="A164" i="16"/>
  <c r="AL163" i="16"/>
  <c r="AG163" i="16"/>
  <c r="AN163" i="16" s="1"/>
  <c r="AO163" i="16" s="1"/>
  <c r="R163" i="16"/>
  <c r="V163" i="16" s="1"/>
  <c r="P163" i="16"/>
  <c r="O163" i="16"/>
  <c r="N163" i="16"/>
  <c r="M163" i="16"/>
  <c r="L163" i="16"/>
  <c r="K163" i="16"/>
  <c r="J163" i="16"/>
  <c r="X163" i="16" s="1"/>
  <c r="I163" i="16"/>
  <c r="A163" i="16"/>
  <c r="AL162" i="16"/>
  <c r="AG162" i="16"/>
  <c r="AN162" i="16" s="1"/>
  <c r="R162" i="16"/>
  <c r="V162" i="16" s="1"/>
  <c r="P162" i="16"/>
  <c r="O162" i="16"/>
  <c r="N162" i="16"/>
  <c r="M162" i="16"/>
  <c r="L162" i="16"/>
  <c r="K162" i="16"/>
  <c r="J162" i="16"/>
  <c r="X162" i="16" s="1"/>
  <c r="I162" i="16"/>
  <c r="A162" i="16"/>
  <c r="AL161" i="16"/>
  <c r="AG161" i="16"/>
  <c r="AN161" i="16" s="1"/>
  <c r="R161" i="16"/>
  <c r="V161" i="16" s="1"/>
  <c r="P161" i="16"/>
  <c r="O161" i="16"/>
  <c r="N161" i="16"/>
  <c r="M161" i="16"/>
  <c r="L161" i="16"/>
  <c r="K161" i="16"/>
  <c r="J161" i="16"/>
  <c r="X161" i="16" s="1"/>
  <c r="I161" i="16"/>
  <c r="A161" i="16"/>
  <c r="AL160" i="16"/>
  <c r="AG160" i="16"/>
  <c r="R160" i="16"/>
  <c r="V160" i="16" s="1"/>
  <c r="P160" i="16"/>
  <c r="O160" i="16"/>
  <c r="N160" i="16"/>
  <c r="M160" i="16"/>
  <c r="L160" i="16"/>
  <c r="K160" i="16"/>
  <c r="J160" i="16"/>
  <c r="X160" i="16" s="1"/>
  <c r="I160" i="16"/>
  <c r="A160" i="16"/>
  <c r="AL159" i="16"/>
  <c r="AG159" i="16"/>
  <c r="R159" i="16"/>
  <c r="V159" i="16" s="1"/>
  <c r="P159" i="16"/>
  <c r="O159" i="16"/>
  <c r="N159" i="16"/>
  <c r="M159" i="16"/>
  <c r="L159" i="16"/>
  <c r="K159" i="16"/>
  <c r="J159" i="16"/>
  <c r="X159" i="16" s="1"/>
  <c r="I159" i="16"/>
  <c r="A159" i="16"/>
  <c r="AL158" i="16"/>
  <c r="AG158" i="16"/>
  <c r="R158" i="16"/>
  <c r="V158" i="16" s="1"/>
  <c r="P158" i="16"/>
  <c r="O158" i="16"/>
  <c r="N158" i="16"/>
  <c r="M158" i="16"/>
  <c r="L158" i="16"/>
  <c r="K158" i="16"/>
  <c r="J158" i="16"/>
  <c r="X158" i="16" s="1"/>
  <c r="I158" i="16"/>
  <c r="A158" i="16"/>
  <c r="AL157" i="16"/>
  <c r="AG157" i="16"/>
  <c r="R157" i="16"/>
  <c r="V157" i="16" s="1"/>
  <c r="P157" i="16"/>
  <c r="O157" i="16"/>
  <c r="N157" i="16"/>
  <c r="M157" i="16"/>
  <c r="L157" i="16"/>
  <c r="K157" i="16"/>
  <c r="J157" i="16"/>
  <c r="X157" i="16" s="1"/>
  <c r="I157" i="16"/>
  <c r="A157" i="16"/>
  <c r="AL156" i="16"/>
  <c r="AG156" i="16"/>
  <c r="AN156" i="16" s="1"/>
  <c r="V156" i="16"/>
  <c r="P156" i="16"/>
  <c r="O156" i="16"/>
  <c r="N156" i="16"/>
  <c r="M156" i="16"/>
  <c r="L156" i="16"/>
  <c r="K156" i="16"/>
  <c r="J156" i="16"/>
  <c r="X156" i="16" s="1"/>
  <c r="I156" i="16"/>
  <c r="A156" i="16"/>
  <c r="AL155" i="16"/>
  <c r="AG155" i="16"/>
  <c r="AN155" i="16" s="1"/>
  <c r="R155" i="16"/>
  <c r="V155" i="16" s="1"/>
  <c r="P155" i="16"/>
  <c r="O155" i="16"/>
  <c r="N155" i="16"/>
  <c r="M155" i="16"/>
  <c r="L155" i="16"/>
  <c r="K155" i="16"/>
  <c r="J155" i="16"/>
  <c r="X155" i="16" s="1"/>
  <c r="I155" i="16"/>
  <c r="A155" i="16"/>
  <c r="AL154" i="16"/>
  <c r="AG154" i="16"/>
  <c r="AN154" i="16" s="1"/>
  <c r="AO154" i="16" s="1"/>
  <c r="R154" i="16"/>
  <c r="V154" i="16" s="1"/>
  <c r="P154" i="16"/>
  <c r="O154" i="16"/>
  <c r="N154" i="16"/>
  <c r="M154" i="16"/>
  <c r="L154" i="16"/>
  <c r="K154" i="16"/>
  <c r="J154" i="16"/>
  <c r="X154" i="16" s="1"/>
  <c r="I154" i="16"/>
  <c r="A154" i="16"/>
  <c r="AL153" i="16"/>
  <c r="AG153" i="16"/>
  <c r="AN153" i="16" s="1"/>
  <c r="R153" i="16"/>
  <c r="V153" i="16" s="1"/>
  <c r="P153" i="16"/>
  <c r="O153" i="16"/>
  <c r="N153" i="16"/>
  <c r="M153" i="16"/>
  <c r="L153" i="16"/>
  <c r="K153" i="16"/>
  <c r="J153" i="16"/>
  <c r="X153" i="16" s="1"/>
  <c r="I153" i="16"/>
  <c r="A153" i="16"/>
  <c r="AL152" i="16"/>
  <c r="AG152" i="16"/>
  <c r="AN152" i="16" s="1"/>
  <c r="R152" i="16"/>
  <c r="V152" i="16" s="1"/>
  <c r="P152" i="16"/>
  <c r="O152" i="16"/>
  <c r="N152" i="16"/>
  <c r="M152" i="16"/>
  <c r="L152" i="16"/>
  <c r="K152" i="16"/>
  <c r="J152" i="16"/>
  <c r="X152" i="16" s="1"/>
  <c r="I152" i="16"/>
  <c r="A152" i="16"/>
  <c r="AL151" i="16"/>
  <c r="AG151" i="16"/>
  <c r="AN151" i="16" s="1"/>
  <c r="AO151" i="16" s="1"/>
  <c r="V151" i="16"/>
  <c r="P151" i="16"/>
  <c r="O151" i="16"/>
  <c r="N151" i="16"/>
  <c r="M151" i="16"/>
  <c r="L151" i="16"/>
  <c r="K151" i="16"/>
  <c r="J151" i="16"/>
  <c r="X151" i="16" s="1"/>
  <c r="I151" i="16"/>
  <c r="A151" i="16"/>
  <c r="AL150" i="16"/>
  <c r="AG150" i="16"/>
  <c r="R150" i="16"/>
  <c r="V150" i="16" s="1"/>
  <c r="P150" i="16"/>
  <c r="O150" i="16"/>
  <c r="N150" i="16"/>
  <c r="M150" i="16"/>
  <c r="L150" i="16"/>
  <c r="K150" i="16"/>
  <c r="J150" i="16"/>
  <c r="X150" i="16" s="1"/>
  <c r="I150" i="16"/>
  <c r="A150" i="16"/>
  <c r="AL149" i="16"/>
  <c r="AG149" i="16"/>
  <c r="AN149" i="16" s="1"/>
  <c r="R149" i="16"/>
  <c r="V149" i="16" s="1"/>
  <c r="P149" i="16"/>
  <c r="O149" i="16"/>
  <c r="N149" i="16"/>
  <c r="M149" i="16"/>
  <c r="L149" i="16"/>
  <c r="K149" i="16"/>
  <c r="J149" i="16"/>
  <c r="X149" i="16" s="1"/>
  <c r="I149" i="16"/>
  <c r="A149" i="16"/>
  <c r="AL148" i="16"/>
  <c r="AG148" i="16"/>
  <c r="R148" i="16"/>
  <c r="V148" i="16" s="1"/>
  <c r="P148" i="16"/>
  <c r="O148" i="16"/>
  <c r="N148" i="16"/>
  <c r="M148" i="16"/>
  <c r="L148" i="16"/>
  <c r="K148" i="16"/>
  <c r="J148" i="16"/>
  <c r="X148" i="16" s="1"/>
  <c r="I148" i="16"/>
  <c r="A148" i="16"/>
  <c r="AL147" i="16"/>
  <c r="AG147" i="16"/>
  <c r="AN147" i="16" s="1"/>
  <c r="AO147" i="16" s="1"/>
  <c r="R147" i="16"/>
  <c r="V147" i="16" s="1"/>
  <c r="P147" i="16"/>
  <c r="O147" i="16"/>
  <c r="N147" i="16"/>
  <c r="M147" i="16"/>
  <c r="L147" i="16"/>
  <c r="K147" i="16"/>
  <c r="J147" i="16"/>
  <c r="X147" i="16" s="1"/>
  <c r="I147" i="16"/>
  <c r="A147" i="16"/>
  <c r="AL146" i="16"/>
  <c r="AG146" i="16"/>
  <c r="R146" i="16"/>
  <c r="V146" i="16" s="1"/>
  <c r="P146" i="16"/>
  <c r="O146" i="16"/>
  <c r="N146" i="16"/>
  <c r="M146" i="16"/>
  <c r="L146" i="16"/>
  <c r="K146" i="16"/>
  <c r="J146" i="16"/>
  <c r="X146" i="16" s="1"/>
  <c r="I146" i="16"/>
  <c r="A146" i="16"/>
  <c r="AL145" i="16"/>
  <c r="AG145" i="16"/>
  <c r="AN145" i="16" s="1"/>
  <c r="R145" i="16"/>
  <c r="V145" i="16" s="1"/>
  <c r="P145" i="16"/>
  <c r="O145" i="16"/>
  <c r="N145" i="16"/>
  <c r="M145" i="16"/>
  <c r="L145" i="16"/>
  <c r="K145" i="16"/>
  <c r="J145" i="16"/>
  <c r="X145" i="16" s="1"/>
  <c r="I145" i="16"/>
  <c r="A145" i="16"/>
  <c r="AL144" i="16"/>
  <c r="AG144" i="16"/>
  <c r="AN144" i="16" s="1"/>
  <c r="AO144" i="16" s="1"/>
  <c r="R144" i="16"/>
  <c r="V144" i="16" s="1"/>
  <c r="P144" i="16"/>
  <c r="O144" i="16"/>
  <c r="N144" i="16"/>
  <c r="M144" i="16"/>
  <c r="L144" i="16"/>
  <c r="K144" i="16"/>
  <c r="J144" i="16"/>
  <c r="X144" i="16" s="1"/>
  <c r="I144" i="16"/>
  <c r="A144" i="16"/>
  <c r="AL143" i="16"/>
  <c r="AG143" i="16"/>
  <c r="AN143" i="16" s="1"/>
  <c r="AO143" i="16" s="1"/>
  <c r="R143" i="16"/>
  <c r="V143" i="16" s="1"/>
  <c r="P143" i="16"/>
  <c r="O143" i="16"/>
  <c r="N143" i="16"/>
  <c r="M143" i="16"/>
  <c r="L143" i="16"/>
  <c r="K143" i="16"/>
  <c r="J143" i="16"/>
  <c r="X143" i="16" s="1"/>
  <c r="I143" i="16"/>
  <c r="A143" i="16"/>
  <c r="AL142" i="16"/>
  <c r="AG142" i="16"/>
  <c r="R142" i="16"/>
  <c r="V142" i="16" s="1"/>
  <c r="P142" i="16"/>
  <c r="O142" i="16"/>
  <c r="N142" i="16"/>
  <c r="M142" i="16"/>
  <c r="L142" i="16"/>
  <c r="K142" i="16"/>
  <c r="J142" i="16"/>
  <c r="X142" i="16" s="1"/>
  <c r="I142" i="16"/>
  <c r="A142" i="16"/>
  <c r="AL141" i="16"/>
  <c r="AG141" i="16"/>
  <c r="R141" i="16"/>
  <c r="V141" i="16" s="1"/>
  <c r="P141" i="16"/>
  <c r="O141" i="16"/>
  <c r="N141" i="16"/>
  <c r="M141" i="16"/>
  <c r="L141" i="16"/>
  <c r="K141" i="16"/>
  <c r="J141" i="16"/>
  <c r="X141" i="16" s="1"/>
  <c r="I141" i="16"/>
  <c r="A141" i="16"/>
  <c r="AL140" i="16"/>
  <c r="AG140" i="16"/>
  <c r="AN140" i="16" s="1"/>
  <c r="AO140" i="16" s="1"/>
  <c r="R140" i="16"/>
  <c r="V140" i="16" s="1"/>
  <c r="P140" i="16"/>
  <c r="O140" i="16"/>
  <c r="N140" i="16"/>
  <c r="M140" i="16"/>
  <c r="L140" i="16"/>
  <c r="K140" i="16"/>
  <c r="J140" i="16"/>
  <c r="X140" i="16" s="1"/>
  <c r="I140" i="16"/>
  <c r="A140" i="16"/>
  <c r="AL139" i="16"/>
  <c r="AG139" i="16"/>
  <c r="R139" i="16"/>
  <c r="V139" i="16" s="1"/>
  <c r="P139" i="16"/>
  <c r="O139" i="16"/>
  <c r="N139" i="16"/>
  <c r="M139" i="16"/>
  <c r="L139" i="16"/>
  <c r="K139" i="16"/>
  <c r="J139" i="16"/>
  <c r="X139" i="16" s="1"/>
  <c r="I139" i="16"/>
  <c r="A139" i="16"/>
  <c r="AL138" i="16"/>
  <c r="AG138" i="16"/>
  <c r="R138" i="16"/>
  <c r="V138" i="16" s="1"/>
  <c r="P138" i="16"/>
  <c r="O138" i="16"/>
  <c r="N138" i="16"/>
  <c r="M138" i="16"/>
  <c r="L138" i="16"/>
  <c r="K138" i="16"/>
  <c r="J138" i="16"/>
  <c r="X138" i="16" s="1"/>
  <c r="I138" i="16"/>
  <c r="A138" i="16"/>
  <c r="AL137" i="16"/>
  <c r="AG137" i="16"/>
  <c r="R137" i="16"/>
  <c r="V137" i="16" s="1"/>
  <c r="P137" i="16"/>
  <c r="O137" i="16"/>
  <c r="N137" i="16"/>
  <c r="M137" i="16"/>
  <c r="L137" i="16"/>
  <c r="K137" i="16"/>
  <c r="J137" i="16"/>
  <c r="X137" i="16" s="1"/>
  <c r="I137" i="16"/>
  <c r="A137" i="16"/>
  <c r="AL136" i="16"/>
  <c r="AG136" i="16"/>
  <c r="R136" i="16"/>
  <c r="V136" i="16" s="1"/>
  <c r="P136" i="16"/>
  <c r="O136" i="16"/>
  <c r="N136" i="16"/>
  <c r="M136" i="16"/>
  <c r="L136" i="16"/>
  <c r="K136" i="16"/>
  <c r="J136" i="16"/>
  <c r="X136" i="16" s="1"/>
  <c r="I136" i="16"/>
  <c r="A136" i="16"/>
  <c r="AL135" i="16"/>
  <c r="AG135" i="16"/>
  <c r="R135" i="16"/>
  <c r="V135" i="16" s="1"/>
  <c r="P135" i="16"/>
  <c r="O135" i="16"/>
  <c r="N135" i="16"/>
  <c r="M135" i="16"/>
  <c r="L135" i="16"/>
  <c r="K135" i="16"/>
  <c r="J135" i="16"/>
  <c r="X135" i="16" s="1"/>
  <c r="I135" i="16"/>
  <c r="A135" i="16"/>
  <c r="AL134" i="16"/>
  <c r="AG134" i="16"/>
  <c r="R134" i="16"/>
  <c r="V134" i="16" s="1"/>
  <c r="P134" i="16"/>
  <c r="O134" i="16"/>
  <c r="N134" i="16"/>
  <c r="M134" i="16"/>
  <c r="L134" i="16"/>
  <c r="K134" i="16"/>
  <c r="J134" i="16"/>
  <c r="X134" i="16" s="1"/>
  <c r="I134" i="16"/>
  <c r="A134" i="16"/>
  <c r="AL133" i="16"/>
  <c r="AG133" i="16"/>
  <c r="R133" i="16"/>
  <c r="V133" i="16" s="1"/>
  <c r="P133" i="16"/>
  <c r="O133" i="16"/>
  <c r="N133" i="16"/>
  <c r="M133" i="16"/>
  <c r="L133" i="16"/>
  <c r="K133" i="16"/>
  <c r="J133" i="16"/>
  <c r="X133" i="16" s="1"/>
  <c r="I133" i="16"/>
  <c r="A133" i="16"/>
  <c r="AL132" i="16"/>
  <c r="AG132" i="16"/>
  <c r="S132" i="16"/>
  <c r="R132" i="16"/>
  <c r="P132" i="16"/>
  <c r="O132" i="16"/>
  <c r="N132" i="16"/>
  <c r="M132" i="16"/>
  <c r="L132" i="16"/>
  <c r="K132" i="16"/>
  <c r="J132" i="16"/>
  <c r="X132" i="16" s="1"/>
  <c r="I132" i="16"/>
  <c r="A132" i="16"/>
  <c r="AL131" i="16"/>
  <c r="AG131" i="16"/>
  <c r="R131" i="16"/>
  <c r="V131" i="16" s="1"/>
  <c r="P131" i="16"/>
  <c r="O131" i="16"/>
  <c r="N131" i="16"/>
  <c r="M131" i="16"/>
  <c r="L131" i="16"/>
  <c r="K131" i="16"/>
  <c r="X131" i="16"/>
  <c r="I131" i="16"/>
  <c r="A131" i="16"/>
  <c r="AL130" i="16"/>
  <c r="AG130" i="16"/>
  <c r="V130" i="16"/>
  <c r="P130" i="16"/>
  <c r="O130" i="16"/>
  <c r="N130" i="16"/>
  <c r="M130" i="16"/>
  <c r="L130" i="16"/>
  <c r="K130" i="16"/>
  <c r="J130" i="16"/>
  <c r="X130" i="16" s="1"/>
  <c r="I130" i="16"/>
  <c r="A130" i="16"/>
  <c r="AL129" i="16"/>
  <c r="AG129" i="16"/>
  <c r="X129" i="16"/>
  <c r="V129" i="16"/>
  <c r="Q129" i="16"/>
  <c r="A129" i="16"/>
  <c r="AL128" i="16"/>
  <c r="AG128" i="16"/>
  <c r="AN128" i="16" s="1"/>
  <c r="AO128" i="16" s="1"/>
  <c r="R128" i="16"/>
  <c r="V128" i="16" s="1"/>
  <c r="P128" i="16"/>
  <c r="O128" i="16"/>
  <c r="N128" i="16"/>
  <c r="M128" i="16"/>
  <c r="L128" i="16"/>
  <c r="K128" i="16"/>
  <c r="J128" i="16"/>
  <c r="X128" i="16" s="1"/>
  <c r="I128" i="16"/>
  <c r="A128" i="16"/>
  <c r="AL127" i="16"/>
  <c r="AG127" i="16"/>
  <c r="R127" i="16"/>
  <c r="V127" i="16" s="1"/>
  <c r="P127" i="16"/>
  <c r="O127" i="16"/>
  <c r="N127" i="16"/>
  <c r="M127" i="16"/>
  <c r="L127" i="16"/>
  <c r="K127" i="16"/>
  <c r="J127" i="16"/>
  <c r="X127" i="16" s="1"/>
  <c r="I127" i="16"/>
  <c r="A127" i="16"/>
  <c r="AL126" i="16"/>
  <c r="R126" i="16"/>
  <c r="V126" i="16" s="1"/>
  <c r="P126" i="16"/>
  <c r="O126" i="16"/>
  <c r="N126" i="16"/>
  <c r="M126" i="16"/>
  <c r="L126" i="16"/>
  <c r="K126" i="16"/>
  <c r="J126" i="16"/>
  <c r="X126" i="16" s="1"/>
  <c r="I126" i="16"/>
  <c r="A126" i="16"/>
  <c r="AL125" i="16"/>
  <c r="AG125" i="16"/>
  <c r="U125" i="16"/>
  <c r="R125" i="16"/>
  <c r="P125" i="16"/>
  <c r="O125" i="16"/>
  <c r="N125" i="16"/>
  <c r="M125" i="16"/>
  <c r="L125" i="16"/>
  <c r="K125" i="16"/>
  <c r="J125" i="16"/>
  <c r="I125" i="16"/>
  <c r="A125" i="16"/>
  <c r="AL124" i="16"/>
  <c r="AG124" i="16"/>
  <c r="U124" i="16"/>
  <c r="R124" i="16"/>
  <c r="P124" i="16"/>
  <c r="O124" i="16"/>
  <c r="N124" i="16"/>
  <c r="M124" i="16"/>
  <c r="L124" i="16"/>
  <c r="K124" i="16"/>
  <c r="J124" i="16"/>
  <c r="I124" i="16"/>
  <c r="A124" i="16"/>
  <c r="AR123" i="16"/>
  <c r="AL123" i="16"/>
  <c r="AG123" i="16"/>
  <c r="AN123" i="16" s="1"/>
  <c r="AO123" i="16" s="1"/>
  <c r="R123" i="16"/>
  <c r="P123" i="16"/>
  <c r="O123" i="16"/>
  <c r="N123" i="16"/>
  <c r="M123" i="16"/>
  <c r="L123" i="16"/>
  <c r="K123" i="16"/>
  <c r="J123" i="16"/>
  <c r="I123" i="16"/>
  <c r="A123" i="16"/>
  <c r="AR122" i="16"/>
  <c r="AL122" i="16"/>
  <c r="AG122" i="16"/>
  <c r="U122" i="16"/>
  <c r="R122" i="16"/>
  <c r="P122" i="16"/>
  <c r="O122" i="16"/>
  <c r="N122" i="16"/>
  <c r="M122" i="16"/>
  <c r="L122" i="16"/>
  <c r="K122" i="16"/>
  <c r="J122" i="16"/>
  <c r="I122" i="16"/>
  <c r="A122" i="16"/>
  <c r="AR121" i="16"/>
  <c r="AL121" i="16"/>
  <c r="AG121" i="16"/>
  <c r="AN121" i="16" s="1"/>
  <c r="AO121" i="16" s="1"/>
  <c r="R121" i="16"/>
  <c r="P121" i="16"/>
  <c r="O121" i="16"/>
  <c r="N121" i="16"/>
  <c r="M121" i="16"/>
  <c r="L121" i="16"/>
  <c r="K121" i="16"/>
  <c r="J121" i="16"/>
  <c r="I121" i="16"/>
  <c r="A121" i="16"/>
  <c r="AR120" i="16"/>
  <c r="AL120" i="16"/>
  <c r="AG120" i="16"/>
  <c r="AN120" i="16" s="1"/>
  <c r="AO120" i="16" s="1"/>
  <c r="R120" i="16"/>
  <c r="P120" i="16"/>
  <c r="O120" i="16"/>
  <c r="N120" i="16"/>
  <c r="M120" i="16"/>
  <c r="L120" i="16"/>
  <c r="K120" i="16"/>
  <c r="J120" i="16"/>
  <c r="I120" i="16"/>
  <c r="A120" i="16"/>
  <c r="AR119" i="16"/>
  <c r="AL119" i="16"/>
  <c r="AG119" i="16"/>
  <c r="AN119" i="16" s="1"/>
  <c r="AO119" i="16" s="1"/>
  <c r="U119" i="16"/>
  <c r="R119" i="16"/>
  <c r="P119" i="16"/>
  <c r="O119" i="16"/>
  <c r="N119" i="16"/>
  <c r="M119" i="16"/>
  <c r="L119" i="16"/>
  <c r="K119" i="16"/>
  <c r="J119" i="16"/>
  <c r="I119" i="16"/>
  <c r="A119" i="16"/>
  <c r="AR118" i="16"/>
  <c r="AL118" i="16"/>
  <c r="AG118" i="16"/>
  <c r="AN118" i="16" s="1"/>
  <c r="AO118" i="16" s="1"/>
  <c r="U118" i="16"/>
  <c r="R118" i="16"/>
  <c r="P118" i="16"/>
  <c r="O118" i="16"/>
  <c r="N118" i="16"/>
  <c r="M118" i="16"/>
  <c r="L118" i="16"/>
  <c r="K118" i="16"/>
  <c r="J118" i="16"/>
  <c r="I118" i="16"/>
  <c r="A118" i="16"/>
  <c r="AR117" i="16"/>
  <c r="AL117" i="16"/>
  <c r="U117" i="16"/>
  <c r="R117" i="16"/>
  <c r="P117" i="16"/>
  <c r="O117" i="16"/>
  <c r="N117" i="16"/>
  <c r="M117" i="16"/>
  <c r="L117" i="16"/>
  <c r="K117" i="16"/>
  <c r="J117" i="16"/>
  <c r="I117" i="16"/>
  <c r="A117" i="16"/>
  <c r="AR116" i="16"/>
  <c r="AL116" i="16"/>
  <c r="AG116" i="16"/>
  <c r="U116" i="16"/>
  <c r="R116" i="16"/>
  <c r="P116" i="16"/>
  <c r="O116" i="16"/>
  <c r="N116" i="16"/>
  <c r="M116" i="16"/>
  <c r="L116" i="16"/>
  <c r="K116" i="16"/>
  <c r="J116" i="16"/>
  <c r="I116" i="16"/>
  <c r="A116" i="16"/>
  <c r="AR115" i="16"/>
  <c r="AL115" i="16"/>
  <c r="AG115" i="16"/>
  <c r="AN115" i="16" s="1"/>
  <c r="AO115" i="16" s="1"/>
  <c r="R115" i="16"/>
  <c r="P115" i="16"/>
  <c r="O115" i="16"/>
  <c r="N115" i="16"/>
  <c r="M115" i="16"/>
  <c r="L115" i="16"/>
  <c r="K115" i="16"/>
  <c r="J115" i="16"/>
  <c r="I115" i="16"/>
  <c r="A115" i="16"/>
  <c r="AR114" i="16"/>
  <c r="AL114" i="16"/>
  <c r="AG114" i="16"/>
  <c r="AN114" i="16" s="1"/>
  <c r="AO114" i="16" s="1"/>
  <c r="V114" i="16"/>
  <c r="P114" i="16"/>
  <c r="O114" i="16"/>
  <c r="N114" i="16"/>
  <c r="M114" i="16"/>
  <c r="L114" i="16"/>
  <c r="K114" i="16"/>
  <c r="J114" i="16"/>
  <c r="I114" i="16"/>
  <c r="A114" i="16"/>
  <c r="AR113" i="16"/>
  <c r="AL113" i="16"/>
  <c r="AG113" i="16"/>
  <c r="U113" i="16"/>
  <c r="V113" i="16" s="1"/>
  <c r="P113" i="16"/>
  <c r="O113" i="16"/>
  <c r="N113" i="16"/>
  <c r="M113" i="16"/>
  <c r="L113" i="16"/>
  <c r="K113" i="16"/>
  <c r="J113" i="16"/>
  <c r="I113" i="16"/>
  <c r="A113" i="16"/>
  <c r="AR112" i="16"/>
  <c r="AL112" i="16"/>
  <c r="AG112" i="16"/>
  <c r="U112" i="16"/>
  <c r="R112" i="16"/>
  <c r="P112" i="16"/>
  <c r="O112" i="16"/>
  <c r="N112" i="16"/>
  <c r="M112" i="16"/>
  <c r="L112" i="16"/>
  <c r="K112" i="16"/>
  <c r="J112" i="16"/>
  <c r="I112" i="16"/>
  <c r="A112" i="16"/>
  <c r="AL111" i="16"/>
  <c r="AG111" i="16"/>
  <c r="U111" i="16"/>
  <c r="R111" i="16"/>
  <c r="P111" i="16"/>
  <c r="O111" i="16"/>
  <c r="N111" i="16"/>
  <c r="M111" i="16"/>
  <c r="L111" i="16"/>
  <c r="K111" i="16"/>
  <c r="J111" i="16"/>
  <c r="I111" i="16"/>
  <c r="A111" i="16"/>
  <c r="AR110" i="16"/>
  <c r="AL110" i="16"/>
  <c r="AG110" i="16"/>
  <c r="U110" i="16"/>
  <c r="R110" i="16"/>
  <c r="P110" i="16"/>
  <c r="O110" i="16"/>
  <c r="N110" i="16"/>
  <c r="M110" i="16"/>
  <c r="L110" i="16"/>
  <c r="K110" i="16"/>
  <c r="J110" i="16"/>
  <c r="I110" i="16"/>
  <c r="A110" i="16"/>
  <c r="AL109" i="16"/>
  <c r="AG109" i="16"/>
  <c r="AN109" i="16" s="1"/>
  <c r="AO109" i="16" s="1"/>
  <c r="U109" i="16"/>
  <c r="R109" i="16"/>
  <c r="P109" i="16"/>
  <c r="O109" i="16"/>
  <c r="N109" i="16"/>
  <c r="M109" i="16"/>
  <c r="L109" i="16"/>
  <c r="K109" i="16"/>
  <c r="J109" i="16"/>
  <c r="I109" i="16"/>
  <c r="A109" i="16"/>
  <c r="AL108" i="16"/>
  <c r="AG108" i="16"/>
  <c r="U108" i="16"/>
  <c r="R108" i="16"/>
  <c r="P108" i="16"/>
  <c r="O108" i="16"/>
  <c r="N108" i="16"/>
  <c r="M108" i="16"/>
  <c r="L108" i="16"/>
  <c r="K108" i="16"/>
  <c r="J108" i="16"/>
  <c r="I108" i="16"/>
  <c r="A108" i="16"/>
  <c r="AL107" i="16"/>
  <c r="AG107" i="16"/>
  <c r="AN107" i="16" s="1"/>
  <c r="AO107" i="16" s="1"/>
  <c r="U107" i="16"/>
  <c r="R107" i="16"/>
  <c r="P107" i="16"/>
  <c r="O107" i="16"/>
  <c r="N107" i="16"/>
  <c r="M107" i="16"/>
  <c r="L107" i="16"/>
  <c r="K107" i="16"/>
  <c r="J107" i="16"/>
  <c r="I107" i="16"/>
  <c r="A107" i="16"/>
  <c r="AL106" i="16"/>
  <c r="AG106" i="16"/>
  <c r="AN106" i="16" s="1"/>
  <c r="AO106" i="16" s="1"/>
  <c r="U106" i="16"/>
  <c r="R106" i="16"/>
  <c r="P106" i="16"/>
  <c r="O106" i="16"/>
  <c r="N106" i="16"/>
  <c r="M106" i="16"/>
  <c r="L106" i="16"/>
  <c r="K106" i="16"/>
  <c r="J106" i="16"/>
  <c r="I106" i="16"/>
  <c r="A106" i="16"/>
  <c r="AL105" i="16"/>
  <c r="AG105" i="16"/>
  <c r="AN105" i="16" s="1"/>
  <c r="AO105" i="16" s="1"/>
  <c r="U105" i="16"/>
  <c r="R105" i="16"/>
  <c r="P105" i="16"/>
  <c r="O105" i="16"/>
  <c r="N105" i="16"/>
  <c r="M105" i="16"/>
  <c r="L105" i="16"/>
  <c r="K105" i="16"/>
  <c r="J105" i="16"/>
  <c r="I105" i="16"/>
  <c r="A105" i="16"/>
  <c r="AL104" i="16"/>
  <c r="AG104" i="16"/>
  <c r="AN104" i="16" s="1"/>
  <c r="AO104" i="16" s="1"/>
  <c r="U104" i="16"/>
  <c r="V104" i="16" s="1"/>
  <c r="P104" i="16"/>
  <c r="O104" i="16"/>
  <c r="N104" i="16"/>
  <c r="M104" i="16"/>
  <c r="L104" i="16"/>
  <c r="K104" i="16"/>
  <c r="J104" i="16"/>
  <c r="I104" i="16"/>
  <c r="A104" i="16"/>
  <c r="AR103" i="16"/>
  <c r="AL103" i="16"/>
  <c r="AG103" i="16"/>
  <c r="U103" i="16"/>
  <c r="R103" i="16"/>
  <c r="P103" i="16"/>
  <c r="O103" i="16"/>
  <c r="N103" i="16"/>
  <c r="M103" i="16"/>
  <c r="L103" i="16"/>
  <c r="K103" i="16"/>
  <c r="J103" i="16"/>
  <c r="I103" i="16"/>
  <c r="A103" i="16"/>
  <c r="AL102" i="16"/>
  <c r="AG102" i="16"/>
  <c r="U102" i="16"/>
  <c r="R102" i="16"/>
  <c r="P102" i="16"/>
  <c r="O102" i="16"/>
  <c r="N102" i="16"/>
  <c r="M102" i="16"/>
  <c r="L102" i="16"/>
  <c r="K102" i="16"/>
  <c r="J102" i="16"/>
  <c r="I102" i="16"/>
  <c r="A102" i="16"/>
  <c r="AL101" i="16"/>
  <c r="AG101" i="16"/>
  <c r="U101" i="16"/>
  <c r="R101" i="16"/>
  <c r="P101" i="16"/>
  <c r="O101" i="16"/>
  <c r="N101" i="16"/>
  <c r="M101" i="16"/>
  <c r="L101" i="16"/>
  <c r="K101" i="16"/>
  <c r="J101" i="16"/>
  <c r="I101" i="16"/>
  <c r="A101" i="16"/>
  <c r="AR100" i="16"/>
  <c r="AL100" i="16"/>
  <c r="U100" i="16"/>
  <c r="R100" i="16"/>
  <c r="P100" i="16"/>
  <c r="O100" i="16"/>
  <c r="N100" i="16"/>
  <c r="M100" i="16"/>
  <c r="L100" i="16"/>
  <c r="K100" i="16"/>
  <c r="J100" i="16"/>
  <c r="I100" i="16"/>
  <c r="A100" i="16"/>
  <c r="AL99" i="16"/>
  <c r="AG99" i="16"/>
  <c r="R99" i="16"/>
  <c r="V99" i="16" s="1"/>
  <c r="P99" i="16"/>
  <c r="O99" i="16"/>
  <c r="N99" i="16"/>
  <c r="M99" i="16"/>
  <c r="L99" i="16"/>
  <c r="K99" i="16"/>
  <c r="J99" i="16"/>
  <c r="X99" i="16" s="1"/>
  <c r="I99" i="16"/>
  <c r="A99" i="16"/>
  <c r="AR98" i="16"/>
  <c r="AL98" i="16"/>
  <c r="AG98" i="16"/>
  <c r="U98" i="16"/>
  <c r="R98" i="16"/>
  <c r="P98" i="16"/>
  <c r="O98" i="16"/>
  <c r="N98" i="16"/>
  <c r="M98" i="16"/>
  <c r="L98" i="16"/>
  <c r="K98" i="16"/>
  <c r="J98" i="16"/>
  <c r="I98" i="16"/>
  <c r="A98" i="16"/>
  <c r="AL97" i="16"/>
  <c r="AG97" i="16"/>
  <c r="U97" i="16"/>
  <c r="R97" i="16"/>
  <c r="P97" i="16"/>
  <c r="O97" i="16"/>
  <c r="N97" i="16"/>
  <c r="M97" i="16"/>
  <c r="L97" i="16"/>
  <c r="K97" i="16"/>
  <c r="J97" i="16"/>
  <c r="I97" i="16"/>
  <c r="A97" i="16"/>
  <c r="AL96" i="16"/>
  <c r="AG96" i="16"/>
  <c r="U96" i="16"/>
  <c r="R96" i="16"/>
  <c r="P96" i="16"/>
  <c r="O96" i="16"/>
  <c r="N96" i="16"/>
  <c r="M96" i="16"/>
  <c r="L96" i="16"/>
  <c r="K96" i="16"/>
  <c r="J96" i="16"/>
  <c r="I96" i="16"/>
  <c r="A96" i="16"/>
  <c r="AR95" i="16"/>
  <c r="AL95" i="16"/>
  <c r="AG95" i="16"/>
  <c r="U95" i="16"/>
  <c r="R95" i="16"/>
  <c r="P95" i="16"/>
  <c r="O95" i="16"/>
  <c r="N95" i="16"/>
  <c r="M95" i="16"/>
  <c r="L95" i="16"/>
  <c r="K95" i="16"/>
  <c r="J95" i="16"/>
  <c r="I95" i="16"/>
  <c r="A95" i="16"/>
  <c r="AL94" i="16"/>
  <c r="AG94" i="16"/>
  <c r="U94" i="16"/>
  <c r="R94" i="16"/>
  <c r="P94" i="16"/>
  <c r="O94" i="16"/>
  <c r="N94" i="16"/>
  <c r="M94" i="16"/>
  <c r="L94" i="16"/>
  <c r="K94" i="16"/>
  <c r="J94" i="16"/>
  <c r="I94" i="16"/>
  <c r="A94" i="16"/>
  <c r="AR93" i="16"/>
  <c r="AL93" i="16"/>
  <c r="AG93" i="16"/>
  <c r="U93" i="16"/>
  <c r="R93" i="16"/>
  <c r="P93" i="16"/>
  <c r="O93" i="16"/>
  <c r="N93" i="16"/>
  <c r="M93" i="16"/>
  <c r="L93" i="16"/>
  <c r="K93" i="16"/>
  <c r="J93" i="16"/>
  <c r="I93" i="16"/>
  <c r="A93" i="16"/>
  <c r="AL92" i="16"/>
  <c r="AG92" i="16"/>
  <c r="R92" i="16"/>
  <c r="V92" i="16" s="1"/>
  <c r="P92" i="16"/>
  <c r="O92" i="16"/>
  <c r="N92" i="16"/>
  <c r="M92" i="16"/>
  <c r="L92" i="16"/>
  <c r="K92" i="16"/>
  <c r="J92" i="16"/>
  <c r="X92" i="16" s="1"/>
  <c r="I92" i="16"/>
  <c r="A92" i="16"/>
  <c r="AL91" i="16"/>
  <c r="AG91" i="16"/>
  <c r="R91" i="16"/>
  <c r="V91" i="16" s="1"/>
  <c r="P91" i="16"/>
  <c r="O91" i="16"/>
  <c r="N91" i="16"/>
  <c r="M91" i="16"/>
  <c r="L91" i="16"/>
  <c r="K91" i="16"/>
  <c r="J91" i="16"/>
  <c r="X91" i="16" s="1"/>
  <c r="I91" i="16"/>
  <c r="A91" i="16"/>
  <c r="AL90" i="16"/>
  <c r="AG90" i="16"/>
  <c r="U90" i="16"/>
  <c r="R90" i="16"/>
  <c r="P90" i="16"/>
  <c r="O90" i="16"/>
  <c r="N90" i="16"/>
  <c r="M90" i="16"/>
  <c r="L90" i="16"/>
  <c r="K90" i="16"/>
  <c r="J90" i="16"/>
  <c r="I90" i="16"/>
  <c r="A90" i="16"/>
  <c r="AL89" i="16"/>
  <c r="AG89" i="16"/>
  <c r="U89" i="16"/>
  <c r="R89" i="16"/>
  <c r="P89" i="16"/>
  <c r="O89" i="16"/>
  <c r="N89" i="16"/>
  <c r="M89" i="16"/>
  <c r="L89" i="16"/>
  <c r="K89" i="16"/>
  <c r="J89" i="16"/>
  <c r="I89" i="16"/>
  <c r="A89" i="16"/>
  <c r="AL88" i="16"/>
  <c r="AG88" i="16"/>
  <c r="U88" i="16"/>
  <c r="R88" i="16"/>
  <c r="P88" i="16"/>
  <c r="O88" i="16"/>
  <c r="N88" i="16"/>
  <c r="M88" i="16"/>
  <c r="L88" i="16"/>
  <c r="K88" i="16"/>
  <c r="J88" i="16"/>
  <c r="I88" i="16"/>
  <c r="A88" i="16"/>
  <c r="AR87" i="16"/>
  <c r="AL87" i="16"/>
  <c r="AG87" i="16"/>
  <c r="U87" i="16"/>
  <c r="R87" i="16"/>
  <c r="P87" i="16"/>
  <c r="O87" i="16"/>
  <c r="N87" i="16"/>
  <c r="M87" i="16"/>
  <c r="L87" i="16"/>
  <c r="K87" i="16"/>
  <c r="J87" i="16"/>
  <c r="I87" i="16"/>
  <c r="A87" i="16"/>
  <c r="AR86" i="16"/>
  <c r="AL86" i="16"/>
  <c r="AG86" i="16"/>
  <c r="U86" i="16"/>
  <c r="R86" i="16"/>
  <c r="P86" i="16"/>
  <c r="O86" i="16"/>
  <c r="N86" i="16"/>
  <c r="M86" i="16"/>
  <c r="L86" i="16"/>
  <c r="K86" i="16"/>
  <c r="J86" i="16"/>
  <c r="I86" i="16"/>
  <c r="A86" i="16"/>
  <c r="AR85" i="16"/>
  <c r="AL85" i="16"/>
  <c r="AG85" i="16"/>
  <c r="U85" i="16"/>
  <c r="R85" i="16"/>
  <c r="P85" i="16"/>
  <c r="O85" i="16"/>
  <c r="N85" i="16"/>
  <c r="M85" i="16"/>
  <c r="L85" i="16"/>
  <c r="K85" i="16"/>
  <c r="J85" i="16"/>
  <c r="I85" i="16"/>
  <c r="A85" i="16"/>
  <c r="AR84" i="16"/>
  <c r="AL84" i="16"/>
  <c r="AG84" i="16"/>
  <c r="U84" i="16"/>
  <c r="R84" i="16"/>
  <c r="P84" i="16"/>
  <c r="O84" i="16"/>
  <c r="N84" i="16"/>
  <c r="M84" i="16"/>
  <c r="L84" i="16"/>
  <c r="K84" i="16"/>
  <c r="J84" i="16"/>
  <c r="I84" i="16"/>
  <c r="A84" i="16"/>
  <c r="AL83" i="16"/>
  <c r="AG83" i="16"/>
  <c r="U83" i="16"/>
  <c r="R83" i="16"/>
  <c r="P83" i="16"/>
  <c r="O83" i="16"/>
  <c r="N83" i="16"/>
  <c r="M83" i="16"/>
  <c r="L83" i="16"/>
  <c r="K83" i="16"/>
  <c r="J83" i="16"/>
  <c r="I83" i="16"/>
  <c r="A83" i="16"/>
  <c r="AR82" i="16"/>
  <c r="AL82" i="16"/>
  <c r="AG82" i="16"/>
  <c r="U82" i="16"/>
  <c r="R82" i="16"/>
  <c r="P82" i="16"/>
  <c r="O82" i="16"/>
  <c r="N82" i="16"/>
  <c r="M82" i="16"/>
  <c r="L82" i="16"/>
  <c r="K82" i="16"/>
  <c r="J82" i="16"/>
  <c r="I82" i="16"/>
  <c r="A82" i="16"/>
  <c r="AL81" i="16"/>
  <c r="AG81" i="16"/>
  <c r="U81" i="16"/>
  <c r="R81" i="16"/>
  <c r="P81" i="16"/>
  <c r="O81" i="16"/>
  <c r="N81" i="16"/>
  <c r="M81" i="16"/>
  <c r="L81" i="16"/>
  <c r="K81" i="16"/>
  <c r="J81" i="16"/>
  <c r="I81" i="16"/>
  <c r="A81" i="16"/>
  <c r="AR80" i="16"/>
  <c r="AL80" i="16"/>
  <c r="AG80" i="16"/>
  <c r="U80" i="16"/>
  <c r="R80" i="16"/>
  <c r="P80" i="16"/>
  <c r="O80" i="16"/>
  <c r="N80" i="16"/>
  <c r="M80" i="16"/>
  <c r="L80" i="16"/>
  <c r="K80" i="16"/>
  <c r="J80" i="16"/>
  <c r="I80" i="16"/>
  <c r="A80" i="16"/>
  <c r="AL79" i="16"/>
  <c r="AG79" i="16"/>
  <c r="U79" i="16"/>
  <c r="R79" i="16"/>
  <c r="P79" i="16"/>
  <c r="O79" i="16"/>
  <c r="N79" i="16"/>
  <c r="M79" i="16"/>
  <c r="L79" i="16"/>
  <c r="K79" i="16"/>
  <c r="J79" i="16"/>
  <c r="I79" i="16"/>
  <c r="A79" i="16"/>
  <c r="AL78" i="16"/>
  <c r="AG78" i="16"/>
  <c r="U78" i="16"/>
  <c r="R78" i="16"/>
  <c r="P78" i="16"/>
  <c r="O78" i="16"/>
  <c r="N78" i="16"/>
  <c r="M78" i="16"/>
  <c r="L78" i="16"/>
  <c r="K78" i="16"/>
  <c r="J78" i="16"/>
  <c r="I78" i="16"/>
  <c r="A78" i="16"/>
  <c r="AR77" i="16"/>
  <c r="AL77" i="16"/>
  <c r="AG77" i="16"/>
  <c r="U77" i="16"/>
  <c r="R77" i="16"/>
  <c r="P77" i="16"/>
  <c r="O77" i="16"/>
  <c r="N77" i="16"/>
  <c r="M77" i="16"/>
  <c r="L77" i="16"/>
  <c r="K77" i="16"/>
  <c r="J77" i="16"/>
  <c r="I77" i="16"/>
  <c r="A77" i="16"/>
  <c r="AL76" i="16"/>
  <c r="AG76" i="16"/>
  <c r="R76" i="16"/>
  <c r="V76" i="16" s="1"/>
  <c r="P76" i="16"/>
  <c r="O76" i="16"/>
  <c r="N76" i="16"/>
  <c r="M76" i="16"/>
  <c r="L76" i="16"/>
  <c r="K76" i="16"/>
  <c r="J76" i="16"/>
  <c r="X76" i="16" s="1"/>
  <c r="I76" i="16"/>
  <c r="A76" i="16"/>
  <c r="AR75" i="16"/>
  <c r="AL75" i="16"/>
  <c r="AG75" i="16"/>
  <c r="U75" i="16"/>
  <c r="R75" i="16"/>
  <c r="P75" i="16"/>
  <c r="O75" i="16"/>
  <c r="N75" i="16"/>
  <c r="M75" i="16"/>
  <c r="L75" i="16"/>
  <c r="K75" i="16"/>
  <c r="J75" i="16"/>
  <c r="I75" i="16"/>
  <c r="A75" i="16"/>
  <c r="AL74" i="16"/>
  <c r="AG74" i="16"/>
  <c r="R74" i="16"/>
  <c r="V74" i="16" s="1"/>
  <c r="P74" i="16"/>
  <c r="O74" i="16"/>
  <c r="N74" i="16"/>
  <c r="M74" i="16"/>
  <c r="L74" i="16"/>
  <c r="K74" i="16"/>
  <c r="J74" i="16"/>
  <c r="X74" i="16" s="1"/>
  <c r="I74" i="16"/>
  <c r="A74" i="16"/>
  <c r="AL73" i="16"/>
  <c r="AG73" i="16"/>
  <c r="R73" i="16"/>
  <c r="V73" i="16" s="1"/>
  <c r="P73" i="16"/>
  <c r="O73" i="16"/>
  <c r="N73" i="16"/>
  <c r="M73" i="16"/>
  <c r="L73" i="16"/>
  <c r="K73" i="16"/>
  <c r="J73" i="16"/>
  <c r="X73" i="16" s="1"/>
  <c r="I73" i="16"/>
  <c r="A73" i="16"/>
  <c r="AR72" i="16"/>
  <c r="AL72" i="16"/>
  <c r="AG72" i="16"/>
  <c r="R72" i="16"/>
  <c r="V72" i="16" s="1"/>
  <c r="P72" i="16"/>
  <c r="O72" i="16"/>
  <c r="N72" i="16"/>
  <c r="M72" i="16"/>
  <c r="L72" i="16"/>
  <c r="K72" i="16"/>
  <c r="J72" i="16"/>
  <c r="X72" i="16" s="1"/>
  <c r="I72" i="16"/>
  <c r="A72" i="16"/>
  <c r="AL71" i="16"/>
  <c r="AG71" i="16"/>
  <c r="U71" i="16"/>
  <c r="R71" i="16"/>
  <c r="P71" i="16"/>
  <c r="O71" i="16"/>
  <c r="N71" i="16"/>
  <c r="M71" i="16"/>
  <c r="L71" i="16"/>
  <c r="K71" i="16"/>
  <c r="J71" i="16"/>
  <c r="I71" i="16"/>
  <c r="A71" i="16"/>
  <c r="AR70" i="16"/>
  <c r="AL70" i="16"/>
  <c r="AG70" i="16"/>
  <c r="U70" i="16"/>
  <c r="R70" i="16"/>
  <c r="P70" i="16"/>
  <c r="O70" i="16"/>
  <c r="N70" i="16"/>
  <c r="M70" i="16"/>
  <c r="L70" i="16"/>
  <c r="K70" i="16"/>
  <c r="J70" i="16"/>
  <c r="I70" i="16"/>
  <c r="A70" i="16"/>
  <c r="AR69" i="16"/>
  <c r="AL69" i="16"/>
  <c r="AG69" i="16"/>
  <c r="U69" i="16"/>
  <c r="R69" i="16"/>
  <c r="P69" i="16"/>
  <c r="O69" i="16"/>
  <c r="N69" i="16"/>
  <c r="M69" i="16"/>
  <c r="L69" i="16"/>
  <c r="K69" i="16"/>
  <c r="J69" i="16"/>
  <c r="I69" i="16"/>
  <c r="A69" i="16"/>
  <c r="AR68" i="16"/>
  <c r="AL68" i="16"/>
  <c r="AG68" i="16"/>
  <c r="U68" i="16"/>
  <c r="R68" i="16"/>
  <c r="P68" i="16"/>
  <c r="O68" i="16"/>
  <c r="N68" i="16"/>
  <c r="M68" i="16"/>
  <c r="L68" i="16"/>
  <c r="K68" i="16"/>
  <c r="J68" i="16"/>
  <c r="I68" i="16"/>
  <c r="A68" i="16"/>
  <c r="AL67" i="16"/>
  <c r="AG67" i="16"/>
  <c r="U67" i="16"/>
  <c r="R67" i="16"/>
  <c r="P67" i="16"/>
  <c r="O67" i="16"/>
  <c r="N67" i="16"/>
  <c r="M67" i="16"/>
  <c r="L67" i="16"/>
  <c r="K67" i="16"/>
  <c r="J67" i="16"/>
  <c r="I67" i="16"/>
  <c r="A67" i="16"/>
  <c r="AL66" i="16"/>
  <c r="AG66" i="16"/>
  <c r="U66" i="16"/>
  <c r="R66" i="16"/>
  <c r="P66" i="16"/>
  <c r="O66" i="16"/>
  <c r="N66" i="16"/>
  <c r="M66" i="16"/>
  <c r="L66" i="16"/>
  <c r="K66" i="16"/>
  <c r="J66" i="16"/>
  <c r="I66" i="16"/>
  <c r="A66" i="16"/>
  <c r="AR65" i="16"/>
  <c r="AL65" i="16"/>
  <c r="AG65" i="16"/>
  <c r="U65" i="16"/>
  <c r="R65" i="16"/>
  <c r="P65" i="16"/>
  <c r="O65" i="16"/>
  <c r="N65" i="16"/>
  <c r="M65" i="16"/>
  <c r="L65" i="16"/>
  <c r="K65" i="16"/>
  <c r="J65" i="16"/>
  <c r="I65" i="16"/>
  <c r="A65" i="16"/>
  <c r="AR64" i="16"/>
  <c r="AL64" i="16"/>
  <c r="AG64" i="16"/>
  <c r="U64" i="16"/>
  <c r="R64" i="16"/>
  <c r="P64" i="16"/>
  <c r="O64" i="16"/>
  <c r="N64" i="16"/>
  <c r="M64" i="16"/>
  <c r="L64" i="16"/>
  <c r="K64" i="16"/>
  <c r="J64" i="16"/>
  <c r="I64" i="16"/>
  <c r="A64" i="16"/>
  <c r="AR63" i="16"/>
  <c r="AL63" i="16"/>
  <c r="AG63" i="16"/>
  <c r="U63" i="16"/>
  <c r="R63" i="16"/>
  <c r="P63" i="16"/>
  <c r="O63" i="16"/>
  <c r="N63" i="16"/>
  <c r="M63" i="16"/>
  <c r="L63" i="16"/>
  <c r="K63" i="16"/>
  <c r="J63" i="16"/>
  <c r="I63" i="16"/>
  <c r="A63" i="16"/>
  <c r="AR62" i="16"/>
  <c r="AL62" i="16"/>
  <c r="U62" i="16"/>
  <c r="R62" i="16"/>
  <c r="P62" i="16"/>
  <c r="O62" i="16"/>
  <c r="N62" i="16"/>
  <c r="M62" i="16"/>
  <c r="L62" i="16"/>
  <c r="K62" i="16"/>
  <c r="J62" i="16"/>
  <c r="I62" i="16"/>
  <c r="A62" i="16"/>
  <c r="AR61" i="16"/>
  <c r="AL61" i="16"/>
  <c r="AG61" i="16"/>
  <c r="U61" i="16"/>
  <c r="R61" i="16"/>
  <c r="P61" i="16"/>
  <c r="O61" i="16"/>
  <c r="N61" i="16"/>
  <c r="M61" i="16"/>
  <c r="L61" i="16"/>
  <c r="K61" i="16"/>
  <c r="J61" i="16"/>
  <c r="I61" i="16"/>
  <c r="A61" i="16"/>
  <c r="AR60" i="16"/>
  <c r="AL60" i="16"/>
  <c r="U60" i="16"/>
  <c r="R60" i="16"/>
  <c r="P60" i="16"/>
  <c r="O60" i="16"/>
  <c r="N60" i="16"/>
  <c r="M60" i="16"/>
  <c r="L60" i="16"/>
  <c r="K60" i="16"/>
  <c r="J60" i="16"/>
  <c r="I60" i="16"/>
  <c r="A60" i="16"/>
  <c r="AL59" i="16"/>
  <c r="AG59" i="16"/>
  <c r="U59" i="16"/>
  <c r="R59" i="16"/>
  <c r="P59" i="16"/>
  <c r="O59" i="16"/>
  <c r="N59" i="16"/>
  <c r="M59" i="16"/>
  <c r="L59" i="16"/>
  <c r="K59" i="16"/>
  <c r="J59" i="16"/>
  <c r="I59" i="16"/>
  <c r="A59" i="16"/>
  <c r="AR58" i="16"/>
  <c r="AL58" i="16"/>
  <c r="AG58" i="16"/>
  <c r="U58" i="16"/>
  <c r="R58" i="16"/>
  <c r="P58" i="16"/>
  <c r="O58" i="16"/>
  <c r="N58" i="16"/>
  <c r="M58" i="16"/>
  <c r="L58" i="16"/>
  <c r="K58" i="16"/>
  <c r="J58" i="16"/>
  <c r="I58" i="16"/>
  <c r="A58" i="16"/>
  <c r="AR57" i="16"/>
  <c r="AL57" i="16"/>
  <c r="AG57" i="16"/>
  <c r="U57" i="16"/>
  <c r="R57" i="16"/>
  <c r="P57" i="16"/>
  <c r="O57" i="16"/>
  <c r="N57" i="16"/>
  <c r="M57" i="16"/>
  <c r="L57" i="16"/>
  <c r="K57" i="16"/>
  <c r="J57" i="16"/>
  <c r="I57" i="16"/>
  <c r="A57" i="16"/>
  <c r="AR56" i="16"/>
  <c r="AL56" i="16"/>
  <c r="AG56" i="16"/>
  <c r="U56" i="16"/>
  <c r="R56" i="16"/>
  <c r="P56" i="16"/>
  <c r="O56" i="16"/>
  <c r="N56" i="16"/>
  <c r="M56" i="16"/>
  <c r="L56" i="16"/>
  <c r="K56" i="16"/>
  <c r="J56" i="16"/>
  <c r="I56" i="16"/>
  <c r="A56" i="16"/>
  <c r="AR55" i="16"/>
  <c r="AL55" i="16"/>
  <c r="AG55" i="16"/>
  <c r="U55" i="16"/>
  <c r="R55" i="16"/>
  <c r="P55" i="16"/>
  <c r="O55" i="16"/>
  <c r="N55" i="16"/>
  <c r="M55" i="16"/>
  <c r="L55" i="16"/>
  <c r="K55" i="16"/>
  <c r="J55" i="16"/>
  <c r="I55" i="16"/>
  <c r="A55" i="16"/>
  <c r="AR54" i="16"/>
  <c r="AL54" i="16"/>
  <c r="AG54" i="16"/>
  <c r="R54" i="16"/>
  <c r="V54" i="16" s="1"/>
  <c r="P54" i="16"/>
  <c r="O54" i="16"/>
  <c r="N54" i="16"/>
  <c r="M54" i="16"/>
  <c r="L54" i="16"/>
  <c r="K54" i="16"/>
  <c r="J54" i="16"/>
  <c r="X54" i="16" s="1"/>
  <c r="I54" i="16"/>
  <c r="A54" i="16"/>
  <c r="AR53" i="16"/>
  <c r="AL53" i="16"/>
  <c r="U53" i="16"/>
  <c r="R53" i="16"/>
  <c r="P53" i="16"/>
  <c r="O53" i="16"/>
  <c r="N53" i="16"/>
  <c r="M53" i="16"/>
  <c r="L53" i="16"/>
  <c r="K53" i="16"/>
  <c r="J53" i="16"/>
  <c r="I53" i="16"/>
  <c r="A53" i="16"/>
  <c r="AR52" i="16"/>
  <c r="AL52" i="16"/>
  <c r="AG52" i="16"/>
  <c r="U52" i="16"/>
  <c r="R52" i="16"/>
  <c r="P52" i="16"/>
  <c r="O52" i="16"/>
  <c r="N52" i="16"/>
  <c r="M52" i="16"/>
  <c r="L52" i="16"/>
  <c r="K52" i="16"/>
  <c r="J52" i="16"/>
  <c r="I52" i="16"/>
  <c r="A52" i="16"/>
  <c r="AR51" i="16"/>
  <c r="AL51" i="16"/>
  <c r="AG51" i="16"/>
  <c r="U51" i="16"/>
  <c r="R51" i="16"/>
  <c r="P51" i="16"/>
  <c r="O51" i="16"/>
  <c r="N51" i="16"/>
  <c r="M51" i="16"/>
  <c r="L51" i="16"/>
  <c r="K51" i="16"/>
  <c r="J51" i="16"/>
  <c r="I51" i="16"/>
  <c r="A51" i="16"/>
  <c r="AR50" i="16"/>
  <c r="AL50" i="16"/>
  <c r="AG50" i="16"/>
  <c r="U50" i="16"/>
  <c r="R50" i="16"/>
  <c r="P50" i="16"/>
  <c r="O50" i="16"/>
  <c r="N50" i="16"/>
  <c r="M50" i="16"/>
  <c r="L50" i="16"/>
  <c r="K50" i="16"/>
  <c r="J50" i="16"/>
  <c r="I50" i="16"/>
  <c r="A50" i="16"/>
  <c r="AR49" i="16"/>
  <c r="AL49" i="16"/>
  <c r="AG49" i="16"/>
  <c r="U49" i="16"/>
  <c r="R49" i="16"/>
  <c r="P49" i="16"/>
  <c r="O49" i="16"/>
  <c r="N49" i="16"/>
  <c r="M49" i="16"/>
  <c r="L49" i="16"/>
  <c r="K49" i="16"/>
  <c r="J49" i="16"/>
  <c r="I49" i="16"/>
  <c r="A49" i="16"/>
  <c r="AR48" i="16"/>
  <c r="AL48" i="16"/>
  <c r="AG48" i="16"/>
  <c r="U48" i="16"/>
  <c r="R48" i="16"/>
  <c r="P48" i="16"/>
  <c r="O48" i="16"/>
  <c r="N48" i="16"/>
  <c r="M48" i="16"/>
  <c r="L48" i="16"/>
  <c r="K48" i="16"/>
  <c r="J48" i="16"/>
  <c r="I48" i="16"/>
  <c r="A48" i="16"/>
  <c r="AR47" i="16"/>
  <c r="AL47" i="16"/>
  <c r="AG47" i="16"/>
  <c r="R47" i="16"/>
  <c r="V47" i="16" s="1"/>
  <c r="P47" i="16"/>
  <c r="O47" i="16"/>
  <c r="N47" i="16"/>
  <c r="M47" i="16"/>
  <c r="L47" i="16"/>
  <c r="K47" i="16"/>
  <c r="J47" i="16"/>
  <c r="X47" i="16" s="1"/>
  <c r="I47" i="16"/>
  <c r="A47" i="16"/>
  <c r="AR46" i="16"/>
  <c r="AL46" i="16"/>
  <c r="AG46" i="16"/>
  <c r="U46" i="16"/>
  <c r="S46" i="16"/>
  <c r="S1" i="16" s="1"/>
  <c r="R46" i="16"/>
  <c r="P46" i="16"/>
  <c r="O46" i="16"/>
  <c r="N46" i="16"/>
  <c r="M46" i="16"/>
  <c r="L46" i="16"/>
  <c r="K46" i="16"/>
  <c r="J46" i="16"/>
  <c r="I46" i="16"/>
  <c r="A46" i="16"/>
  <c r="AR45" i="16"/>
  <c r="AL45" i="16"/>
  <c r="AG45" i="16"/>
  <c r="U45" i="16"/>
  <c r="R45" i="16"/>
  <c r="P45" i="16"/>
  <c r="O45" i="16"/>
  <c r="N45" i="16"/>
  <c r="M45" i="16"/>
  <c r="L45" i="16"/>
  <c r="K45" i="16"/>
  <c r="J45" i="16"/>
  <c r="I45" i="16"/>
  <c r="A45" i="16"/>
  <c r="AL44" i="16"/>
  <c r="AG44" i="16"/>
  <c r="AN44" i="16" s="1"/>
  <c r="U44" i="16"/>
  <c r="R44" i="16"/>
  <c r="P44" i="16"/>
  <c r="O44" i="16"/>
  <c r="N44" i="16"/>
  <c r="M44" i="16"/>
  <c r="L44" i="16"/>
  <c r="K44" i="16"/>
  <c r="J44" i="16"/>
  <c r="I44" i="16"/>
  <c r="A44" i="16"/>
  <c r="AL43" i="16"/>
  <c r="AG43" i="16"/>
  <c r="AN43" i="16" s="1"/>
  <c r="AO43" i="16" s="1"/>
  <c r="R43" i="16"/>
  <c r="V43" i="16" s="1"/>
  <c r="P43" i="16"/>
  <c r="O43" i="16"/>
  <c r="N43" i="16"/>
  <c r="M43" i="16"/>
  <c r="L43" i="16"/>
  <c r="K43" i="16"/>
  <c r="J43" i="16"/>
  <c r="X43" i="16" s="1"/>
  <c r="Y43" i="16" s="1"/>
  <c r="I43" i="16"/>
  <c r="A43" i="16"/>
  <c r="AL42" i="16"/>
  <c r="AG42" i="16"/>
  <c r="U42" i="16"/>
  <c r="R42" i="16"/>
  <c r="P42" i="16"/>
  <c r="O42" i="16"/>
  <c r="N42" i="16"/>
  <c r="M42" i="16"/>
  <c r="L42" i="16"/>
  <c r="K42" i="16"/>
  <c r="J42" i="16"/>
  <c r="I42" i="16"/>
  <c r="A42" i="16"/>
  <c r="AL41" i="16"/>
  <c r="AG41" i="16"/>
  <c r="U41" i="16"/>
  <c r="R41" i="16"/>
  <c r="P41" i="16"/>
  <c r="O41" i="16"/>
  <c r="N41" i="16"/>
  <c r="M41" i="16"/>
  <c r="L41" i="16"/>
  <c r="K41" i="16"/>
  <c r="J41" i="16"/>
  <c r="I41" i="16"/>
  <c r="A41" i="16"/>
  <c r="AL40" i="16"/>
  <c r="AG40" i="16"/>
  <c r="AN40" i="16" s="1"/>
  <c r="R40" i="16"/>
  <c r="P40" i="16"/>
  <c r="O40" i="16"/>
  <c r="N40" i="16"/>
  <c r="M40" i="16"/>
  <c r="L40" i="16"/>
  <c r="K40" i="16"/>
  <c r="J40" i="16"/>
  <c r="X40" i="16" s="1"/>
  <c r="I40" i="16"/>
  <c r="A40" i="16"/>
  <c r="AL39" i="16"/>
  <c r="AG39" i="16"/>
  <c r="AN39" i="16" s="1"/>
  <c r="R39" i="16"/>
  <c r="V39" i="16" s="1"/>
  <c r="P39" i="16"/>
  <c r="O39" i="16"/>
  <c r="N39" i="16"/>
  <c r="M39" i="16"/>
  <c r="L39" i="16"/>
  <c r="K39" i="16"/>
  <c r="J39" i="16"/>
  <c r="X39" i="16" s="1"/>
  <c r="Y39" i="16" s="1"/>
  <c r="I39" i="16"/>
  <c r="A39" i="16"/>
  <c r="AL38" i="16"/>
  <c r="AG38" i="16"/>
  <c r="R38" i="16"/>
  <c r="V38" i="16" s="1"/>
  <c r="P38" i="16"/>
  <c r="O38" i="16"/>
  <c r="N38" i="16"/>
  <c r="M38" i="16"/>
  <c r="L38" i="16"/>
  <c r="K38" i="16"/>
  <c r="J38" i="16"/>
  <c r="X38" i="16" s="1"/>
  <c r="Y38" i="16" s="1"/>
  <c r="I38" i="16"/>
  <c r="A38" i="16"/>
  <c r="AL37" i="16"/>
  <c r="AG37" i="16"/>
  <c r="R37" i="16"/>
  <c r="P37" i="16"/>
  <c r="O37" i="16"/>
  <c r="N37" i="16"/>
  <c r="M37" i="16"/>
  <c r="L37" i="16"/>
  <c r="K37" i="16"/>
  <c r="J37" i="16"/>
  <c r="I37" i="16"/>
  <c r="A37" i="16"/>
  <c r="AL36" i="16"/>
  <c r="AG36" i="16"/>
  <c r="U36" i="16"/>
  <c r="R36" i="16"/>
  <c r="P36" i="16"/>
  <c r="O36" i="16"/>
  <c r="N36" i="16"/>
  <c r="M36" i="16"/>
  <c r="L36" i="16"/>
  <c r="K36" i="16"/>
  <c r="J36" i="16"/>
  <c r="I36" i="16"/>
  <c r="A36" i="16"/>
  <c r="AL35" i="16"/>
  <c r="AG35" i="16"/>
  <c r="U35" i="16"/>
  <c r="R35" i="16"/>
  <c r="P35" i="16"/>
  <c r="O35" i="16"/>
  <c r="N35" i="16"/>
  <c r="M35" i="16"/>
  <c r="L35" i="16"/>
  <c r="K35" i="16"/>
  <c r="J35" i="16"/>
  <c r="I35" i="16"/>
  <c r="A35" i="16"/>
  <c r="AL34" i="16"/>
  <c r="AG34" i="16"/>
  <c r="U34" i="16"/>
  <c r="R34" i="16"/>
  <c r="P34" i="16"/>
  <c r="O34" i="16"/>
  <c r="N34" i="16"/>
  <c r="M34" i="16"/>
  <c r="L34" i="16"/>
  <c r="K34" i="16"/>
  <c r="J34" i="16"/>
  <c r="I34" i="16"/>
  <c r="A34" i="16"/>
  <c r="AL33" i="16"/>
  <c r="AG33" i="16"/>
  <c r="U33" i="16"/>
  <c r="R33" i="16"/>
  <c r="P33" i="16"/>
  <c r="O33" i="16"/>
  <c r="N33" i="16"/>
  <c r="M33" i="16"/>
  <c r="L33" i="16"/>
  <c r="K33" i="16"/>
  <c r="J33" i="16"/>
  <c r="I33" i="16"/>
  <c r="A33" i="16"/>
  <c r="AL32" i="16"/>
  <c r="AG32" i="16"/>
  <c r="U32" i="16"/>
  <c r="R32" i="16"/>
  <c r="P32" i="16"/>
  <c r="O32" i="16"/>
  <c r="N32" i="16"/>
  <c r="M32" i="16"/>
  <c r="L32" i="16"/>
  <c r="K32" i="16"/>
  <c r="J32" i="16"/>
  <c r="I32" i="16"/>
  <c r="A32" i="16"/>
  <c r="AL31" i="16"/>
  <c r="AG31" i="16"/>
  <c r="U31" i="16"/>
  <c r="R31" i="16"/>
  <c r="P31" i="16"/>
  <c r="O31" i="16"/>
  <c r="N31" i="16"/>
  <c r="M31" i="16"/>
  <c r="L31" i="16"/>
  <c r="K31" i="16"/>
  <c r="J31" i="16"/>
  <c r="I31" i="16"/>
  <c r="A31" i="16"/>
  <c r="AL30" i="16"/>
  <c r="AG30" i="16"/>
  <c r="X30" i="16"/>
  <c r="V30" i="16"/>
  <c r="Q30" i="16"/>
  <c r="A30" i="16"/>
  <c r="AL29" i="16"/>
  <c r="AG29" i="16"/>
  <c r="X29" i="16"/>
  <c r="V29" i="16"/>
  <c r="P29" i="16"/>
  <c r="O29" i="16"/>
  <c r="N29" i="16"/>
  <c r="M29" i="16"/>
  <c r="L29" i="16"/>
  <c r="K29" i="16"/>
  <c r="A29" i="16"/>
  <c r="AL28" i="16"/>
  <c r="AG28" i="16"/>
  <c r="U28" i="16"/>
  <c r="V28" i="16" s="1"/>
  <c r="P28" i="16"/>
  <c r="O28" i="16"/>
  <c r="N28" i="16"/>
  <c r="M28" i="16"/>
  <c r="L28" i="16"/>
  <c r="K28" i="16"/>
  <c r="J28" i="16"/>
  <c r="I28" i="16"/>
  <c r="A28" i="16"/>
  <c r="AL27" i="16"/>
  <c r="AG27" i="16"/>
  <c r="Q27" i="16"/>
  <c r="A27" i="16"/>
  <c r="AL26" i="16"/>
  <c r="AG26" i="16"/>
  <c r="U26" i="16"/>
  <c r="V26" i="16" s="1"/>
  <c r="P26" i="16"/>
  <c r="O26" i="16"/>
  <c r="N26" i="16"/>
  <c r="M26" i="16"/>
  <c r="L26" i="16"/>
  <c r="K26" i="16"/>
  <c r="J26" i="16"/>
  <c r="I26" i="16"/>
  <c r="A26" i="16"/>
  <c r="AL25" i="16"/>
  <c r="AG25" i="16"/>
  <c r="R25" i="16"/>
  <c r="V25" i="16" s="1"/>
  <c r="P25" i="16"/>
  <c r="O25" i="16"/>
  <c r="N25" i="16"/>
  <c r="M25" i="16"/>
  <c r="L25" i="16"/>
  <c r="K25" i="16"/>
  <c r="J25" i="16"/>
  <c r="X25" i="16" s="1"/>
  <c r="I25" i="16"/>
  <c r="A25" i="16"/>
  <c r="AL24" i="16"/>
  <c r="AG24" i="16"/>
  <c r="U24" i="16"/>
  <c r="V24" i="16" s="1"/>
  <c r="P24" i="16"/>
  <c r="O24" i="16"/>
  <c r="N24" i="16"/>
  <c r="M24" i="16"/>
  <c r="L24" i="16"/>
  <c r="K24" i="16"/>
  <c r="J24" i="16"/>
  <c r="I24" i="16"/>
  <c r="A24" i="16"/>
  <c r="AL23" i="16"/>
  <c r="AG23" i="16"/>
  <c r="U23" i="16"/>
  <c r="V23" i="16" s="1"/>
  <c r="P23" i="16"/>
  <c r="O23" i="16"/>
  <c r="N23" i="16"/>
  <c r="M23" i="16"/>
  <c r="L23" i="16"/>
  <c r="K23" i="16"/>
  <c r="J23" i="16"/>
  <c r="I23" i="16"/>
  <c r="A23" i="16"/>
  <c r="AL22" i="16"/>
  <c r="AG22" i="16"/>
  <c r="U22" i="16"/>
  <c r="V22" i="16" s="1"/>
  <c r="P22" i="16"/>
  <c r="O22" i="16"/>
  <c r="N22" i="16"/>
  <c r="M22" i="16"/>
  <c r="L22" i="16"/>
  <c r="K22" i="16"/>
  <c r="J22" i="16"/>
  <c r="I22" i="16"/>
  <c r="A22" i="16"/>
  <c r="AL21" i="16"/>
  <c r="AG21" i="16"/>
  <c r="U21" i="16"/>
  <c r="R21" i="16"/>
  <c r="P21" i="16"/>
  <c r="O21" i="16"/>
  <c r="N21" i="16"/>
  <c r="M21" i="16"/>
  <c r="L21" i="16"/>
  <c r="K21" i="16"/>
  <c r="J21" i="16"/>
  <c r="I21" i="16"/>
  <c r="A21" i="16"/>
  <c r="AL20" i="16"/>
  <c r="AG20" i="16"/>
  <c r="AN20" i="16" s="1"/>
  <c r="AO20" i="16" s="1"/>
  <c r="R20" i="16"/>
  <c r="V20" i="16" s="1"/>
  <c r="P20" i="16"/>
  <c r="O20" i="16"/>
  <c r="N20" i="16"/>
  <c r="M20" i="16"/>
  <c r="L20" i="16"/>
  <c r="K20" i="16"/>
  <c r="J20" i="16"/>
  <c r="X20" i="16" s="1"/>
  <c r="Y20" i="16" s="1"/>
  <c r="I20" i="16"/>
  <c r="A20" i="16"/>
  <c r="AL19" i="16"/>
  <c r="AG19" i="16"/>
  <c r="AN19" i="16" s="1"/>
  <c r="AO19" i="16" s="1"/>
  <c r="V19" i="16"/>
  <c r="P19" i="16"/>
  <c r="O19" i="16"/>
  <c r="N19" i="16"/>
  <c r="M19" i="16"/>
  <c r="L19" i="16"/>
  <c r="K19" i="16"/>
  <c r="J19" i="16"/>
  <c r="X19" i="16" s="1"/>
  <c r="Y19" i="16" s="1"/>
  <c r="I19" i="16"/>
  <c r="A19" i="16"/>
  <c r="AL18" i="16"/>
  <c r="AG18" i="16"/>
  <c r="R18" i="16"/>
  <c r="V18" i="16" s="1"/>
  <c r="P18" i="16"/>
  <c r="O18" i="16"/>
  <c r="N18" i="16"/>
  <c r="M18" i="16"/>
  <c r="L18" i="16"/>
  <c r="K18" i="16"/>
  <c r="J18" i="16"/>
  <c r="X18" i="16" s="1"/>
  <c r="Y18" i="16" s="1"/>
  <c r="I18" i="16"/>
  <c r="A18" i="16"/>
  <c r="AL17" i="16"/>
  <c r="AG17" i="16"/>
  <c r="R17" i="16"/>
  <c r="V17" i="16" s="1"/>
  <c r="P17" i="16"/>
  <c r="O17" i="16"/>
  <c r="N17" i="16"/>
  <c r="M17" i="16"/>
  <c r="L17" i="16"/>
  <c r="K17" i="16"/>
  <c r="J17" i="16"/>
  <c r="X17" i="16" s="1"/>
  <c r="Y17" i="16" s="1"/>
  <c r="I17" i="16"/>
  <c r="A17" i="16"/>
  <c r="AL16" i="16"/>
  <c r="AG16" i="16"/>
  <c r="AN16" i="16" s="1"/>
  <c r="R16" i="16"/>
  <c r="V16" i="16" s="1"/>
  <c r="P16" i="16"/>
  <c r="O16" i="16"/>
  <c r="N16" i="16"/>
  <c r="M16" i="16"/>
  <c r="L16" i="16"/>
  <c r="K16" i="16"/>
  <c r="J16" i="16"/>
  <c r="X16" i="16" s="1"/>
  <c r="Y16" i="16" s="1"/>
  <c r="I16" i="16"/>
  <c r="A16" i="16"/>
  <c r="AL15" i="16"/>
  <c r="AG15" i="16"/>
  <c r="R15" i="16"/>
  <c r="V15" i="16" s="1"/>
  <c r="P15" i="16"/>
  <c r="O15" i="16"/>
  <c r="N15" i="16"/>
  <c r="M15" i="16"/>
  <c r="L15" i="16"/>
  <c r="K15" i="16"/>
  <c r="J15" i="16"/>
  <c r="X15" i="16" s="1"/>
  <c r="Y15" i="16" s="1"/>
  <c r="I15" i="16"/>
  <c r="A15" i="16"/>
  <c r="AL14" i="16"/>
  <c r="AG14" i="16"/>
  <c r="R14" i="16"/>
  <c r="V14" i="16" s="1"/>
  <c r="P14" i="16"/>
  <c r="O14" i="16"/>
  <c r="N14" i="16"/>
  <c r="M14" i="16"/>
  <c r="L14" i="16"/>
  <c r="K14" i="16"/>
  <c r="J14" i="16"/>
  <c r="X14" i="16" s="1"/>
  <c r="Y14" i="16" s="1"/>
  <c r="I14" i="16"/>
  <c r="A14" i="16"/>
  <c r="AL13" i="16"/>
  <c r="AG13" i="16"/>
  <c r="AN13" i="16" s="1"/>
  <c r="X13" i="16"/>
  <c r="Y13" i="16" s="1"/>
  <c r="V13" i="16"/>
  <c r="Q13" i="16"/>
  <c r="A13" i="16"/>
  <c r="AL12" i="16"/>
  <c r="AG12" i="16"/>
  <c r="AN12" i="16" s="1"/>
  <c r="U12" i="16"/>
  <c r="R12" i="16"/>
  <c r="P12" i="16"/>
  <c r="O12" i="16"/>
  <c r="N12" i="16"/>
  <c r="M12" i="16"/>
  <c r="L12" i="16"/>
  <c r="K12" i="16"/>
  <c r="J12" i="16"/>
  <c r="I12" i="16"/>
  <c r="A12" i="16"/>
  <c r="AL11" i="16"/>
  <c r="AG11" i="16"/>
  <c r="R11" i="16"/>
  <c r="V11" i="16" s="1"/>
  <c r="P11" i="16"/>
  <c r="O11" i="16"/>
  <c r="N11" i="16"/>
  <c r="M11" i="16"/>
  <c r="L11" i="16"/>
  <c r="K11" i="16"/>
  <c r="J11" i="16"/>
  <c r="X11" i="16" s="1"/>
  <c r="Y11" i="16" s="1"/>
  <c r="I11" i="16"/>
  <c r="A11" i="16"/>
  <c r="AL10" i="16"/>
  <c r="AG10" i="16"/>
  <c r="U10" i="16"/>
  <c r="R10" i="16"/>
  <c r="P10" i="16"/>
  <c r="O10" i="16"/>
  <c r="N10" i="16"/>
  <c r="M10" i="16"/>
  <c r="L10" i="16"/>
  <c r="K10" i="16"/>
  <c r="J10" i="16"/>
  <c r="X10" i="16" s="1"/>
  <c r="Y10" i="16" s="1"/>
  <c r="I10" i="16"/>
  <c r="A10" i="16"/>
  <c r="AL9" i="16"/>
  <c r="AG9" i="16"/>
  <c r="U9" i="16"/>
  <c r="R9" i="16"/>
  <c r="P9" i="16"/>
  <c r="O9" i="16"/>
  <c r="N9" i="16"/>
  <c r="M9" i="16"/>
  <c r="L9" i="16"/>
  <c r="K9" i="16"/>
  <c r="J9" i="16"/>
  <c r="X9" i="16" s="1"/>
  <c r="Y9" i="16" s="1"/>
  <c r="I9" i="16"/>
  <c r="A9" i="16"/>
  <c r="AL8" i="16"/>
  <c r="AG8" i="16"/>
  <c r="U8" i="16"/>
  <c r="R8" i="16"/>
  <c r="P8" i="16"/>
  <c r="O8" i="16"/>
  <c r="N8" i="16"/>
  <c r="M8" i="16"/>
  <c r="L8" i="16"/>
  <c r="K8" i="16"/>
  <c r="J8" i="16"/>
  <c r="I8" i="16"/>
  <c r="A8" i="16"/>
  <c r="AL7" i="16"/>
  <c r="AG7" i="16"/>
  <c r="U7" i="16"/>
  <c r="P7" i="16"/>
  <c r="O7" i="16"/>
  <c r="N7" i="16"/>
  <c r="M7" i="16"/>
  <c r="L7" i="16"/>
  <c r="K7" i="16"/>
  <c r="J7" i="16"/>
  <c r="I7" i="16"/>
  <c r="A7" i="16"/>
  <c r="AN6" i="16"/>
  <c r="AO6" i="16" s="1"/>
  <c r="AL6" i="16"/>
  <c r="A6" i="16"/>
  <c r="AL5" i="16"/>
  <c r="AG5" i="16"/>
  <c r="U5" i="16"/>
  <c r="R5" i="16"/>
  <c r="P5" i="16"/>
  <c r="O5" i="16"/>
  <c r="N5" i="16"/>
  <c r="M5" i="16"/>
  <c r="L5" i="16"/>
  <c r="K5" i="16"/>
  <c r="J5" i="16"/>
  <c r="I5" i="16"/>
  <c r="A5" i="16"/>
  <c r="AR4" i="16"/>
  <c r="AL4" i="16"/>
  <c r="AG4" i="16"/>
  <c r="U4" i="16"/>
  <c r="R4" i="16"/>
  <c r="P4" i="16"/>
  <c r="O4" i="16"/>
  <c r="N4" i="16"/>
  <c r="M4" i="16"/>
  <c r="L4" i="16"/>
  <c r="K4" i="16"/>
  <c r="J4" i="16"/>
  <c r="X4" i="16" s="1"/>
  <c r="I4" i="16"/>
  <c r="A4" i="16"/>
  <c r="T1" i="16"/>
  <c r="AM4" i="12"/>
  <c r="Z1" i="12"/>
  <c r="AB194" i="12"/>
  <c r="AG194" i="12"/>
  <c r="AA194" i="12"/>
  <c r="A194" i="12"/>
  <c r="AA22" i="12"/>
  <c r="AN36" i="16" l="1"/>
  <c r="X101" i="16"/>
  <c r="X98" i="16"/>
  <c r="X80" i="16"/>
  <c r="X106" i="16"/>
  <c r="Z9" i="16"/>
  <c r="Z43" i="16"/>
  <c r="Z14" i="16"/>
  <c r="Z16" i="16"/>
  <c r="Z18" i="16"/>
  <c r="Z20" i="16"/>
  <c r="Z38" i="16"/>
  <c r="Z11" i="16"/>
  <c r="Z181" i="16"/>
  <c r="Z183" i="16"/>
  <c r="Z185" i="16"/>
  <c r="Z187" i="16"/>
  <c r="Z189" i="16"/>
  <c r="Z191" i="16"/>
  <c r="Z13" i="16"/>
  <c r="Z10" i="16"/>
  <c r="Z15" i="16"/>
  <c r="Z17" i="16"/>
  <c r="Z19" i="16"/>
  <c r="Z39" i="16"/>
  <c r="Z182" i="16"/>
  <c r="Z184" i="16"/>
  <c r="Z186" i="16"/>
  <c r="Z188" i="16"/>
  <c r="Z190" i="16"/>
  <c r="Z192" i="16"/>
  <c r="X118" i="16"/>
  <c r="AN77" i="16"/>
  <c r="AO77" i="16" s="1"/>
  <c r="AN70" i="16"/>
  <c r="AO70" i="16" s="1"/>
  <c r="AN75" i="16"/>
  <c r="AO75" i="16" s="1"/>
  <c r="X44" i="16"/>
  <c r="AN41" i="16"/>
  <c r="AO41" i="16" s="1"/>
  <c r="X45" i="16"/>
  <c r="J1" i="16"/>
  <c r="X5" i="16"/>
  <c r="Y5" i="16" s="1"/>
  <c r="X82" i="16"/>
  <c r="X117" i="16"/>
  <c r="Y193" i="16"/>
  <c r="X87" i="16"/>
  <c r="X90" i="16"/>
  <c r="X89" i="16"/>
  <c r="X53" i="16"/>
  <c r="X79" i="16"/>
  <c r="X105" i="16"/>
  <c r="AN85" i="16"/>
  <c r="AO85" i="16" s="1"/>
  <c r="AN110" i="16"/>
  <c r="AO110" i="16" s="1"/>
  <c r="Y78" i="17"/>
  <c r="W1" i="17"/>
  <c r="X125" i="16"/>
  <c r="X109" i="16"/>
  <c r="X103" i="16"/>
  <c r="X112" i="16"/>
  <c r="X115" i="16"/>
  <c r="AN84" i="16"/>
  <c r="AO84" i="16" s="1"/>
  <c r="X116" i="16"/>
  <c r="AN87" i="16"/>
  <c r="AO87" i="16" s="1"/>
  <c r="X59" i="16"/>
  <c r="X83" i="16"/>
  <c r="AN131" i="16"/>
  <c r="AO131" i="16" s="1"/>
  <c r="AN158" i="16"/>
  <c r="AN86" i="16"/>
  <c r="AO86" i="16" s="1"/>
  <c r="X93" i="16"/>
  <c r="X107" i="16"/>
  <c r="X108" i="16"/>
  <c r="X111" i="16"/>
  <c r="X75" i="16"/>
  <c r="X78" i="16"/>
  <c r="AN139" i="16"/>
  <c r="AO139" i="16" s="1"/>
  <c r="X41" i="16"/>
  <c r="Y41" i="16" s="1"/>
  <c r="X85" i="16"/>
  <c r="X110" i="16"/>
  <c r="AN51" i="16"/>
  <c r="AO51" i="16" s="1"/>
  <c r="AN54" i="16"/>
  <c r="AO54" i="16" s="1"/>
  <c r="X67" i="16"/>
  <c r="V48" i="16"/>
  <c r="AN56" i="16"/>
  <c r="AO56" i="16" s="1"/>
  <c r="X36" i="16"/>
  <c r="Y36" i="16" s="1"/>
  <c r="X94" i="16"/>
  <c r="X97" i="16"/>
  <c r="X119" i="16"/>
  <c r="X58" i="16"/>
  <c r="X34" i="16"/>
  <c r="Y34" i="16" s="1"/>
  <c r="X86" i="16"/>
  <c r="X100" i="16"/>
  <c r="X69" i="16"/>
  <c r="X77" i="16"/>
  <c r="V5" i="16"/>
  <c r="X7" i="16"/>
  <c r="Y7" i="16" s="1"/>
  <c r="AN10" i="16"/>
  <c r="AO10" i="16" s="1"/>
  <c r="V34" i="16"/>
  <c r="AN52" i="16"/>
  <c r="AO52" i="16" s="1"/>
  <c r="AN55" i="16"/>
  <c r="AO55" i="16" s="1"/>
  <c r="AN80" i="16"/>
  <c r="AO80" i="16" s="1"/>
  <c r="AN90" i="16"/>
  <c r="AO90" i="16" s="1"/>
  <c r="V9" i="16"/>
  <c r="X88" i="16"/>
  <c r="V78" i="16"/>
  <c r="AN79" i="16"/>
  <c r="AO79" i="16" s="1"/>
  <c r="AN111" i="16"/>
  <c r="AO111" i="16" s="1"/>
  <c r="V53" i="16"/>
  <c r="X81" i="16"/>
  <c r="X84" i="16"/>
  <c r="V12" i="16"/>
  <c r="V103" i="16"/>
  <c r="V100" i="16"/>
  <c r="X68" i="16"/>
  <c r="W30" i="16"/>
  <c r="V33" i="16"/>
  <c r="AN64" i="16"/>
  <c r="AO64" i="16" s="1"/>
  <c r="AN63" i="16"/>
  <c r="AO63" i="16" s="1"/>
  <c r="AN96" i="16"/>
  <c r="AO96" i="16" s="1"/>
  <c r="AN108" i="16"/>
  <c r="AO108" i="16" s="1"/>
  <c r="V59" i="16"/>
  <c r="V87" i="16"/>
  <c r="AN53" i="16"/>
  <c r="AO53" i="16" s="1"/>
  <c r="AN60" i="16"/>
  <c r="AO60" i="16" s="1"/>
  <c r="X56" i="16"/>
  <c r="V55" i="16"/>
  <c r="V41" i="16"/>
  <c r="AN59" i="16"/>
  <c r="AO59" i="16" s="1"/>
  <c r="AN68" i="16"/>
  <c r="AO68" i="16" s="1"/>
  <c r="AN127" i="16"/>
  <c r="AO127" i="16" s="1"/>
  <c r="AN194" i="16"/>
  <c r="AO194" i="16" s="1"/>
  <c r="X48" i="16"/>
  <c r="AN58" i="16"/>
  <c r="AO58" i="16" s="1"/>
  <c r="AN61" i="16"/>
  <c r="AO61" i="16" s="1"/>
  <c r="V67" i="16"/>
  <c r="V85" i="16"/>
  <c r="AN179" i="16"/>
  <c r="AO179" i="16" s="1"/>
  <c r="AN100" i="16"/>
  <c r="AO100" i="16" s="1"/>
  <c r="AO165" i="16"/>
  <c r="V35" i="16"/>
  <c r="AN46" i="16"/>
  <c r="AO46" i="16" s="1"/>
  <c r="V45" i="16"/>
  <c r="AN50" i="16"/>
  <c r="AO50" i="16" s="1"/>
  <c r="AN57" i="16"/>
  <c r="AO57" i="16" s="1"/>
  <c r="V81" i="16"/>
  <c r="V84" i="16"/>
  <c r="V88" i="16"/>
  <c r="AN116" i="16"/>
  <c r="AO116" i="16" s="1"/>
  <c r="AN93" i="16"/>
  <c r="AO93" i="16" s="1"/>
  <c r="AN15" i="16"/>
  <c r="AO15" i="16" s="1"/>
  <c r="V21" i="16"/>
  <c r="V58" i="16"/>
  <c r="AN71" i="16"/>
  <c r="AO71" i="16" s="1"/>
  <c r="V101" i="16"/>
  <c r="AN136" i="16"/>
  <c r="AO136" i="16" s="1"/>
  <c r="X55" i="16"/>
  <c r="X57" i="16"/>
  <c r="X70" i="16"/>
  <c r="V107" i="16"/>
  <c r="AN73" i="16"/>
  <c r="AO73" i="16" s="1"/>
  <c r="X21" i="16"/>
  <c r="V4" i="16"/>
  <c r="Q21" i="16"/>
  <c r="V65" i="16"/>
  <c r="V125" i="16"/>
  <c r="AN159" i="16"/>
  <c r="AO159" i="16" s="1"/>
  <c r="AN69" i="16"/>
  <c r="AO69" i="16" s="1"/>
  <c r="AN74" i="16"/>
  <c r="AO74" i="16" s="1"/>
  <c r="AN94" i="16"/>
  <c r="AO94" i="16" s="1"/>
  <c r="V105" i="16"/>
  <c r="W129" i="16"/>
  <c r="AN176" i="16"/>
  <c r="AO176" i="16" s="1"/>
  <c r="AN24" i="16"/>
  <c r="AO24" i="16" s="1"/>
  <c r="X46" i="16"/>
  <c r="AN47" i="16"/>
  <c r="AO47" i="16" s="1"/>
  <c r="X113" i="16"/>
  <c r="Q125" i="16"/>
  <c r="AO167" i="16"/>
  <c r="Q73" i="16"/>
  <c r="W73" i="16" s="1"/>
  <c r="Q81" i="16"/>
  <c r="Q98" i="16"/>
  <c r="AN98" i="16"/>
  <c r="AO98" i="16" s="1"/>
  <c r="AN122" i="16"/>
  <c r="AO122" i="16" s="1"/>
  <c r="Q141" i="16"/>
  <c r="W141" i="16" s="1"/>
  <c r="AO178" i="16"/>
  <c r="AN4" i="16"/>
  <c r="AO4" i="16" s="1"/>
  <c r="Q11" i="16"/>
  <c r="W11" i="16" s="1"/>
  <c r="V10" i="16"/>
  <c r="AN29" i="16"/>
  <c r="AO29" i="16" s="1"/>
  <c r="V31" i="16"/>
  <c r="V56" i="16"/>
  <c r="V86" i="16"/>
  <c r="AN91" i="16"/>
  <c r="AO91" i="16" s="1"/>
  <c r="V108" i="16"/>
  <c r="V120" i="16"/>
  <c r="AN130" i="16"/>
  <c r="AO130" i="16" s="1"/>
  <c r="Q91" i="16"/>
  <c r="W91" i="16" s="1"/>
  <c r="V70" i="16"/>
  <c r="AN88" i="16"/>
  <c r="AO88" i="16" s="1"/>
  <c r="Q113" i="16"/>
  <c r="W113" i="16" s="1"/>
  <c r="X37" i="16"/>
  <c r="Y37" i="16" s="1"/>
  <c r="Q10" i="16"/>
  <c r="Q39" i="16"/>
  <c r="W39" i="16" s="1"/>
  <c r="AN42" i="16"/>
  <c r="AO42" i="16" s="1"/>
  <c r="Q54" i="16"/>
  <c r="W54" i="16" s="1"/>
  <c r="X61" i="16"/>
  <c r="V111" i="16"/>
  <c r="Q124" i="16"/>
  <c r="AN124" i="16"/>
  <c r="AO124" i="16" s="1"/>
  <c r="AN137" i="16"/>
  <c r="AO137" i="16" s="1"/>
  <c r="Q158" i="16"/>
  <c r="W158" i="16" s="1"/>
  <c r="Q182" i="16"/>
  <c r="W182" i="16" s="1"/>
  <c r="X35" i="16"/>
  <c r="Y35" i="16" s="1"/>
  <c r="X26" i="16"/>
  <c r="Q38" i="16"/>
  <c r="W38" i="16" s="1"/>
  <c r="X52" i="16"/>
  <c r="X60" i="16"/>
  <c r="Q74" i="16"/>
  <c r="W74" i="16" s="1"/>
  <c r="Q84" i="16"/>
  <c r="Q155" i="16"/>
  <c r="W155" i="16" s="1"/>
  <c r="Q167" i="16"/>
  <c r="W167" i="16" s="1"/>
  <c r="AO191" i="16"/>
  <c r="Y40" i="16"/>
  <c r="X22" i="16"/>
  <c r="Q8" i="16"/>
  <c r="L1" i="16"/>
  <c r="Q28" i="16"/>
  <c r="W28" i="16" s="1"/>
  <c r="V32" i="16"/>
  <c r="V40" i="16"/>
  <c r="Q52" i="16"/>
  <c r="AN65" i="16"/>
  <c r="AO65" i="16" s="1"/>
  <c r="AN66" i="16"/>
  <c r="AO66" i="16" s="1"/>
  <c r="Q88" i="16"/>
  <c r="V89" i="16"/>
  <c r="Q96" i="16"/>
  <c r="V117" i="16"/>
  <c r="V122" i="16"/>
  <c r="AN126" i="16"/>
  <c r="AO126" i="16" s="1"/>
  <c r="Q131" i="16"/>
  <c r="W131" i="16" s="1"/>
  <c r="Q134" i="16"/>
  <c r="W134" i="16" s="1"/>
  <c r="Q178" i="16"/>
  <c r="W178" i="16" s="1"/>
  <c r="Q150" i="16"/>
  <c r="W150" i="16" s="1"/>
  <c r="Q152" i="16"/>
  <c r="W152" i="16" s="1"/>
  <c r="Q175" i="16"/>
  <c r="W175" i="16" s="1"/>
  <c r="Q186" i="16"/>
  <c r="W186" i="16" s="1"/>
  <c r="Q189" i="16"/>
  <c r="W189" i="16" s="1"/>
  <c r="X123" i="16"/>
  <c r="Q9" i="16"/>
  <c r="Q33" i="16"/>
  <c r="V46" i="16"/>
  <c r="X95" i="16"/>
  <c r="AN5" i="16"/>
  <c r="AO5" i="16" s="1"/>
  <c r="V7" i="16"/>
  <c r="X8" i="16"/>
  <c r="Y8" i="16" s="1"/>
  <c r="R1" i="16"/>
  <c r="Q15" i="16"/>
  <c r="W15" i="16" s="1"/>
  <c r="X24" i="16"/>
  <c r="AN25" i="16"/>
  <c r="AO25" i="16" s="1"/>
  <c r="Q32" i="16"/>
  <c r="V36" i="16"/>
  <c r="Q37" i="16"/>
  <c r="Q44" i="16"/>
  <c r="Q49" i="16"/>
  <c r="Q51" i="16"/>
  <c r="V69" i="16"/>
  <c r="V77" i="16"/>
  <c r="Q79" i="16"/>
  <c r="Q80" i="16"/>
  <c r="V82" i="16"/>
  <c r="V83" i="16"/>
  <c r="Q85" i="16"/>
  <c r="V93" i="16"/>
  <c r="Q95" i="16"/>
  <c r="AN95" i="16"/>
  <c r="AO95" i="16" s="1"/>
  <c r="V112" i="16"/>
  <c r="V121" i="16"/>
  <c r="X122" i="16"/>
  <c r="Q123" i="16"/>
  <c r="AN134" i="16"/>
  <c r="AO134" i="16" s="1"/>
  <c r="Q137" i="16"/>
  <c r="W137" i="16" s="1"/>
  <c r="Q154" i="16"/>
  <c r="W154" i="16" s="1"/>
  <c r="Q161" i="16"/>
  <c r="W161" i="16" s="1"/>
  <c r="AO166" i="16"/>
  <c r="Q193" i="16"/>
  <c r="W193" i="16" s="1"/>
  <c r="P1" i="16"/>
  <c r="Q20" i="16"/>
  <c r="W20" i="16" s="1"/>
  <c r="V44" i="16"/>
  <c r="X49" i="16"/>
  <c r="X71" i="16"/>
  <c r="M1" i="16"/>
  <c r="Q7" i="16"/>
  <c r="X12" i="16"/>
  <c r="Y12" i="16" s="1"/>
  <c r="W13" i="16"/>
  <c r="Q22" i="16"/>
  <c r="W22" i="16" s="1"/>
  <c r="Q31" i="16"/>
  <c r="X42" i="16"/>
  <c r="Y42" i="16" s="1"/>
  <c r="V57" i="16"/>
  <c r="AN62" i="16"/>
  <c r="AO62" i="16" s="1"/>
  <c r="V68" i="16"/>
  <c r="V75" i="16"/>
  <c r="Q86" i="16"/>
  <c r="Q112" i="16"/>
  <c r="X121" i="16"/>
  <c r="Q148" i="16"/>
  <c r="W148" i="16" s="1"/>
  <c r="Q149" i="16"/>
  <c r="W149" i="16" s="1"/>
  <c r="Q163" i="16"/>
  <c r="W163" i="16" s="1"/>
  <c r="AN171" i="16"/>
  <c r="AO171" i="16" s="1"/>
  <c r="Q174" i="16"/>
  <c r="W174" i="16" s="1"/>
  <c r="AN193" i="16"/>
  <c r="AO193" i="16" s="1"/>
  <c r="Q26" i="16"/>
  <c r="W26" i="16" s="1"/>
  <c r="U1" i="16"/>
  <c r="Q42" i="16"/>
  <c r="V42" i="16"/>
  <c r="Q78" i="16"/>
  <c r="Q82" i="16"/>
  <c r="Q83" i="16"/>
  <c r="Q87" i="16"/>
  <c r="Q89" i="16"/>
  <c r="Q94" i="16"/>
  <c r="Q99" i="16"/>
  <c r="W99" i="16" s="1"/>
  <c r="AN99" i="16"/>
  <c r="AO99" i="16" s="1"/>
  <c r="AN101" i="16"/>
  <c r="AO101" i="16" s="1"/>
  <c r="X104" i="16"/>
  <c r="V110" i="16"/>
  <c r="X120" i="16"/>
  <c r="Q127" i="16"/>
  <c r="W127" i="16" s="1"/>
  <c r="AN129" i="16"/>
  <c r="AO129" i="16" s="1"/>
  <c r="Q133" i="16"/>
  <c r="W133" i="16" s="1"/>
  <c r="AN133" i="16"/>
  <c r="AO133" i="16" s="1"/>
  <c r="Q144" i="16"/>
  <c r="W144" i="16" s="1"/>
  <c r="Q146" i="16"/>
  <c r="W146" i="16" s="1"/>
  <c r="AN150" i="16"/>
  <c r="AO150" i="16" s="1"/>
  <c r="Q153" i="16"/>
  <c r="W153" i="16" s="1"/>
  <c r="AO153" i="16"/>
  <c r="AN157" i="16"/>
  <c r="AO157" i="16" s="1"/>
  <c r="Q181" i="16"/>
  <c r="W181" i="16" s="1"/>
  <c r="Q185" i="16"/>
  <c r="W185" i="16" s="1"/>
  <c r="AO40" i="16"/>
  <c r="X33" i="16"/>
  <c r="Y33" i="16" s="1"/>
  <c r="K1" i="16"/>
  <c r="AN11" i="16"/>
  <c r="AO11" i="16" s="1"/>
  <c r="X28" i="16"/>
  <c r="X32" i="16"/>
  <c r="Y32" i="16" s="1"/>
  <c r="X31" i="16"/>
  <c r="Y31" i="16" s="1"/>
  <c r="Q36" i="16"/>
  <c r="N1" i="16"/>
  <c r="Q12" i="16"/>
  <c r="Q19" i="16"/>
  <c r="W19" i="16" s="1"/>
  <c r="Q24" i="16"/>
  <c r="W24" i="16" s="1"/>
  <c r="O1" i="16"/>
  <c r="Q16" i="16"/>
  <c r="W16" i="16" s="1"/>
  <c r="Q41" i="16"/>
  <c r="AO44" i="16"/>
  <c r="Q72" i="16"/>
  <c r="W72" i="16" s="1"/>
  <c r="V80" i="16"/>
  <c r="AN83" i="16"/>
  <c r="AO83" i="16" s="1"/>
  <c r="V97" i="16"/>
  <c r="V109" i="16"/>
  <c r="Q120" i="16"/>
  <c r="Q136" i="16"/>
  <c r="W136" i="16" s="1"/>
  <c r="Q140" i="16"/>
  <c r="W140" i="16" s="1"/>
  <c r="Q162" i="16"/>
  <c r="W162" i="16" s="1"/>
  <c r="Q177" i="16"/>
  <c r="W177" i="16" s="1"/>
  <c r="X180" i="16"/>
  <c r="X51" i="16"/>
  <c r="X66" i="16"/>
  <c r="AN82" i="16"/>
  <c r="AO82" i="16" s="1"/>
  <c r="Q92" i="16"/>
  <c r="W92" i="16" s="1"/>
  <c r="Q103" i="16"/>
  <c r="Q104" i="16"/>
  <c r="W104" i="16" s="1"/>
  <c r="Q119" i="16"/>
  <c r="Q132" i="16"/>
  <c r="Q142" i="16"/>
  <c r="W142" i="16" s="1"/>
  <c r="Q169" i="16"/>
  <c r="W169" i="16" s="1"/>
  <c r="Q172" i="16"/>
  <c r="W172" i="16" s="1"/>
  <c r="Q173" i="16"/>
  <c r="W173" i="16" s="1"/>
  <c r="Q180" i="16"/>
  <c r="V52" i="16"/>
  <c r="Q55" i="16"/>
  <c r="V63" i="16"/>
  <c r="X64" i="16"/>
  <c r="X65" i="16"/>
  <c r="Q67" i="16"/>
  <c r="V79" i="16"/>
  <c r="AN81" i="16"/>
  <c r="AO81" i="16" s="1"/>
  <c r="X102" i="16"/>
  <c r="Q109" i="16"/>
  <c r="Q118" i="16"/>
  <c r="V124" i="16"/>
  <c r="Q126" i="16"/>
  <c r="W126" i="16" s="1"/>
  <c r="AN142" i="16"/>
  <c r="AO142" i="16" s="1"/>
  <c r="AN146" i="16"/>
  <c r="AO146" i="16" s="1"/>
  <c r="Q157" i="16"/>
  <c r="W157" i="16" s="1"/>
  <c r="Q159" i="16"/>
  <c r="W159" i="16" s="1"/>
  <c r="Q168" i="16"/>
  <c r="W168" i="16" s="1"/>
  <c r="Q176" i="16"/>
  <c r="W176" i="16" s="1"/>
  <c r="Q179" i="16"/>
  <c r="W179" i="16" s="1"/>
  <c r="Q183" i="16"/>
  <c r="W183" i="16" s="1"/>
  <c r="AO183" i="16"/>
  <c r="Q184" i="16"/>
  <c r="W184" i="16" s="1"/>
  <c r="Q187" i="16"/>
  <c r="W187" i="16" s="1"/>
  <c r="Q188" i="16"/>
  <c r="W188" i="16" s="1"/>
  <c r="Q192" i="16"/>
  <c r="W192" i="16" s="1"/>
  <c r="AO13" i="16"/>
  <c r="Q50" i="16"/>
  <c r="V61" i="16"/>
  <c r="X62" i="16"/>
  <c r="X63" i="16"/>
  <c r="V71" i="16"/>
  <c r="Q90" i="16"/>
  <c r="X96" i="16"/>
  <c r="Q97" i="16"/>
  <c r="Q102" i="16"/>
  <c r="AN102" i="16"/>
  <c r="AO102" i="16" s="1"/>
  <c r="V106" i="16"/>
  <c r="Q108" i="16"/>
  <c r="Q114" i="16"/>
  <c r="W114" i="16" s="1"/>
  <c r="V115" i="16"/>
  <c r="Q117" i="16"/>
  <c r="V123" i="16"/>
  <c r="X124" i="16"/>
  <c r="Q128" i="16"/>
  <c r="W128" i="16" s="1"/>
  <c r="Q130" i="16"/>
  <c r="W130" i="16" s="1"/>
  <c r="Q138" i="16"/>
  <c r="W138" i="16" s="1"/>
  <c r="Q145" i="16"/>
  <c r="W145" i="16" s="1"/>
  <c r="Q165" i="16"/>
  <c r="W165" i="16" s="1"/>
  <c r="Q170" i="16"/>
  <c r="W170" i="16" s="1"/>
  <c r="Q190" i="16"/>
  <c r="W190" i="16" s="1"/>
  <c r="Q191" i="16"/>
  <c r="W191" i="16" s="1"/>
  <c r="Y4" i="16"/>
  <c r="AN18" i="16"/>
  <c r="AO18" i="16" s="1"/>
  <c r="AN26" i="16"/>
  <c r="AO26" i="16" s="1"/>
  <c r="Q45" i="16"/>
  <c r="Q46" i="16"/>
  <c r="Q53" i="16"/>
  <c r="AN7" i="16"/>
  <c r="AO7" i="16" s="1"/>
  <c r="AN17" i="16"/>
  <c r="AO17" i="16" s="1"/>
  <c r="Q18" i="16"/>
  <c r="W18" i="16" s="1"/>
  <c r="AN45" i="16"/>
  <c r="AO45" i="16" s="1"/>
  <c r="Q48" i="16"/>
  <c r="AN49" i="16"/>
  <c r="AO49" i="16" s="1"/>
  <c r="V8" i="16"/>
  <c r="Q14" i="16"/>
  <c r="W14" i="16" s="1"/>
  <c r="Q23" i="16"/>
  <c r="W23" i="16" s="1"/>
  <c r="AN38" i="16"/>
  <c r="AO38" i="16" s="1"/>
  <c r="Q43" i="16"/>
  <c r="W43" i="16" s="1"/>
  <c r="Q47" i="16"/>
  <c r="W47" i="16" s="1"/>
  <c r="Q5" i="16"/>
  <c r="Q29" i="16"/>
  <c r="W29" i="16" s="1"/>
  <c r="Q34" i="16"/>
  <c r="Q35" i="16"/>
  <c r="AO36" i="16"/>
  <c r="AN37" i="16"/>
  <c r="AO37" i="16" s="1"/>
  <c r="AN48" i="16"/>
  <c r="AO48" i="16" s="1"/>
  <c r="AN21" i="16"/>
  <c r="AO21" i="16" s="1"/>
  <c r="X27" i="16"/>
  <c r="V27" i="16"/>
  <c r="W27" i="16" s="1"/>
  <c r="Q4" i="16"/>
  <c r="AN9" i="16"/>
  <c r="AO9" i="16" s="1"/>
  <c r="X23" i="16"/>
  <c r="Q25" i="16"/>
  <c r="W25" i="16" s="1"/>
  <c r="AN35" i="16"/>
  <c r="AO35" i="16" s="1"/>
  <c r="AN8" i="16"/>
  <c r="AO8" i="16" s="1"/>
  <c r="AO12" i="16"/>
  <c r="AN14" i="16"/>
  <c r="AO14" i="16" s="1"/>
  <c r="AO16" i="16"/>
  <c r="Q17" i="16"/>
  <c r="W17" i="16" s="1"/>
  <c r="AN23" i="16"/>
  <c r="AO23" i="16" s="1"/>
  <c r="AN27" i="16"/>
  <c r="AO27" i="16" s="1"/>
  <c r="AN28" i="16"/>
  <c r="AO28" i="16" s="1"/>
  <c r="AN30" i="16"/>
  <c r="AO30" i="16" s="1"/>
  <c r="AN31" i="16"/>
  <c r="AO31" i="16" s="1"/>
  <c r="AN32" i="16"/>
  <c r="AO32" i="16" s="1"/>
  <c r="AN33" i="16"/>
  <c r="AO33" i="16" s="1"/>
  <c r="X50" i="16"/>
  <c r="V50" i="16"/>
  <c r="AN72" i="16"/>
  <c r="AO72" i="16" s="1"/>
  <c r="V49" i="16"/>
  <c r="Q56" i="16"/>
  <c r="V60" i="16"/>
  <c r="V62" i="16"/>
  <c r="V64" i="16"/>
  <c r="V66" i="16"/>
  <c r="Q69" i="16"/>
  <c r="AO39" i="16"/>
  <c r="Q59" i="16"/>
  <c r="Q75" i="16"/>
  <c r="AN22" i="16"/>
  <c r="AO22" i="16" s="1"/>
  <c r="AN34" i="16"/>
  <c r="AO34" i="16" s="1"/>
  <c r="V37" i="16"/>
  <c r="Q40" i="16"/>
  <c r="V51" i="16"/>
  <c r="Q60" i="16"/>
  <c r="Q62" i="16"/>
  <c r="Q64" i="16"/>
  <c r="Q66" i="16"/>
  <c r="Q70" i="16"/>
  <c r="Q76" i="16"/>
  <c r="W76" i="16" s="1"/>
  <c r="Q77" i="16"/>
  <c r="Q57" i="16"/>
  <c r="Q71" i="16"/>
  <c r="Q58" i="16"/>
  <c r="Q61" i="16"/>
  <c r="Q63" i="16"/>
  <c r="Q65" i="16"/>
  <c r="Q68" i="16"/>
  <c r="V96" i="16"/>
  <c r="Q100" i="16"/>
  <c r="Q121" i="16"/>
  <c r="AN67" i="16"/>
  <c r="AO67" i="16" s="1"/>
  <c r="AN76" i="16"/>
  <c r="AO76" i="16" s="1"/>
  <c r="AN78" i="16"/>
  <c r="AO78" i="16" s="1"/>
  <c r="V90" i="16"/>
  <c r="Q107" i="16"/>
  <c r="AN112" i="16"/>
  <c r="AO112" i="16" s="1"/>
  <c r="X114" i="16"/>
  <c r="V116" i="16"/>
  <c r="Q122" i="16"/>
  <c r="AN92" i="16"/>
  <c r="AO92" i="16" s="1"/>
  <c r="Q110" i="16"/>
  <c r="Q115" i="16"/>
  <c r="V94" i="16"/>
  <c r="V95" i="16"/>
  <c r="AN97" i="16"/>
  <c r="AO97" i="16" s="1"/>
  <c r="Q105" i="16"/>
  <c r="Q116" i="16"/>
  <c r="V118" i="16"/>
  <c r="V119" i="16"/>
  <c r="Q101" i="16"/>
  <c r="Q111" i="16"/>
  <c r="AN89" i="16"/>
  <c r="AO89" i="16" s="1"/>
  <c r="V98" i="16"/>
  <c r="V102" i="16"/>
  <c r="Q106" i="16"/>
  <c r="Q93" i="16"/>
  <c r="AN103" i="16"/>
  <c r="AO103" i="16" s="1"/>
  <c r="AN113" i="16"/>
  <c r="AO113" i="16" s="1"/>
  <c r="Q143" i="16"/>
  <c r="W143" i="16" s="1"/>
  <c r="AN170" i="16"/>
  <c r="AO170" i="16" s="1"/>
  <c r="AN138" i="16"/>
  <c r="AO138" i="16" s="1"/>
  <c r="AO161" i="16"/>
  <c r="Q164" i="16"/>
  <c r="W164" i="16" s="1"/>
  <c r="Q166" i="16"/>
  <c r="W166" i="16" s="1"/>
  <c r="AO169" i="16"/>
  <c r="Q147" i="16"/>
  <c r="W147" i="16" s="1"/>
  <c r="Q156" i="16"/>
  <c r="W156" i="16" s="1"/>
  <c r="Q160" i="16"/>
  <c r="W160" i="16" s="1"/>
  <c r="AN135" i="16"/>
  <c r="AO135" i="16" s="1"/>
  <c r="AN164" i="16"/>
  <c r="AO164" i="16" s="1"/>
  <c r="V132" i="16"/>
  <c r="Q135" i="16"/>
  <c r="W135" i="16" s="1"/>
  <c r="Q151" i="16"/>
  <c r="W151" i="16" s="1"/>
  <c r="AO156" i="16"/>
  <c r="AO145" i="16"/>
  <c r="Q171" i="16"/>
  <c r="W171" i="16" s="1"/>
  <c r="AN125" i="16"/>
  <c r="AO125" i="16" s="1"/>
  <c r="AN132" i="16"/>
  <c r="AO132" i="16" s="1"/>
  <c r="Q139" i="16"/>
  <c r="W139" i="16" s="1"/>
  <c r="AN148" i="16"/>
  <c r="AO148" i="16" s="1"/>
  <c r="AO155" i="16"/>
  <c r="AN141" i="16"/>
  <c r="AO141" i="16" s="1"/>
  <c r="AO149" i="16"/>
  <c r="AO152" i="16"/>
  <c r="AO158" i="16"/>
  <c r="AN160" i="16"/>
  <c r="AO160" i="16" s="1"/>
  <c r="AO162" i="16"/>
  <c r="AN168" i="16"/>
  <c r="AO168" i="16" s="1"/>
  <c r="AN172" i="16"/>
  <c r="AO172" i="16" s="1"/>
  <c r="AO174" i="16"/>
  <c r="AN177" i="16"/>
  <c r="AO177" i="16" s="1"/>
  <c r="AN192" i="16"/>
  <c r="AO192" i="16" s="1"/>
  <c r="V180" i="16"/>
  <c r="AN181" i="16"/>
  <c r="AO181" i="16" s="1"/>
  <c r="AN185" i="16"/>
  <c r="AO185" i="16" s="1"/>
  <c r="AO173" i="16"/>
  <c r="AI194" i="12"/>
  <c r="AJ194" i="12" s="1"/>
  <c r="AI6" i="12"/>
  <c r="AJ6" i="12" s="1"/>
  <c r="AG5" i="12"/>
  <c r="AG6" i="12"/>
  <c r="AG7" i="12"/>
  <c r="AG8" i="12"/>
  <c r="AG9" i="12"/>
  <c r="AG10" i="12"/>
  <c r="AG11" i="12"/>
  <c r="AG12" i="12"/>
  <c r="AG13" i="12"/>
  <c r="AG14" i="12"/>
  <c r="AG15" i="12"/>
  <c r="AG16" i="12"/>
  <c r="AG17" i="12"/>
  <c r="AG18" i="12"/>
  <c r="AG19" i="12"/>
  <c r="AG20" i="12"/>
  <c r="AG21" i="12"/>
  <c r="AG22" i="12"/>
  <c r="AG23" i="12"/>
  <c r="AG24" i="12"/>
  <c r="AG25" i="12"/>
  <c r="AG26" i="12"/>
  <c r="AG27" i="12"/>
  <c r="AG28" i="12"/>
  <c r="AG29" i="12"/>
  <c r="AG30" i="12"/>
  <c r="AG31" i="12"/>
  <c r="AG32" i="12"/>
  <c r="AG33" i="12"/>
  <c r="AG34" i="12"/>
  <c r="AG35" i="12"/>
  <c r="AG36" i="12"/>
  <c r="AG37" i="12"/>
  <c r="AG38" i="12"/>
  <c r="AG39" i="12"/>
  <c r="AG40" i="12"/>
  <c r="AG41" i="12"/>
  <c r="AG42" i="12"/>
  <c r="AG43" i="12"/>
  <c r="AG44" i="12"/>
  <c r="AG45" i="12"/>
  <c r="AG46" i="12"/>
  <c r="AG47" i="12"/>
  <c r="AG48" i="12"/>
  <c r="AG49" i="12"/>
  <c r="AG50" i="12"/>
  <c r="AG51" i="12"/>
  <c r="AG52" i="12"/>
  <c r="AG53" i="12"/>
  <c r="AG54" i="12"/>
  <c r="AG55" i="12"/>
  <c r="AG56" i="12"/>
  <c r="AG57" i="12"/>
  <c r="AG58" i="12"/>
  <c r="AG59" i="12"/>
  <c r="AG60" i="12"/>
  <c r="AG61" i="12"/>
  <c r="AG62" i="12"/>
  <c r="AG63" i="12"/>
  <c r="AG64" i="12"/>
  <c r="AG65" i="12"/>
  <c r="AG66" i="12"/>
  <c r="AG67" i="12"/>
  <c r="AG68" i="12"/>
  <c r="AG69" i="12"/>
  <c r="AG70" i="12"/>
  <c r="AG71" i="12"/>
  <c r="AG72" i="12"/>
  <c r="AG73" i="12"/>
  <c r="AG74" i="12"/>
  <c r="AG75" i="12"/>
  <c r="AG76" i="12"/>
  <c r="AG77" i="12"/>
  <c r="AG78" i="12"/>
  <c r="AG79" i="12"/>
  <c r="AG80" i="12"/>
  <c r="AG81" i="12"/>
  <c r="AG82" i="12"/>
  <c r="AG83" i="12"/>
  <c r="AG84" i="12"/>
  <c r="AG85" i="12"/>
  <c r="AG86" i="12"/>
  <c r="AG87" i="12"/>
  <c r="AG88" i="12"/>
  <c r="AG89" i="12"/>
  <c r="AG90" i="12"/>
  <c r="AG91" i="12"/>
  <c r="AG92" i="12"/>
  <c r="AG93" i="12"/>
  <c r="AG94" i="12"/>
  <c r="AG95" i="12"/>
  <c r="AG96" i="12"/>
  <c r="AG97" i="12"/>
  <c r="AG98" i="12"/>
  <c r="AG99" i="12"/>
  <c r="AG100" i="12"/>
  <c r="AG101" i="12"/>
  <c r="AG102" i="12"/>
  <c r="AG103" i="12"/>
  <c r="AG104" i="12"/>
  <c r="AG105" i="12"/>
  <c r="AG106" i="12"/>
  <c r="AG107" i="12"/>
  <c r="AG108" i="12"/>
  <c r="AG109" i="12"/>
  <c r="AG110" i="12"/>
  <c r="AG111" i="12"/>
  <c r="AG112" i="12"/>
  <c r="AG113" i="12"/>
  <c r="AG114" i="12"/>
  <c r="AG115" i="12"/>
  <c r="AG116" i="12"/>
  <c r="AG117" i="12"/>
  <c r="AG118" i="12"/>
  <c r="AG119" i="12"/>
  <c r="AG120" i="12"/>
  <c r="AG121" i="12"/>
  <c r="AG122" i="12"/>
  <c r="AG123" i="12"/>
  <c r="AG124" i="12"/>
  <c r="AG125" i="12"/>
  <c r="AG126" i="12"/>
  <c r="AG127" i="12"/>
  <c r="AG128" i="12"/>
  <c r="AG129" i="12"/>
  <c r="AG130" i="12"/>
  <c r="AG131" i="12"/>
  <c r="AG132" i="12"/>
  <c r="AG133" i="12"/>
  <c r="AG134" i="12"/>
  <c r="AG135" i="12"/>
  <c r="AG136" i="12"/>
  <c r="AG137" i="12"/>
  <c r="AG138" i="12"/>
  <c r="AG139" i="12"/>
  <c r="AG140" i="12"/>
  <c r="AG141" i="12"/>
  <c r="AG142" i="12"/>
  <c r="AG143" i="12"/>
  <c r="AG144" i="12"/>
  <c r="AG145" i="12"/>
  <c r="AG146" i="12"/>
  <c r="AG147" i="12"/>
  <c r="AG148" i="12"/>
  <c r="AG149" i="12"/>
  <c r="AG150" i="12"/>
  <c r="AG151" i="12"/>
  <c r="AG152" i="12"/>
  <c r="AG153" i="12"/>
  <c r="AG154" i="12"/>
  <c r="AG155" i="12"/>
  <c r="AG156" i="12"/>
  <c r="AG157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74" i="12"/>
  <c r="AG175" i="12"/>
  <c r="AG176" i="12"/>
  <c r="AG177" i="12"/>
  <c r="AG178" i="12"/>
  <c r="AG179" i="12"/>
  <c r="AG180" i="12"/>
  <c r="AG181" i="12"/>
  <c r="AG182" i="12"/>
  <c r="AG183" i="12"/>
  <c r="AG184" i="12"/>
  <c r="AG185" i="12"/>
  <c r="AG186" i="12"/>
  <c r="AG187" i="12"/>
  <c r="AG188" i="12"/>
  <c r="AG189" i="12"/>
  <c r="AG190" i="12"/>
  <c r="AG191" i="12"/>
  <c r="AG192" i="12"/>
  <c r="AG193" i="12"/>
  <c r="AG4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W45" i="16" l="1"/>
  <c r="Y45" i="16" s="1"/>
  <c r="AB188" i="16"/>
  <c r="AD188" i="16"/>
  <c r="AF188" i="16"/>
  <c r="AB10" i="16"/>
  <c r="AD10" i="16"/>
  <c r="AF10" i="16"/>
  <c r="AB11" i="16"/>
  <c r="AD11" i="16"/>
  <c r="AF11" i="16"/>
  <c r="AB186" i="16"/>
  <c r="AD186" i="16"/>
  <c r="AF186" i="16"/>
  <c r="AB13" i="16"/>
  <c r="AF13" i="16"/>
  <c r="AD13" i="16"/>
  <c r="AB38" i="16"/>
  <c r="AD38" i="16"/>
  <c r="AF38" i="16"/>
  <c r="AB184" i="16"/>
  <c r="AD184" i="16"/>
  <c r="AF184" i="16"/>
  <c r="AB191" i="16"/>
  <c r="AD191" i="16"/>
  <c r="AF191" i="16"/>
  <c r="AB20" i="16"/>
  <c r="AD20" i="16"/>
  <c r="AF20" i="16"/>
  <c r="AB182" i="16"/>
  <c r="AF182" i="16"/>
  <c r="AD182" i="16"/>
  <c r="AB189" i="16"/>
  <c r="AF189" i="16"/>
  <c r="AD189" i="16"/>
  <c r="AB18" i="16"/>
  <c r="AD18" i="16"/>
  <c r="AF18" i="16"/>
  <c r="AB39" i="16"/>
  <c r="AD39" i="16"/>
  <c r="AF39" i="16"/>
  <c r="AB187" i="16"/>
  <c r="AF187" i="16"/>
  <c r="AD187" i="16"/>
  <c r="AB16" i="16"/>
  <c r="AD16" i="16"/>
  <c r="AF16" i="16"/>
  <c r="AB19" i="16"/>
  <c r="AF19" i="16"/>
  <c r="AD19" i="16"/>
  <c r="AB185" i="16"/>
  <c r="AD185" i="16"/>
  <c r="AF185" i="16"/>
  <c r="AB14" i="16"/>
  <c r="AD14" i="16"/>
  <c r="AF14" i="16"/>
  <c r="AB192" i="16"/>
  <c r="AD192" i="16"/>
  <c r="AF192" i="16"/>
  <c r="AB17" i="16"/>
  <c r="AD17" i="16"/>
  <c r="AF17" i="16"/>
  <c r="AB183" i="16"/>
  <c r="AD183" i="16"/>
  <c r="AF183" i="16"/>
  <c r="AB43" i="16"/>
  <c r="AF43" i="16"/>
  <c r="AD43" i="16"/>
  <c r="AB190" i="16"/>
  <c r="AF190" i="16"/>
  <c r="AD190" i="16"/>
  <c r="AB15" i="16"/>
  <c r="AD15" i="16"/>
  <c r="AF15" i="16"/>
  <c r="AB181" i="16"/>
  <c r="AF181" i="16"/>
  <c r="AD181" i="16"/>
  <c r="AB9" i="16"/>
  <c r="AD9" i="16"/>
  <c r="AF9" i="16"/>
  <c r="Z8" i="16"/>
  <c r="Z193" i="16"/>
  <c r="Z35" i="16"/>
  <c r="Z36" i="16"/>
  <c r="Z41" i="16"/>
  <c r="Z33" i="16"/>
  <c r="Z12" i="16"/>
  <c r="Z5" i="16"/>
  <c r="Z34" i="16"/>
  <c r="Z31" i="16"/>
  <c r="Z37" i="16"/>
  <c r="Z32" i="16"/>
  <c r="Z42" i="16"/>
  <c r="Z7" i="16"/>
  <c r="Z40" i="16"/>
  <c r="Y135" i="16"/>
  <c r="Y27" i="16"/>
  <c r="Y145" i="16"/>
  <c r="Y114" i="16"/>
  <c r="Y157" i="16"/>
  <c r="Y140" i="16"/>
  <c r="Y163" i="16"/>
  <c r="Y161" i="16"/>
  <c r="Y150" i="16"/>
  <c r="Y74" i="16"/>
  <c r="Y151" i="16"/>
  <c r="Y176" i="16"/>
  <c r="Y166" i="16"/>
  <c r="Y29" i="16"/>
  <c r="Y138" i="16"/>
  <c r="Y173" i="16"/>
  <c r="Y92" i="16"/>
  <c r="Y136" i="16"/>
  <c r="Y149" i="16"/>
  <c r="Y154" i="16"/>
  <c r="Y178" i="16"/>
  <c r="Y23" i="16"/>
  <c r="Y171" i="16"/>
  <c r="Y160" i="16"/>
  <c r="Y47" i="16"/>
  <c r="Y130" i="16"/>
  <c r="Y172" i="16"/>
  <c r="Y133" i="16"/>
  <c r="Y99" i="16"/>
  <c r="Y148" i="16"/>
  <c r="Y137" i="16"/>
  <c r="Y134" i="16"/>
  <c r="Y113" i="16"/>
  <c r="Y141" i="16"/>
  <c r="Y143" i="16"/>
  <c r="Y128" i="16"/>
  <c r="Y126" i="16"/>
  <c r="Y169" i="16"/>
  <c r="Y131" i="16"/>
  <c r="Y147" i="16"/>
  <c r="Y25" i="16"/>
  <c r="Y179" i="16"/>
  <c r="Y142" i="16"/>
  <c r="Y24" i="16"/>
  <c r="Y153" i="16"/>
  <c r="Y127" i="16"/>
  <c r="Y26" i="16"/>
  <c r="Y22" i="16"/>
  <c r="Y167" i="16"/>
  <c r="Y54" i="16"/>
  <c r="Y91" i="16"/>
  <c r="Y76" i="16"/>
  <c r="Y170" i="16"/>
  <c r="Y168" i="16"/>
  <c r="Y177" i="16"/>
  <c r="Y146" i="16"/>
  <c r="Y174" i="16"/>
  <c r="Y175" i="16"/>
  <c r="Y155" i="16"/>
  <c r="Y156" i="16"/>
  <c r="Y139" i="16"/>
  <c r="Y164" i="16"/>
  <c r="Y165" i="16"/>
  <c r="Y159" i="16"/>
  <c r="Y104" i="16"/>
  <c r="Y162" i="16"/>
  <c r="Y72" i="16"/>
  <c r="Y144" i="16"/>
  <c r="Y152" i="16"/>
  <c r="Y28" i="16"/>
  <c r="Y158" i="16"/>
  <c r="Y73" i="16"/>
  <c r="Y129" i="16"/>
  <c r="Y30" i="16"/>
  <c r="W70" i="16"/>
  <c r="W41" i="16"/>
  <c r="X1" i="16"/>
  <c r="W35" i="16"/>
  <c r="W53" i="16"/>
  <c r="W34" i="16"/>
  <c r="W105" i="16"/>
  <c r="W101" i="16"/>
  <c r="Z78" i="17"/>
  <c r="Y1" i="17"/>
  <c r="W58" i="16"/>
  <c r="W103" i="16"/>
  <c r="W100" i="16"/>
  <c r="W48" i="16"/>
  <c r="W93" i="16"/>
  <c r="W78" i="16"/>
  <c r="W55" i="16"/>
  <c r="W82" i="16"/>
  <c r="W85" i="16"/>
  <c r="W33" i="16"/>
  <c r="W65" i="16"/>
  <c r="W46" i="16"/>
  <c r="W122" i="16"/>
  <c r="W56" i="16"/>
  <c r="W5" i="16"/>
  <c r="W12" i="16"/>
  <c r="W21" i="16"/>
  <c r="W44" i="16"/>
  <c r="W9" i="16"/>
  <c r="W67" i="16"/>
  <c r="W95" i="16"/>
  <c r="W106" i="16"/>
  <c r="W124" i="16"/>
  <c r="W81" i="16"/>
  <c r="W96" i="16"/>
  <c r="W132" i="16"/>
  <c r="W87" i="16"/>
  <c r="W8" i="16"/>
  <c r="W59" i="16"/>
  <c r="W84" i="16"/>
  <c r="W107" i="16"/>
  <c r="W63" i="16"/>
  <c r="W109" i="16"/>
  <c r="W88" i="16"/>
  <c r="W10" i="16"/>
  <c r="W110" i="16"/>
  <c r="W125" i="16"/>
  <c r="W118" i="16"/>
  <c r="W121" i="16"/>
  <c r="W89" i="16"/>
  <c r="W31" i="16"/>
  <c r="W83" i="16"/>
  <c r="W120" i="16"/>
  <c r="W108" i="16"/>
  <c r="W60" i="16"/>
  <c r="W75" i="16"/>
  <c r="W77" i="16"/>
  <c r="W51" i="16"/>
  <c r="W80" i="16"/>
  <c r="W94" i="16"/>
  <c r="W119" i="16"/>
  <c r="W98" i="16"/>
  <c r="W115" i="16"/>
  <c r="W68" i="16"/>
  <c r="W79" i="16"/>
  <c r="W49" i="16"/>
  <c r="W112" i="16"/>
  <c r="W90" i="16"/>
  <c r="W57" i="16"/>
  <c r="W37" i="16"/>
  <c r="W102" i="16"/>
  <c r="W52" i="16"/>
  <c r="W97" i="16"/>
  <c r="W86" i="16"/>
  <c r="W40" i="16"/>
  <c r="W32" i="16"/>
  <c r="W180" i="16"/>
  <c r="W111" i="16"/>
  <c r="W117" i="16"/>
  <c r="W36" i="16"/>
  <c r="V1" i="16"/>
  <c r="W61" i="16"/>
  <c r="W116" i="16"/>
  <c r="W123" i="16"/>
  <c r="W69" i="16"/>
  <c r="W42" i="16"/>
  <c r="W7" i="16"/>
  <c r="W71" i="16"/>
  <c r="W62" i="16"/>
  <c r="W50" i="16"/>
  <c r="W66" i="16"/>
  <c r="W64" i="16"/>
  <c r="Z4" i="16"/>
  <c r="W4" i="16"/>
  <c r="Q1" i="16"/>
  <c r="O5" i="12"/>
  <c r="O7" i="12"/>
  <c r="O8" i="12"/>
  <c r="O9" i="12"/>
  <c r="O10" i="12"/>
  <c r="O11" i="12"/>
  <c r="O44" i="12"/>
  <c r="O12" i="12"/>
  <c r="O45" i="12"/>
  <c r="O46" i="12"/>
  <c r="O47" i="12"/>
  <c r="O48" i="12"/>
  <c r="O49" i="12"/>
  <c r="O50" i="12"/>
  <c r="O51" i="12"/>
  <c r="O52" i="12"/>
  <c r="O53" i="12"/>
  <c r="O54" i="12"/>
  <c r="O55" i="12"/>
  <c r="O56" i="12"/>
  <c r="O57" i="12"/>
  <c r="O58" i="12"/>
  <c r="O59" i="12"/>
  <c r="O60" i="12"/>
  <c r="O61" i="12"/>
  <c r="O62" i="12"/>
  <c r="O63" i="12"/>
  <c r="O64" i="12"/>
  <c r="O65" i="12"/>
  <c r="O66" i="12"/>
  <c r="O67" i="12"/>
  <c r="O68" i="12"/>
  <c r="O69" i="12"/>
  <c r="O70" i="12"/>
  <c r="O71" i="12"/>
  <c r="O72" i="12"/>
  <c r="O73" i="12"/>
  <c r="O74" i="12"/>
  <c r="O75" i="12"/>
  <c r="O76" i="12"/>
  <c r="O77" i="12"/>
  <c r="O78" i="12"/>
  <c r="O79" i="12"/>
  <c r="O80" i="12"/>
  <c r="O81" i="12"/>
  <c r="O82" i="12"/>
  <c r="O83" i="12"/>
  <c r="O84" i="12"/>
  <c r="O85" i="12"/>
  <c r="O86" i="12"/>
  <c r="O87" i="12"/>
  <c r="O88" i="12"/>
  <c r="O89" i="12"/>
  <c r="O90" i="12"/>
  <c r="O91" i="12"/>
  <c r="O92" i="12"/>
  <c r="O93" i="12"/>
  <c r="O94" i="12"/>
  <c r="O95" i="12"/>
  <c r="O96" i="12"/>
  <c r="O97" i="12"/>
  <c r="O98" i="12"/>
  <c r="O99" i="12"/>
  <c r="O100" i="12"/>
  <c r="O101" i="12"/>
  <c r="O102" i="12"/>
  <c r="O103" i="12"/>
  <c r="O104" i="12"/>
  <c r="O105" i="12"/>
  <c r="O106" i="12"/>
  <c r="O107" i="12"/>
  <c r="O108" i="12"/>
  <c r="O109" i="12"/>
  <c r="O110" i="12"/>
  <c r="O111" i="12"/>
  <c r="O112" i="12"/>
  <c r="O113" i="12"/>
  <c r="O114" i="12"/>
  <c r="O115" i="12"/>
  <c r="O116" i="12"/>
  <c r="O117" i="12"/>
  <c r="O118" i="12"/>
  <c r="O119" i="12"/>
  <c r="O120" i="12"/>
  <c r="O121" i="12"/>
  <c r="O122" i="12"/>
  <c r="O123" i="12"/>
  <c r="O21" i="12"/>
  <c r="O22" i="12"/>
  <c r="O23" i="12"/>
  <c r="O24" i="12"/>
  <c r="O25" i="12"/>
  <c r="O26" i="12"/>
  <c r="O28" i="12"/>
  <c r="O29" i="12"/>
  <c r="O31" i="12"/>
  <c r="O32" i="12"/>
  <c r="O33" i="12"/>
  <c r="O34" i="12"/>
  <c r="O35" i="12"/>
  <c r="O36" i="12"/>
  <c r="O37" i="12"/>
  <c r="O38" i="12"/>
  <c r="O39" i="12"/>
  <c r="O40" i="12"/>
  <c r="O41" i="12"/>
  <c r="O42" i="12"/>
  <c r="O124" i="12"/>
  <c r="O125" i="12"/>
  <c r="O186" i="12"/>
  <c r="O43" i="12"/>
  <c r="O126" i="12"/>
  <c r="O127" i="12"/>
  <c r="O128" i="12"/>
  <c r="O130" i="12"/>
  <c r="O181" i="12"/>
  <c r="O131" i="12"/>
  <c r="O132" i="12"/>
  <c r="O182" i="12"/>
  <c r="O14" i="12"/>
  <c r="O15" i="12"/>
  <c r="O16" i="12"/>
  <c r="O17" i="12"/>
  <c r="O133" i="12"/>
  <c r="O18" i="12"/>
  <c r="O134" i="12"/>
  <c r="O135" i="12"/>
  <c r="O136" i="12"/>
  <c r="O137" i="12"/>
  <c r="O138" i="12"/>
  <c r="O139" i="12"/>
  <c r="O140" i="12"/>
  <c r="O187" i="12"/>
  <c r="O183" i="12"/>
  <c r="O141" i="12"/>
  <c r="O142" i="12"/>
  <c r="O184" i="12"/>
  <c r="O188" i="12"/>
  <c r="O143" i="12"/>
  <c r="O144" i="12"/>
  <c r="O145" i="12"/>
  <c r="O189" i="12"/>
  <c r="O146" i="12"/>
  <c r="O190" i="12"/>
  <c r="O147" i="12"/>
  <c r="O185" i="12"/>
  <c r="O148" i="12"/>
  <c r="O149" i="12"/>
  <c r="O150" i="12"/>
  <c r="O151" i="12"/>
  <c r="O152" i="12"/>
  <c r="O153" i="12"/>
  <c r="O191" i="12"/>
  <c r="O154" i="12"/>
  <c r="O155" i="12"/>
  <c r="O156" i="12"/>
  <c r="O157" i="12"/>
  <c r="O158" i="12"/>
  <c r="O159" i="12"/>
  <c r="O160" i="12"/>
  <c r="O161" i="12"/>
  <c r="O162" i="12"/>
  <c r="O163" i="12"/>
  <c r="O164" i="12"/>
  <c r="O165" i="12"/>
  <c r="O166" i="12"/>
  <c r="O167" i="12"/>
  <c r="O168" i="12"/>
  <c r="O169" i="12"/>
  <c r="O170" i="12"/>
  <c r="O171" i="12"/>
  <c r="O172" i="12"/>
  <c r="O173" i="12"/>
  <c r="O19" i="12"/>
  <c r="O174" i="12"/>
  <c r="O20" i="12"/>
  <c r="O175" i="12"/>
  <c r="O176" i="12"/>
  <c r="O192" i="12"/>
  <c r="O193" i="12"/>
  <c r="O177" i="12"/>
  <c r="O178" i="12"/>
  <c r="O179" i="12"/>
  <c r="O180" i="12"/>
  <c r="O4" i="12"/>
  <c r="AA5" i="12"/>
  <c r="AA7" i="12"/>
  <c r="AA8" i="12"/>
  <c r="AA9" i="12"/>
  <c r="AA10" i="12"/>
  <c r="AA11" i="12"/>
  <c r="AA44" i="12"/>
  <c r="AA12" i="12"/>
  <c r="AA61" i="12"/>
  <c r="AA62" i="12"/>
  <c r="AA65" i="12"/>
  <c r="AA67" i="12"/>
  <c r="AA69" i="12"/>
  <c r="AA70" i="12"/>
  <c r="AA71" i="12"/>
  <c r="AA72" i="12"/>
  <c r="AA73" i="12"/>
  <c r="AA74" i="12"/>
  <c r="AA75" i="12"/>
  <c r="AA76" i="12"/>
  <c r="AA77" i="12"/>
  <c r="AA79" i="12"/>
  <c r="AA80" i="12"/>
  <c r="AA81" i="12"/>
  <c r="AA82" i="12"/>
  <c r="AA83" i="12"/>
  <c r="AA84" i="12"/>
  <c r="AA85" i="12"/>
  <c r="AA86" i="12"/>
  <c r="AA87" i="12"/>
  <c r="AA88" i="12"/>
  <c r="AA89" i="12"/>
  <c r="AA90" i="12"/>
  <c r="AA91" i="12"/>
  <c r="AA92" i="12"/>
  <c r="AA93" i="12"/>
  <c r="AA94" i="12"/>
  <c r="AA95" i="12"/>
  <c r="AA96" i="12"/>
  <c r="AA97" i="12"/>
  <c r="AA98" i="12"/>
  <c r="AA99" i="12"/>
  <c r="AA100" i="12"/>
  <c r="AA101" i="12"/>
  <c r="AA102" i="12"/>
  <c r="AA103" i="12"/>
  <c r="AA104" i="12"/>
  <c r="AA105" i="12"/>
  <c r="AA106" i="12"/>
  <c r="AA107" i="12"/>
  <c r="AA108" i="12"/>
  <c r="AA109" i="12"/>
  <c r="AA110" i="12"/>
  <c r="AA111" i="12"/>
  <c r="AA112" i="12"/>
  <c r="AA113" i="12"/>
  <c r="AA114" i="12"/>
  <c r="AA115" i="12"/>
  <c r="AA116" i="12"/>
  <c r="AA117" i="12"/>
  <c r="AA118" i="12"/>
  <c r="AA119" i="12"/>
  <c r="AA120" i="12"/>
  <c r="AA121" i="12"/>
  <c r="AA122" i="12"/>
  <c r="AA123" i="12"/>
  <c r="AA21" i="12"/>
  <c r="AA23" i="12"/>
  <c r="AA24" i="12"/>
  <c r="AA25" i="12"/>
  <c r="AA26" i="12"/>
  <c r="AA27" i="12"/>
  <c r="AA28" i="12"/>
  <c r="AA29" i="12"/>
  <c r="AA30" i="12"/>
  <c r="AA31" i="12"/>
  <c r="AA32" i="12"/>
  <c r="AA33" i="12"/>
  <c r="AA34" i="12"/>
  <c r="AA35" i="12"/>
  <c r="AA36" i="12"/>
  <c r="AA37" i="12"/>
  <c r="AA38" i="12"/>
  <c r="AA39" i="12"/>
  <c r="AA40" i="12"/>
  <c r="AA41" i="12"/>
  <c r="AA42" i="12"/>
  <c r="AA124" i="12"/>
  <c r="AA125" i="12"/>
  <c r="AA13" i="12"/>
  <c r="AA186" i="12"/>
  <c r="AA43" i="12"/>
  <c r="AA127" i="12"/>
  <c r="AA128" i="12"/>
  <c r="AA129" i="12"/>
  <c r="AA130" i="12"/>
  <c r="AA181" i="12"/>
  <c r="AA131" i="12"/>
  <c r="AA132" i="12"/>
  <c r="AA182" i="12"/>
  <c r="AA14" i="12"/>
  <c r="AA15" i="12"/>
  <c r="AA16" i="12"/>
  <c r="AA17" i="12"/>
  <c r="AA133" i="12"/>
  <c r="AA18" i="12"/>
  <c r="AA134" i="12"/>
  <c r="AA135" i="12"/>
  <c r="AA136" i="12"/>
  <c r="AA137" i="12"/>
  <c r="AA138" i="12"/>
  <c r="AA139" i="12"/>
  <c r="AA140" i="12"/>
  <c r="AA187" i="12"/>
  <c r="AA183" i="12"/>
  <c r="AA141" i="12"/>
  <c r="AA142" i="12"/>
  <c r="AA184" i="12"/>
  <c r="AA188" i="12"/>
  <c r="AA143" i="12"/>
  <c r="AA144" i="12"/>
  <c r="AA145" i="12"/>
  <c r="AA189" i="12"/>
  <c r="AA146" i="12"/>
  <c r="AA190" i="12"/>
  <c r="AA147" i="12"/>
  <c r="AA185" i="12"/>
  <c r="AA148" i="12"/>
  <c r="AA149" i="12"/>
  <c r="AA150" i="12"/>
  <c r="AA151" i="12"/>
  <c r="AA152" i="12"/>
  <c r="AA153" i="12"/>
  <c r="AA191" i="12"/>
  <c r="AA154" i="12"/>
  <c r="AA155" i="12"/>
  <c r="AA156" i="12"/>
  <c r="AA157" i="12"/>
  <c r="AA158" i="12"/>
  <c r="AA159" i="12"/>
  <c r="AA160" i="12"/>
  <c r="AA161" i="12"/>
  <c r="AA162" i="12"/>
  <c r="AA163" i="12"/>
  <c r="AA164" i="12"/>
  <c r="AA165" i="12"/>
  <c r="AA166" i="12"/>
  <c r="AA167" i="12"/>
  <c r="AA168" i="12"/>
  <c r="AA169" i="12"/>
  <c r="AA170" i="12"/>
  <c r="AA171" i="12"/>
  <c r="AA172" i="12"/>
  <c r="AA173" i="12"/>
  <c r="AA19" i="12"/>
  <c r="AA174" i="12"/>
  <c r="AA20" i="12"/>
  <c r="AA175" i="12"/>
  <c r="AA176" i="12"/>
  <c r="AA192" i="12"/>
  <c r="AA193" i="12"/>
  <c r="AA177" i="12"/>
  <c r="AA178" i="12"/>
  <c r="AA179" i="12"/>
  <c r="AA180" i="12"/>
  <c r="AA4" i="12"/>
  <c r="AB31" i="16" l="1"/>
  <c r="AD31" i="16"/>
  <c r="AF31" i="16"/>
  <c r="AB193" i="16"/>
  <c r="AD193" i="16"/>
  <c r="AF193" i="16"/>
  <c r="AB34" i="16"/>
  <c r="AD34" i="16"/>
  <c r="AF34" i="16"/>
  <c r="AB8" i="16"/>
  <c r="AD8" i="16"/>
  <c r="AF8" i="16"/>
  <c r="AB5" i="16"/>
  <c r="AF5" i="16"/>
  <c r="AD5" i="16"/>
  <c r="AD4" i="16"/>
  <c r="AF4" i="16"/>
  <c r="AB40" i="16"/>
  <c r="AD40" i="16"/>
  <c r="AF40" i="16"/>
  <c r="AB12" i="16"/>
  <c r="AF12" i="16"/>
  <c r="AD12" i="16"/>
  <c r="AB7" i="16"/>
  <c r="AD7" i="16"/>
  <c r="AF7" i="16"/>
  <c r="AB33" i="16"/>
  <c r="AD33" i="16"/>
  <c r="AF33" i="16"/>
  <c r="AB42" i="16"/>
  <c r="AD42" i="16"/>
  <c r="AF42" i="16"/>
  <c r="AB41" i="16"/>
  <c r="AD41" i="16"/>
  <c r="AF41" i="16"/>
  <c r="AB32" i="16"/>
  <c r="AD32" i="16"/>
  <c r="AF32" i="16"/>
  <c r="AB36" i="16"/>
  <c r="AF36" i="16"/>
  <c r="AD36" i="16"/>
  <c r="AB37" i="16"/>
  <c r="AF37" i="16"/>
  <c r="AD37" i="16"/>
  <c r="AB35" i="16"/>
  <c r="AD35" i="16"/>
  <c r="AF35" i="16"/>
  <c r="Z104" i="16"/>
  <c r="Z167" i="16"/>
  <c r="Z73" i="16"/>
  <c r="Z144" i="16"/>
  <c r="Z159" i="16"/>
  <c r="Z156" i="16"/>
  <c r="Z146" i="16"/>
  <c r="Z76" i="16"/>
  <c r="Z22" i="16"/>
  <c r="Z24" i="16"/>
  <c r="Z147" i="16"/>
  <c r="Z128" i="16"/>
  <c r="Z134" i="16"/>
  <c r="Z133" i="16"/>
  <c r="Z160" i="16"/>
  <c r="Z154" i="16"/>
  <c r="Z173" i="16"/>
  <c r="Z166" i="16"/>
  <c r="Z150" i="16"/>
  <c r="Z157" i="16"/>
  <c r="Z135" i="16"/>
  <c r="Z129" i="16"/>
  <c r="Z25" i="16"/>
  <c r="Z158" i="16"/>
  <c r="Z155" i="16"/>
  <c r="Z26" i="16"/>
  <c r="Z143" i="16"/>
  <c r="Z137" i="16"/>
  <c r="Z172" i="16"/>
  <c r="Z149" i="16"/>
  <c r="Z138" i="16"/>
  <c r="Z176" i="16"/>
  <c r="Z161" i="16"/>
  <c r="Z114" i="16"/>
  <c r="Z165" i="16"/>
  <c r="Z177" i="16"/>
  <c r="Z131" i="16"/>
  <c r="Z171" i="16"/>
  <c r="Z72" i="16"/>
  <c r="Z91" i="16"/>
  <c r="Z30" i="16"/>
  <c r="Z28" i="16"/>
  <c r="Z162" i="16"/>
  <c r="Z164" i="16"/>
  <c r="Z175" i="16"/>
  <c r="Z168" i="16"/>
  <c r="Z54" i="16"/>
  <c r="Z127" i="16"/>
  <c r="Z179" i="16"/>
  <c r="Z169" i="16"/>
  <c r="Z141" i="16"/>
  <c r="Z148" i="16"/>
  <c r="Z130" i="16"/>
  <c r="Z23" i="16"/>
  <c r="Z136" i="16"/>
  <c r="Z45" i="16"/>
  <c r="Z151" i="16"/>
  <c r="Z163" i="16"/>
  <c r="Z145" i="16"/>
  <c r="Z142" i="16"/>
  <c r="Z152" i="16"/>
  <c r="Z174" i="16"/>
  <c r="Z153" i="16"/>
  <c r="Z113" i="16"/>
  <c r="Z99" i="16"/>
  <c r="Z47" i="16"/>
  <c r="Z92" i="16"/>
  <c r="Z29" i="16"/>
  <c r="Z74" i="16"/>
  <c r="Z140" i="16"/>
  <c r="Z27" i="16"/>
  <c r="Z139" i="16"/>
  <c r="Z170" i="16"/>
  <c r="Z126" i="16"/>
  <c r="Z178" i="16"/>
  <c r="Y57" i="16"/>
  <c r="Y87" i="16"/>
  <c r="Y100" i="16"/>
  <c r="Y53" i="16"/>
  <c r="Y66" i="16"/>
  <c r="Y116" i="16"/>
  <c r="Y112" i="16"/>
  <c r="Y80" i="16"/>
  <c r="Y109" i="16"/>
  <c r="Y96" i="16"/>
  <c r="Y21" i="16"/>
  <c r="Y85" i="16"/>
  <c r="Y58" i="16"/>
  <c r="Y50" i="16"/>
  <c r="Y61" i="16"/>
  <c r="Y86" i="16"/>
  <c r="Y49" i="16"/>
  <c r="Y51" i="16"/>
  <c r="Y89" i="16"/>
  <c r="Y63" i="16"/>
  <c r="Y81" i="16"/>
  <c r="Y82" i="16"/>
  <c r="Y97" i="16"/>
  <c r="Y77" i="16"/>
  <c r="Y121" i="16"/>
  <c r="Y107" i="16"/>
  <c r="Y124" i="16"/>
  <c r="Y55" i="16"/>
  <c r="Y70" i="16"/>
  <c r="Y62" i="16"/>
  <c r="Y79" i="16"/>
  <c r="Y71" i="16"/>
  <c r="Y52" i="16"/>
  <c r="Y68" i="16"/>
  <c r="Y75" i="16"/>
  <c r="Y118" i="16"/>
  <c r="Y84" i="16"/>
  <c r="Y106" i="16"/>
  <c r="Y56" i="16"/>
  <c r="Y78" i="16"/>
  <c r="Y101" i="16"/>
  <c r="Y102" i="16"/>
  <c r="Y60" i="16"/>
  <c r="Y59" i="16"/>
  <c r="Y122" i="16"/>
  <c r="Y93" i="16"/>
  <c r="Y105" i="16"/>
  <c r="Y117" i="16"/>
  <c r="Y115" i="16"/>
  <c r="Y125" i="16"/>
  <c r="Y95" i="16"/>
  <c r="Y111" i="16"/>
  <c r="Y98" i="16"/>
  <c r="Y108" i="16"/>
  <c r="Y110" i="16"/>
  <c r="Y67" i="16"/>
  <c r="Y46" i="16"/>
  <c r="Y48" i="16"/>
  <c r="Y69" i="16"/>
  <c r="Y119" i="16"/>
  <c r="Y120" i="16"/>
  <c r="Y65" i="16"/>
  <c r="Y180" i="16"/>
  <c r="Y64" i="16"/>
  <c r="Y123" i="16"/>
  <c r="Y90" i="16"/>
  <c r="Y94" i="16"/>
  <c r="Y83" i="16"/>
  <c r="Y88" i="16"/>
  <c r="Y132" i="16"/>
  <c r="Y44" i="16"/>
  <c r="Y103" i="16"/>
  <c r="AC78" i="17"/>
  <c r="Z1" i="17"/>
  <c r="W1" i="16"/>
  <c r="AB4" i="16"/>
  <c r="AI20" i="12"/>
  <c r="AJ20" i="12" s="1"/>
  <c r="AI168" i="12"/>
  <c r="AJ168" i="12" s="1"/>
  <c r="AI153" i="12"/>
  <c r="AJ153" i="12" s="1"/>
  <c r="AI142" i="12"/>
  <c r="AJ142" i="12" s="1"/>
  <c r="AI14" i="12"/>
  <c r="AJ14" i="12" s="1"/>
  <c r="AI40" i="12"/>
  <c r="AJ40" i="12" s="1"/>
  <c r="AI24" i="12"/>
  <c r="AJ24" i="12" s="1"/>
  <c r="AI111" i="12"/>
  <c r="AJ111" i="12" s="1"/>
  <c r="AI87" i="12"/>
  <c r="AJ87" i="12" s="1"/>
  <c r="AI70" i="12"/>
  <c r="AJ70" i="12" s="1"/>
  <c r="AI192" i="12"/>
  <c r="AJ192" i="12" s="1"/>
  <c r="AI171" i="12"/>
  <c r="AJ171" i="12" s="1"/>
  <c r="AI163" i="12"/>
  <c r="AJ163" i="12" s="1"/>
  <c r="AI155" i="12"/>
  <c r="AJ155" i="12" s="1"/>
  <c r="AI148" i="12"/>
  <c r="AJ148" i="12" s="1"/>
  <c r="AI143" i="12"/>
  <c r="AJ143" i="12" s="1"/>
  <c r="AI139" i="12"/>
  <c r="AJ139" i="12" s="1"/>
  <c r="AI17" i="12"/>
  <c r="AJ17" i="12" s="1"/>
  <c r="AI130" i="12"/>
  <c r="AJ130" i="12" s="1"/>
  <c r="AI124" i="12"/>
  <c r="AJ124" i="12" s="1"/>
  <c r="AI35" i="12"/>
  <c r="AJ35" i="12" s="1"/>
  <c r="AI27" i="12"/>
  <c r="AJ27" i="12" s="1"/>
  <c r="AI122" i="12"/>
  <c r="AJ122" i="12" s="1"/>
  <c r="AI114" i="12"/>
  <c r="AJ114" i="12" s="1"/>
  <c r="AI106" i="12"/>
  <c r="AJ106" i="12" s="1"/>
  <c r="AI98" i="12"/>
  <c r="AJ98" i="12" s="1"/>
  <c r="AI90" i="12"/>
  <c r="AJ90" i="12" s="1"/>
  <c r="AI82" i="12"/>
  <c r="AJ82" i="12" s="1"/>
  <c r="AI73" i="12"/>
  <c r="AJ73" i="12" s="1"/>
  <c r="AI61" i="12"/>
  <c r="AJ61" i="12" s="1"/>
  <c r="AI5" i="12"/>
  <c r="AJ5" i="12" s="1"/>
  <c r="AI179" i="12"/>
  <c r="AJ179" i="12" s="1"/>
  <c r="AI174" i="12"/>
  <c r="AJ174" i="12" s="1"/>
  <c r="AI167" i="12"/>
  <c r="AJ167" i="12" s="1"/>
  <c r="AI152" i="12"/>
  <c r="AJ152" i="12" s="1"/>
  <c r="AI146" i="12"/>
  <c r="AJ146" i="12" s="1"/>
  <c r="AI141" i="12"/>
  <c r="AJ141" i="12" s="1"/>
  <c r="AI135" i="12"/>
  <c r="AJ135" i="12" s="1"/>
  <c r="AI182" i="12"/>
  <c r="AJ182" i="12" s="1"/>
  <c r="AI43" i="12"/>
  <c r="AJ43" i="12" s="1"/>
  <c r="AI39" i="12"/>
  <c r="AJ39" i="12" s="1"/>
  <c r="AI31" i="12"/>
  <c r="AJ31" i="12" s="1"/>
  <c r="AI23" i="12"/>
  <c r="AJ23" i="12" s="1"/>
  <c r="AI118" i="12"/>
  <c r="AJ118" i="12" s="1"/>
  <c r="AI110" i="12"/>
  <c r="AJ110" i="12" s="1"/>
  <c r="AI102" i="12"/>
  <c r="AJ102" i="12" s="1"/>
  <c r="AI94" i="12"/>
  <c r="AJ94" i="12" s="1"/>
  <c r="AI86" i="12"/>
  <c r="AJ86" i="12" s="1"/>
  <c r="AI77" i="12"/>
  <c r="AJ77" i="12" s="1"/>
  <c r="AI69" i="12"/>
  <c r="AJ69" i="12" s="1"/>
  <c r="AI10" i="12"/>
  <c r="AJ10" i="12" s="1"/>
  <c r="AI193" i="12"/>
  <c r="AJ193" i="12" s="1"/>
  <c r="AI172" i="12"/>
  <c r="AJ172" i="12" s="1"/>
  <c r="AI164" i="12"/>
  <c r="AJ164" i="12" s="1"/>
  <c r="AI156" i="12"/>
  <c r="AJ156" i="12" s="1"/>
  <c r="AI149" i="12"/>
  <c r="AJ149" i="12" s="1"/>
  <c r="AI144" i="12"/>
  <c r="AJ144" i="12" s="1"/>
  <c r="AI140" i="12"/>
  <c r="AJ140" i="12" s="1"/>
  <c r="AI133" i="12"/>
  <c r="AJ133" i="12" s="1"/>
  <c r="AI181" i="12"/>
  <c r="AJ181" i="12" s="1"/>
  <c r="AI125" i="12"/>
  <c r="AJ125" i="12" s="1"/>
  <c r="AI36" i="12"/>
  <c r="AJ36" i="12" s="1"/>
  <c r="AI28" i="12"/>
  <c r="AJ28" i="12" s="1"/>
  <c r="AI123" i="12"/>
  <c r="AJ123" i="12" s="1"/>
  <c r="AI115" i="12"/>
  <c r="AJ115" i="12" s="1"/>
  <c r="AI107" i="12"/>
  <c r="AJ107" i="12" s="1"/>
  <c r="AI99" i="12"/>
  <c r="AJ99" i="12" s="1"/>
  <c r="AI91" i="12"/>
  <c r="AJ91" i="12" s="1"/>
  <c r="AI83" i="12"/>
  <c r="AJ83" i="12" s="1"/>
  <c r="AI74" i="12"/>
  <c r="AJ74" i="12" s="1"/>
  <c r="AI62" i="12"/>
  <c r="AJ62" i="12" s="1"/>
  <c r="AI7" i="12"/>
  <c r="AJ7" i="12" s="1"/>
  <c r="AI176" i="12"/>
  <c r="AJ176" i="12" s="1"/>
  <c r="AI170" i="12"/>
  <c r="AJ170" i="12" s="1"/>
  <c r="AI162" i="12"/>
  <c r="AJ162" i="12" s="1"/>
  <c r="AI154" i="12"/>
  <c r="AJ154" i="12" s="1"/>
  <c r="AI185" i="12"/>
  <c r="AJ185" i="12" s="1"/>
  <c r="AI188" i="12"/>
  <c r="AJ188" i="12" s="1"/>
  <c r="AI138" i="12"/>
  <c r="AJ138" i="12" s="1"/>
  <c r="AI16" i="12"/>
  <c r="AJ16" i="12" s="1"/>
  <c r="AI129" i="12"/>
  <c r="AJ129" i="12" s="1"/>
  <c r="AI42" i="12"/>
  <c r="AJ42" i="12" s="1"/>
  <c r="AI34" i="12"/>
  <c r="AJ34" i="12" s="1"/>
  <c r="AI26" i="12"/>
  <c r="AJ26" i="12" s="1"/>
  <c r="AI121" i="12"/>
  <c r="AJ121" i="12" s="1"/>
  <c r="AI113" i="12"/>
  <c r="AJ113" i="12" s="1"/>
  <c r="AI105" i="12"/>
  <c r="AJ105" i="12" s="1"/>
  <c r="AI97" i="12"/>
  <c r="AJ97" i="12" s="1"/>
  <c r="AI89" i="12"/>
  <c r="AJ89" i="12" s="1"/>
  <c r="AI81" i="12"/>
  <c r="AJ81" i="12" s="1"/>
  <c r="AI72" i="12"/>
  <c r="AJ72" i="12" s="1"/>
  <c r="AI12" i="12"/>
  <c r="AJ12" i="12" s="1"/>
  <c r="AI4" i="12"/>
  <c r="AJ4" i="12" s="1"/>
  <c r="AI175" i="12"/>
  <c r="AJ175" i="12" s="1"/>
  <c r="AI169" i="12"/>
  <c r="AJ169" i="12" s="1"/>
  <c r="AI161" i="12"/>
  <c r="AJ161" i="12" s="1"/>
  <c r="AI191" i="12"/>
  <c r="AJ191" i="12" s="1"/>
  <c r="AI147" i="12"/>
  <c r="AJ147" i="12" s="1"/>
  <c r="AI184" i="12"/>
  <c r="AJ184" i="12" s="1"/>
  <c r="AI137" i="12"/>
  <c r="AJ137" i="12" s="1"/>
  <c r="AI15" i="12"/>
  <c r="AJ15" i="12" s="1"/>
  <c r="AI128" i="12"/>
  <c r="AJ128" i="12" s="1"/>
  <c r="AI41" i="12"/>
  <c r="AJ41" i="12" s="1"/>
  <c r="AI33" i="12"/>
  <c r="AJ33" i="12" s="1"/>
  <c r="AI25" i="12"/>
  <c r="AJ25" i="12" s="1"/>
  <c r="AI120" i="12"/>
  <c r="AJ120" i="12" s="1"/>
  <c r="AI112" i="12"/>
  <c r="AJ112" i="12" s="1"/>
  <c r="AI104" i="12"/>
  <c r="AJ104" i="12" s="1"/>
  <c r="AI96" i="12"/>
  <c r="AJ96" i="12" s="1"/>
  <c r="AI88" i="12"/>
  <c r="AJ88" i="12" s="1"/>
  <c r="AI80" i="12"/>
  <c r="AJ80" i="12" s="1"/>
  <c r="AI71" i="12"/>
  <c r="AJ71" i="12" s="1"/>
  <c r="AI44" i="12"/>
  <c r="AJ44" i="12" s="1"/>
  <c r="AI180" i="12"/>
  <c r="AJ180" i="12" s="1"/>
  <c r="AI160" i="12"/>
  <c r="AJ160" i="12" s="1"/>
  <c r="AI190" i="12"/>
  <c r="AJ190" i="12" s="1"/>
  <c r="AI136" i="12"/>
  <c r="AJ136" i="12" s="1"/>
  <c r="AI127" i="12"/>
  <c r="AJ127" i="12" s="1"/>
  <c r="AI32" i="12"/>
  <c r="AJ32" i="12" s="1"/>
  <c r="AI119" i="12"/>
  <c r="AJ119" i="12" s="1"/>
  <c r="AI103" i="12"/>
  <c r="AJ103" i="12" s="1"/>
  <c r="AI95" i="12"/>
  <c r="AJ95" i="12" s="1"/>
  <c r="AI79" i="12"/>
  <c r="AJ79" i="12" s="1"/>
  <c r="AI11" i="12"/>
  <c r="AJ11" i="12" s="1"/>
  <c r="AI159" i="12"/>
  <c r="AJ159" i="12" s="1"/>
  <c r="AI178" i="12"/>
  <c r="AJ178" i="12" s="1"/>
  <c r="AI19" i="12"/>
  <c r="AJ19" i="12" s="1"/>
  <c r="AI166" i="12"/>
  <c r="AJ166" i="12" s="1"/>
  <c r="AI158" i="12"/>
  <c r="AJ158" i="12" s="1"/>
  <c r="AI151" i="12"/>
  <c r="AJ151" i="12" s="1"/>
  <c r="AI189" i="12"/>
  <c r="AJ189" i="12" s="1"/>
  <c r="AI183" i="12"/>
  <c r="AJ183" i="12" s="1"/>
  <c r="AI134" i="12"/>
  <c r="AJ134" i="12" s="1"/>
  <c r="AI132" i="12"/>
  <c r="AJ132" i="12" s="1"/>
  <c r="AI186" i="12"/>
  <c r="AJ186" i="12" s="1"/>
  <c r="AI38" i="12"/>
  <c r="AJ38" i="12" s="1"/>
  <c r="AI30" i="12"/>
  <c r="AJ30" i="12" s="1"/>
  <c r="AI22" i="12"/>
  <c r="AJ22" i="12" s="1"/>
  <c r="AI117" i="12"/>
  <c r="AJ117" i="12" s="1"/>
  <c r="AI109" i="12"/>
  <c r="AJ109" i="12" s="1"/>
  <c r="AI101" i="12"/>
  <c r="AJ101" i="12" s="1"/>
  <c r="AI93" i="12"/>
  <c r="AJ93" i="12" s="1"/>
  <c r="AI85" i="12"/>
  <c r="AJ85" i="12" s="1"/>
  <c r="AI76" i="12"/>
  <c r="AJ76" i="12" s="1"/>
  <c r="AI67" i="12"/>
  <c r="AJ67" i="12" s="1"/>
  <c r="AI9" i="12"/>
  <c r="AJ9" i="12" s="1"/>
  <c r="AI177" i="12"/>
  <c r="AJ177" i="12" s="1"/>
  <c r="AI173" i="12"/>
  <c r="AJ173" i="12" s="1"/>
  <c r="AI165" i="12"/>
  <c r="AJ165" i="12" s="1"/>
  <c r="AI157" i="12"/>
  <c r="AJ157" i="12" s="1"/>
  <c r="AI150" i="12"/>
  <c r="AJ150" i="12" s="1"/>
  <c r="AI145" i="12"/>
  <c r="AJ145" i="12" s="1"/>
  <c r="AI187" i="12"/>
  <c r="AJ187" i="12" s="1"/>
  <c r="AI18" i="12"/>
  <c r="AJ18" i="12" s="1"/>
  <c r="AI131" i="12"/>
  <c r="AJ131" i="12" s="1"/>
  <c r="AI13" i="12"/>
  <c r="AJ13" i="12" s="1"/>
  <c r="AI37" i="12"/>
  <c r="AJ37" i="12" s="1"/>
  <c r="AI29" i="12"/>
  <c r="AJ29" i="12" s="1"/>
  <c r="AI21" i="12"/>
  <c r="AJ21" i="12" s="1"/>
  <c r="AI116" i="12"/>
  <c r="AJ116" i="12" s="1"/>
  <c r="AI108" i="12"/>
  <c r="AJ108" i="12" s="1"/>
  <c r="AI100" i="12"/>
  <c r="AJ100" i="12" s="1"/>
  <c r="AI92" i="12"/>
  <c r="AJ92" i="12" s="1"/>
  <c r="AI84" i="12"/>
  <c r="AJ84" i="12" s="1"/>
  <c r="AI75" i="12"/>
  <c r="AJ75" i="12" s="1"/>
  <c r="AI65" i="12"/>
  <c r="AJ65" i="12" s="1"/>
  <c r="AI8" i="12"/>
  <c r="AJ8" i="12" s="1"/>
  <c r="U188" i="12"/>
  <c r="U189" i="12"/>
  <c r="U151" i="12"/>
  <c r="U191" i="12"/>
  <c r="U156" i="12"/>
  <c r="U170" i="12"/>
  <c r="U173" i="12"/>
  <c r="U19" i="12"/>
  <c r="U177" i="12"/>
  <c r="U179" i="12"/>
  <c r="Q134" i="12"/>
  <c r="U134" i="12" s="1"/>
  <c r="Q135" i="12"/>
  <c r="U135" i="12" s="1"/>
  <c r="Q136" i="12"/>
  <c r="U136" i="12" s="1"/>
  <c r="Q137" i="12"/>
  <c r="U137" i="12" s="1"/>
  <c r="Q138" i="12"/>
  <c r="U138" i="12" s="1"/>
  <c r="Q139" i="12"/>
  <c r="U139" i="12" s="1"/>
  <c r="Q140" i="12"/>
  <c r="U140" i="12" s="1"/>
  <c r="Q187" i="12"/>
  <c r="U187" i="12" s="1"/>
  <c r="Q183" i="12"/>
  <c r="U183" i="12" s="1"/>
  <c r="Q141" i="12"/>
  <c r="U141" i="12" s="1"/>
  <c r="Q142" i="12"/>
  <c r="U142" i="12" s="1"/>
  <c r="Q184" i="12"/>
  <c r="U184" i="12" s="1"/>
  <c r="Q143" i="12"/>
  <c r="U143" i="12" s="1"/>
  <c r="Q144" i="12"/>
  <c r="U144" i="12" s="1"/>
  <c r="Q145" i="12"/>
  <c r="U145" i="12" s="1"/>
  <c r="Q146" i="12"/>
  <c r="U146" i="12" s="1"/>
  <c r="Q190" i="12"/>
  <c r="U190" i="12" s="1"/>
  <c r="Q147" i="12"/>
  <c r="U147" i="12" s="1"/>
  <c r="Q185" i="12"/>
  <c r="U185" i="12" s="1"/>
  <c r="Q148" i="12"/>
  <c r="U148" i="12" s="1"/>
  <c r="Q149" i="12"/>
  <c r="U149" i="12" s="1"/>
  <c r="Q150" i="12"/>
  <c r="U150" i="12" s="1"/>
  <c r="Q152" i="12"/>
  <c r="U152" i="12" s="1"/>
  <c r="Q153" i="12"/>
  <c r="U153" i="12" s="1"/>
  <c r="Q154" i="12"/>
  <c r="U154" i="12" s="1"/>
  <c r="Q155" i="12"/>
  <c r="U155" i="12" s="1"/>
  <c r="Q157" i="12"/>
  <c r="U157" i="12" s="1"/>
  <c r="Q158" i="12"/>
  <c r="U158" i="12" s="1"/>
  <c r="Q159" i="12"/>
  <c r="U159" i="12" s="1"/>
  <c r="Q160" i="12"/>
  <c r="U160" i="12" s="1"/>
  <c r="Q161" i="12"/>
  <c r="U161" i="12" s="1"/>
  <c r="Q162" i="12"/>
  <c r="U162" i="12" s="1"/>
  <c r="Q163" i="12"/>
  <c r="U163" i="12" s="1"/>
  <c r="Q164" i="12"/>
  <c r="U164" i="12" s="1"/>
  <c r="Q165" i="12"/>
  <c r="U165" i="12" s="1"/>
  <c r="Q166" i="12"/>
  <c r="U166" i="12" s="1"/>
  <c r="Q167" i="12"/>
  <c r="U167" i="12" s="1"/>
  <c r="Q168" i="12"/>
  <c r="U168" i="12" s="1"/>
  <c r="Q169" i="12"/>
  <c r="U169" i="12" s="1"/>
  <c r="Q171" i="12"/>
  <c r="U171" i="12" s="1"/>
  <c r="Q172" i="12"/>
  <c r="U172" i="12" s="1"/>
  <c r="Q174" i="12"/>
  <c r="U174" i="12" s="1"/>
  <c r="Q20" i="12"/>
  <c r="U20" i="12" s="1"/>
  <c r="Q175" i="12"/>
  <c r="U175" i="12" s="1"/>
  <c r="Q176" i="12"/>
  <c r="U176" i="12" s="1"/>
  <c r="Q192" i="12"/>
  <c r="U192" i="12" s="1"/>
  <c r="Q193" i="12"/>
  <c r="U193" i="12" s="1"/>
  <c r="Q178" i="12"/>
  <c r="U178" i="12" s="1"/>
  <c r="H134" i="12"/>
  <c r="I134" i="12"/>
  <c r="W134" i="12" s="1"/>
  <c r="J134" i="12"/>
  <c r="K134" i="12"/>
  <c r="L134" i="12"/>
  <c r="M134" i="12"/>
  <c r="N134" i="12"/>
  <c r="H135" i="12"/>
  <c r="I135" i="12"/>
  <c r="W135" i="12" s="1"/>
  <c r="J135" i="12"/>
  <c r="K135" i="12"/>
  <c r="L135" i="12"/>
  <c r="M135" i="12"/>
  <c r="N135" i="12"/>
  <c r="H136" i="12"/>
  <c r="I136" i="12"/>
  <c r="W136" i="12" s="1"/>
  <c r="J136" i="12"/>
  <c r="K136" i="12"/>
  <c r="L136" i="12"/>
  <c r="M136" i="12"/>
  <c r="N136" i="12"/>
  <c r="H137" i="12"/>
  <c r="I137" i="12"/>
  <c r="W137" i="12" s="1"/>
  <c r="J137" i="12"/>
  <c r="K137" i="12"/>
  <c r="L137" i="12"/>
  <c r="M137" i="12"/>
  <c r="N137" i="12"/>
  <c r="H138" i="12"/>
  <c r="I138" i="12"/>
  <c r="W138" i="12" s="1"/>
  <c r="J138" i="12"/>
  <c r="K138" i="12"/>
  <c r="L138" i="12"/>
  <c r="M138" i="12"/>
  <c r="N138" i="12"/>
  <c r="H139" i="12"/>
  <c r="I139" i="12"/>
  <c r="W139" i="12" s="1"/>
  <c r="J139" i="12"/>
  <c r="K139" i="12"/>
  <c r="L139" i="12"/>
  <c r="M139" i="12"/>
  <c r="N139" i="12"/>
  <c r="H140" i="12"/>
  <c r="I140" i="12"/>
  <c r="W140" i="12" s="1"/>
  <c r="J140" i="12"/>
  <c r="K140" i="12"/>
  <c r="L140" i="12"/>
  <c r="M140" i="12"/>
  <c r="N140" i="12"/>
  <c r="H187" i="12"/>
  <c r="I187" i="12"/>
  <c r="W187" i="12" s="1"/>
  <c r="X187" i="12" s="1"/>
  <c r="Y187" i="12" s="1"/>
  <c r="AB187" i="12" s="1"/>
  <c r="J187" i="12"/>
  <c r="K187" i="12"/>
  <c r="L187" i="12"/>
  <c r="M187" i="12"/>
  <c r="N187" i="12"/>
  <c r="H183" i="12"/>
  <c r="I183" i="12"/>
  <c r="W183" i="12" s="1"/>
  <c r="X183" i="12" s="1"/>
  <c r="Y183" i="12" s="1"/>
  <c r="AB183" i="12" s="1"/>
  <c r="J183" i="12"/>
  <c r="K183" i="12"/>
  <c r="L183" i="12"/>
  <c r="M183" i="12"/>
  <c r="N183" i="12"/>
  <c r="H141" i="12"/>
  <c r="I141" i="12"/>
  <c r="W141" i="12" s="1"/>
  <c r="J141" i="12"/>
  <c r="K141" i="12"/>
  <c r="L141" i="12"/>
  <c r="M141" i="12"/>
  <c r="N141" i="12"/>
  <c r="H142" i="12"/>
  <c r="I142" i="12"/>
  <c r="W142" i="12" s="1"/>
  <c r="J142" i="12"/>
  <c r="K142" i="12"/>
  <c r="L142" i="12"/>
  <c r="M142" i="12"/>
  <c r="N142" i="12"/>
  <c r="H184" i="12"/>
  <c r="I184" i="12"/>
  <c r="W184" i="12" s="1"/>
  <c r="X184" i="12" s="1"/>
  <c r="Y184" i="12" s="1"/>
  <c r="AB184" i="12" s="1"/>
  <c r="J184" i="12"/>
  <c r="K184" i="12"/>
  <c r="L184" i="12"/>
  <c r="M184" i="12"/>
  <c r="N184" i="12"/>
  <c r="H188" i="12"/>
  <c r="I188" i="12"/>
  <c r="W188" i="12" s="1"/>
  <c r="X188" i="12" s="1"/>
  <c r="Y188" i="12" s="1"/>
  <c r="AB188" i="12" s="1"/>
  <c r="J188" i="12"/>
  <c r="K188" i="12"/>
  <c r="L188" i="12"/>
  <c r="M188" i="12"/>
  <c r="N188" i="12"/>
  <c r="H143" i="12"/>
  <c r="I143" i="12"/>
  <c r="W143" i="12" s="1"/>
  <c r="J143" i="12"/>
  <c r="K143" i="12"/>
  <c r="L143" i="12"/>
  <c r="M143" i="12"/>
  <c r="N143" i="12"/>
  <c r="H144" i="12"/>
  <c r="I144" i="12"/>
  <c r="W144" i="12" s="1"/>
  <c r="J144" i="12"/>
  <c r="K144" i="12"/>
  <c r="L144" i="12"/>
  <c r="M144" i="12"/>
  <c r="N144" i="12"/>
  <c r="H145" i="12"/>
  <c r="I145" i="12"/>
  <c r="W145" i="12" s="1"/>
  <c r="J145" i="12"/>
  <c r="K145" i="12"/>
  <c r="L145" i="12"/>
  <c r="M145" i="12"/>
  <c r="N145" i="12"/>
  <c r="H189" i="12"/>
  <c r="I189" i="12"/>
  <c r="W189" i="12" s="1"/>
  <c r="X189" i="12" s="1"/>
  <c r="Y189" i="12" s="1"/>
  <c r="AB189" i="12" s="1"/>
  <c r="J189" i="12"/>
  <c r="K189" i="12"/>
  <c r="L189" i="12"/>
  <c r="M189" i="12"/>
  <c r="N189" i="12"/>
  <c r="H146" i="12"/>
  <c r="I146" i="12"/>
  <c r="W146" i="12" s="1"/>
  <c r="J146" i="12"/>
  <c r="K146" i="12"/>
  <c r="L146" i="12"/>
  <c r="M146" i="12"/>
  <c r="N146" i="12"/>
  <c r="H190" i="12"/>
  <c r="I190" i="12"/>
  <c r="W190" i="12" s="1"/>
  <c r="X190" i="12" s="1"/>
  <c r="Y190" i="12" s="1"/>
  <c r="AB190" i="12" s="1"/>
  <c r="J190" i="12"/>
  <c r="K190" i="12"/>
  <c r="L190" i="12"/>
  <c r="M190" i="12"/>
  <c r="N190" i="12"/>
  <c r="H147" i="12"/>
  <c r="I147" i="12"/>
  <c r="W147" i="12" s="1"/>
  <c r="J147" i="12"/>
  <c r="K147" i="12"/>
  <c r="L147" i="12"/>
  <c r="M147" i="12"/>
  <c r="N147" i="12"/>
  <c r="H185" i="12"/>
  <c r="I185" i="12"/>
  <c r="W185" i="12" s="1"/>
  <c r="X185" i="12" s="1"/>
  <c r="Y185" i="12" s="1"/>
  <c r="AB185" i="12" s="1"/>
  <c r="J185" i="12"/>
  <c r="K185" i="12"/>
  <c r="L185" i="12"/>
  <c r="M185" i="12"/>
  <c r="N185" i="12"/>
  <c r="H148" i="12"/>
  <c r="I148" i="12"/>
  <c r="W148" i="12" s="1"/>
  <c r="J148" i="12"/>
  <c r="K148" i="12"/>
  <c r="L148" i="12"/>
  <c r="M148" i="12"/>
  <c r="N148" i="12"/>
  <c r="H149" i="12"/>
  <c r="I149" i="12"/>
  <c r="W149" i="12" s="1"/>
  <c r="J149" i="12"/>
  <c r="K149" i="12"/>
  <c r="L149" i="12"/>
  <c r="M149" i="12"/>
  <c r="N149" i="12"/>
  <c r="H150" i="12"/>
  <c r="I150" i="12"/>
  <c r="W150" i="12" s="1"/>
  <c r="J150" i="12"/>
  <c r="K150" i="12"/>
  <c r="L150" i="12"/>
  <c r="M150" i="12"/>
  <c r="N150" i="12"/>
  <c r="H151" i="12"/>
  <c r="I151" i="12"/>
  <c r="W151" i="12" s="1"/>
  <c r="J151" i="12"/>
  <c r="K151" i="12"/>
  <c r="L151" i="12"/>
  <c r="M151" i="12"/>
  <c r="N151" i="12"/>
  <c r="H152" i="12"/>
  <c r="I152" i="12"/>
  <c r="W152" i="12" s="1"/>
  <c r="J152" i="12"/>
  <c r="K152" i="12"/>
  <c r="L152" i="12"/>
  <c r="M152" i="12"/>
  <c r="N152" i="12"/>
  <c r="H153" i="12"/>
  <c r="I153" i="12"/>
  <c r="W153" i="12" s="1"/>
  <c r="J153" i="12"/>
  <c r="K153" i="12"/>
  <c r="L153" i="12"/>
  <c r="M153" i="12"/>
  <c r="N153" i="12"/>
  <c r="H191" i="12"/>
  <c r="I191" i="12"/>
  <c r="W191" i="12" s="1"/>
  <c r="X191" i="12" s="1"/>
  <c r="Y191" i="12" s="1"/>
  <c r="AB191" i="12" s="1"/>
  <c r="J191" i="12"/>
  <c r="K191" i="12"/>
  <c r="L191" i="12"/>
  <c r="M191" i="12"/>
  <c r="N191" i="12"/>
  <c r="H154" i="12"/>
  <c r="I154" i="12"/>
  <c r="W154" i="12" s="1"/>
  <c r="J154" i="12"/>
  <c r="K154" i="12"/>
  <c r="L154" i="12"/>
  <c r="M154" i="12"/>
  <c r="N154" i="12"/>
  <c r="H155" i="12"/>
  <c r="I155" i="12"/>
  <c r="W155" i="12" s="1"/>
  <c r="J155" i="12"/>
  <c r="K155" i="12"/>
  <c r="L155" i="12"/>
  <c r="M155" i="12"/>
  <c r="N155" i="12"/>
  <c r="H156" i="12"/>
  <c r="I156" i="12"/>
  <c r="W156" i="12" s="1"/>
  <c r="J156" i="12"/>
  <c r="K156" i="12"/>
  <c r="L156" i="12"/>
  <c r="M156" i="12"/>
  <c r="N156" i="12"/>
  <c r="H157" i="12"/>
  <c r="I157" i="12"/>
  <c r="W157" i="12" s="1"/>
  <c r="J157" i="12"/>
  <c r="K157" i="12"/>
  <c r="L157" i="12"/>
  <c r="M157" i="12"/>
  <c r="N157" i="12"/>
  <c r="H158" i="12"/>
  <c r="I158" i="12"/>
  <c r="W158" i="12" s="1"/>
  <c r="J158" i="12"/>
  <c r="K158" i="12"/>
  <c r="L158" i="12"/>
  <c r="M158" i="12"/>
  <c r="N158" i="12"/>
  <c r="H159" i="12"/>
  <c r="I159" i="12"/>
  <c r="W159" i="12" s="1"/>
  <c r="J159" i="12"/>
  <c r="K159" i="12"/>
  <c r="L159" i="12"/>
  <c r="M159" i="12"/>
  <c r="N159" i="12"/>
  <c r="H160" i="12"/>
  <c r="I160" i="12"/>
  <c r="W160" i="12" s="1"/>
  <c r="J160" i="12"/>
  <c r="K160" i="12"/>
  <c r="L160" i="12"/>
  <c r="M160" i="12"/>
  <c r="N160" i="12"/>
  <c r="H161" i="12"/>
  <c r="I161" i="12"/>
  <c r="W161" i="12" s="1"/>
  <c r="J161" i="12"/>
  <c r="K161" i="12"/>
  <c r="L161" i="12"/>
  <c r="M161" i="12"/>
  <c r="N161" i="12"/>
  <c r="H162" i="12"/>
  <c r="I162" i="12"/>
  <c r="W162" i="12" s="1"/>
  <c r="J162" i="12"/>
  <c r="K162" i="12"/>
  <c r="L162" i="12"/>
  <c r="M162" i="12"/>
  <c r="N162" i="12"/>
  <c r="H163" i="12"/>
  <c r="I163" i="12"/>
  <c r="W163" i="12" s="1"/>
  <c r="J163" i="12"/>
  <c r="K163" i="12"/>
  <c r="L163" i="12"/>
  <c r="M163" i="12"/>
  <c r="N163" i="12"/>
  <c r="H164" i="12"/>
  <c r="I164" i="12"/>
  <c r="W164" i="12" s="1"/>
  <c r="J164" i="12"/>
  <c r="K164" i="12"/>
  <c r="L164" i="12"/>
  <c r="M164" i="12"/>
  <c r="N164" i="12"/>
  <c r="H165" i="12"/>
  <c r="I165" i="12"/>
  <c r="W165" i="12" s="1"/>
  <c r="J165" i="12"/>
  <c r="K165" i="12"/>
  <c r="L165" i="12"/>
  <c r="M165" i="12"/>
  <c r="N165" i="12"/>
  <c r="H166" i="12"/>
  <c r="I166" i="12"/>
  <c r="W166" i="12" s="1"/>
  <c r="J166" i="12"/>
  <c r="K166" i="12"/>
  <c r="L166" i="12"/>
  <c r="M166" i="12"/>
  <c r="N166" i="12"/>
  <c r="H167" i="12"/>
  <c r="I167" i="12"/>
  <c r="W167" i="12" s="1"/>
  <c r="J167" i="12"/>
  <c r="K167" i="12"/>
  <c r="L167" i="12"/>
  <c r="M167" i="12"/>
  <c r="N167" i="12"/>
  <c r="H168" i="12"/>
  <c r="I168" i="12"/>
  <c r="W168" i="12" s="1"/>
  <c r="J168" i="12"/>
  <c r="K168" i="12"/>
  <c r="L168" i="12"/>
  <c r="M168" i="12"/>
  <c r="N168" i="12"/>
  <c r="H169" i="12"/>
  <c r="I169" i="12"/>
  <c r="W169" i="12" s="1"/>
  <c r="J169" i="12"/>
  <c r="K169" i="12"/>
  <c r="L169" i="12"/>
  <c r="M169" i="12"/>
  <c r="N169" i="12"/>
  <c r="H170" i="12"/>
  <c r="I170" i="12"/>
  <c r="W170" i="12" s="1"/>
  <c r="J170" i="12"/>
  <c r="K170" i="12"/>
  <c r="L170" i="12"/>
  <c r="M170" i="12"/>
  <c r="N170" i="12"/>
  <c r="H171" i="12"/>
  <c r="I171" i="12"/>
  <c r="W171" i="12" s="1"/>
  <c r="J171" i="12"/>
  <c r="K171" i="12"/>
  <c r="L171" i="12"/>
  <c r="M171" i="12"/>
  <c r="N171" i="12"/>
  <c r="H172" i="12"/>
  <c r="I172" i="12"/>
  <c r="W172" i="12" s="1"/>
  <c r="J172" i="12"/>
  <c r="K172" i="12"/>
  <c r="L172" i="12"/>
  <c r="M172" i="12"/>
  <c r="N172" i="12"/>
  <c r="H173" i="12"/>
  <c r="I173" i="12"/>
  <c r="W173" i="12" s="1"/>
  <c r="J173" i="12"/>
  <c r="K173" i="12"/>
  <c r="L173" i="12"/>
  <c r="M173" i="12"/>
  <c r="N173" i="12"/>
  <c r="H19" i="12"/>
  <c r="I19" i="12"/>
  <c r="W19" i="12" s="1"/>
  <c r="X19" i="12" s="1"/>
  <c r="Y19" i="12" s="1"/>
  <c r="AB19" i="12" s="1"/>
  <c r="J19" i="12"/>
  <c r="K19" i="12"/>
  <c r="L19" i="12"/>
  <c r="M19" i="12"/>
  <c r="N19" i="12"/>
  <c r="H174" i="12"/>
  <c r="I174" i="12"/>
  <c r="W174" i="12" s="1"/>
  <c r="J174" i="12"/>
  <c r="K174" i="12"/>
  <c r="L174" i="12"/>
  <c r="M174" i="12"/>
  <c r="N174" i="12"/>
  <c r="H20" i="12"/>
  <c r="I20" i="12"/>
  <c r="W20" i="12" s="1"/>
  <c r="X20" i="12" s="1"/>
  <c r="Y20" i="12" s="1"/>
  <c r="AB20" i="12" s="1"/>
  <c r="J20" i="12"/>
  <c r="K20" i="12"/>
  <c r="L20" i="12"/>
  <c r="M20" i="12"/>
  <c r="N20" i="12"/>
  <c r="H175" i="12"/>
  <c r="I175" i="12"/>
  <c r="W175" i="12" s="1"/>
  <c r="J175" i="12"/>
  <c r="K175" i="12"/>
  <c r="L175" i="12"/>
  <c r="M175" i="12"/>
  <c r="N175" i="12"/>
  <c r="H176" i="12"/>
  <c r="I176" i="12"/>
  <c r="W176" i="12" s="1"/>
  <c r="J176" i="12"/>
  <c r="K176" i="12"/>
  <c r="L176" i="12"/>
  <c r="M176" i="12"/>
  <c r="N176" i="12"/>
  <c r="H192" i="12"/>
  <c r="I192" i="12"/>
  <c r="W192" i="12" s="1"/>
  <c r="X192" i="12" s="1"/>
  <c r="Y192" i="12" s="1"/>
  <c r="AB192" i="12" s="1"/>
  <c r="J192" i="12"/>
  <c r="K192" i="12"/>
  <c r="L192" i="12"/>
  <c r="M192" i="12"/>
  <c r="N192" i="12"/>
  <c r="H193" i="12"/>
  <c r="I193" i="12"/>
  <c r="W193" i="12" s="1"/>
  <c r="X193" i="12" s="1"/>
  <c r="Y193" i="12" s="1"/>
  <c r="AB193" i="12" s="1"/>
  <c r="J193" i="12"/>
  <c r="K193" i="12"/>
  <c r="L193" i="12"/>
  <c r="M193" i="12"/>
  <c r="N193" i="12"/>
  <c r="H177" i="12"/>
  <c r="I177" i="12"/>
  <c r="W177" i="12" s="1"/>
  <c r="J177" i="12"/>
  <c r="K177" i="12"/>
  <c r="L177" i="12"/>
  <c r="M177" i="12"/>
  <c r="N177" i="12"/>
  <c r="H178" i="12"/>
  <c r="I178" i="12"/>
  <c r="W178" i="12" s="1"/>
  <c r="J178" i="12"/>
  <c r="K178" i="12"/>
  <c r="L178" i="12"/>
  <c r="M178" i="12"/>
  <c r="N178" i="12"/>
  <c r="H179" i="12"/>
  <c r="I179" i="12"/>
  <c r="W179" i="12" s="1"/>
  <c r="J179" i="12"/>
  <c r="K179" i="12"/>
  <c r="L179" i="12"/>
  <c r="M179" i="12"/>
  <c r="N179" i="12"/>
  <c r="AD126" i="16" l="1"/>
  <c r="AF138" i="16"/>
  <c r="AB92" i="16"/>
  <c r="AF92" i="16"/>
  <c r="AD92" i="16"/>
  <c r="AB141" i="16"/>
  <c r="AF141" i="16"/>
  <c r="AD141" i="16"/>
  <c r="AB165" i="16"/>
  <c r="AF165" i="16"/>
  <c r="AD165" i="16"/>
  <c r="AB150" i="16"/>
  <c r="AD150" i="16"/>
  <c r="AF150" i="16"/>
  <c r="AB170" i="16"/>
  <c r="AD170" i="16"/>
  <c r="AF170" i="16"/>
  <c r="AB99" i="16"/>
  <c r="AD99" i="16"/>
  <c r="AF99" i="16"/>
  <c r="AB151" i="16"/>
  <c r="AD151" i="16"/>
  <c r="AF151" i="16"/>
  <c r="AB179" i="16"/>
  <c r="AD179" i="16"/>
  <c r="AF179" i="16"/>
  <c r="AB30" i="16"/>
  <c r="AD30" i="16"/>
  <c r="AF30" i="16"/>
  <c r="AB161" i="16"/>
  <c r="AD161" i="16"/>
  <c r="AF161" i="16"/>
  <c r="AB155" i="16"/>
  <c r="AD155" i="16"/>
  <c r="AF155" i="16"/>
  <c r="AB173" i="16"/>
  <c r="AF173" i="16"/>
  <c r="AD173" i="16"/>
  <c r="AB22" i="16"/>
  <c r="AD22" i="16"/>
  <c r="AF22" i="16"/>
  <c r="AB104" i="16"/>
  <c r="AD104" i="16"/>
  <c r="AF104" i="16"/>
  <c r="AB139" i="16"/>
  <c r="AD139" i="16"/>
  <c r="AF139" i="16"/>
  <c r="AB113" i="16"/>
  <c r="AD113" i="16"/>
  <c r="AF113" i="16"/>
  <c r="AB45" i="16"/>
  <c r="AF45" i="16"/>
  <c r="AB127" i="16"/>
  <c r="AD127" i="16"/>
  <c r="AF127" i="16"/>
  <c r="AB91" i="16"/>
  <c r="AF91" i="16"/>
  <c r="AD91" i="16"/>
  <c r="AB176" i="16"/>
  <c r="AD176" i="16"/>
  <c r="AF176" i="16"/>
  <c r="AB158" i="16"/>
  <c r="AF158" i="16"/>
  <c r="AD158" i="16"/>
  <c r="AB154" i="16"/>
  <c r="AD154" i="16"/>
  <c r="AF154" i="16"/>
  <c r="AB76" i="16"/>
  <c r="AF76" i="16"/>
  <c r="AD76" i="16"/>
  <c r="AB153" i="16"/>
  <c r="AD153" i="16"/>
  <c r="AF153" i="16"/>
  <c r="AB54" i="16"/>
  <c r="AD54" i="16"/>
  <c r="AF54" i="16"/>
  <c r="AB138" i="16"/>
  <c r="AD138" i="16"/>
  <c r="AB160" i="16"/>
  <c r="AD160" i="16"/>
  <c r="AF160" i="16"/>
  <c r="AB140" i="16"/>
  <c r="AF140" i="16"/>
  <c r="AD140" i="16"/>
  <c r="AB174" i="16"/>
  <c r="AF174" i="16"/>
  <c r="AD174" i="16"/>
  <c r="AB23" i="16"/>
  <c r="AD23" i="16"/>
  <c r="AF23" i="16"/>
  <c r="AB168" i="16"/>
  <c r="AD168" i="16"/>
  <c r="AF168" i="16"/>
  <c r="AB171" i="16"/>
  <c r="AF171" i="16"/>
  <c r="AD171" i="16"/>
  <c r="AB149" i="16"/>
  <c r="AF149" i="16"/>
  <c r="AD149" i="16"/>
  <c r="AB129" i="16"/>
  <c r="AD129" i="16"/>
  <c r="AF129" i="16"/>
  <c r="AB133" i="16"/>
  <c r="AF133" i="16"/>
  <c r="AD133" i="16"/>
  <c r="AB156" i="16"/>
  <c r="AF156" i="16"/>
  <c r="AD156" i="16"/>
  <c r="AB27" i="16"/>
  <c r="AF27" i="16"/>
  <c r="AD27" i="16"/>
  <c r="AB136" i="16"/>
  <c r="AD136" i="16"/>
  <c r="AF136" i="16"/>
  <c r="AB72" i="16"/>
  <c r="AD72" i="16"/>
  <c r="AF72" i="16"/>
  <c r="AB25" i="16"/>
  <c r="AD25" i="16"/>
  <c r="AF25" i="16"/>
  <c r="AB146" i="16"/>
  <c r="AD146" i="16"/>
  <c r="AF146" i="16"/>
  <c r="AB74" i="16"/>
  <c r="AD74" i="16"/>
  <c r="AF74" i="16"/>
  <c r="AB152" i="16"/>
  <c r="AD152" i="16"/>
  <c r="AF152" i="16"/>
  <c r="AB130" i="16"/>
  <c r="AD130" i="16"/>
  <c r="AF130" i="16"/>
  <c r="AB175" i="16"/>
  <c r="AD175" i="16"/>
  <c r="AF175" i="16"/>
  <c r="AB131" i="16"/>
  <c r="AD131" i="16"/>
  <c r="AF131" i="16"/>
  <c r="AB172" i="16"/>
  <c r="AF172" i="16"/>
  <c r="AD172" i="16"/>
  <c r="AB135" i="16"/>
  <c r="AD135" i="16"/>
  <c r="AF135" i="16"/>
  <c r="AB134" i="16"/>
  <c r="AD134" i="16"/>
  <c r="AF134" i="16"/>
  <c r="AB159" i="16"/>
  <c r="AD159" i="16"/>
  <c r="AF159" i="16"/>
  <c r="AB29" i="16"/>
  <c r="AF29" i="16"/>
  <c r="AD29" i="16"/>
  <c r="AB142" i="16"/>
  <c r="AF142" i="16"/>
  <c r="AD142" i="16"/>
  <c r="AB148" i="16"/>
  <c r="AD148" i="16"/>
  <c r="AF148" i="16"/>
  <c r="AB164" i="16"/>
  <c r="AF164" i="16"/>
  <c r="AD164" i="16"/>
  <c r="AB177" i="16"/>
  <c r="AD177" i="16"/>
  <c r="AF177" i="16"/>
  <c r="AB137" i="16"/>
  <c r="AD137" i="16"/>
  <c r="AF137" i="16"/>
  <c r="AB157" i="16"/>
  <c r="AF157" i="16"/>
  <c r="AD157" i="16"/>
  <c r="AB128" i="16"/>
  <c r="AD128" i="16"/>
  <c r="AF128" i="16"/>
  <c r="AB144" i="16"/>
  <c r="AD144" i="16"/>
  <c r="AF144" i="16"/>
  <c r="AB178" i="16"/>
  <c r="AD178" i="16"/>
  <c r="AF178" i="16"/>
  <c r="AB145" i="16"/>
  <c r="AD145" i="16"/>
  <c r="AF145" i="16"/>
  <c r="AB162" i="16"/>
  <c r="AD162" i="16"/>
  <c r="AF162" i="16"/>
  <c r="AB143" i="16"/>
  <c r="AD143" i="16"/>
  <c r="AF143" i="16"/>
  <c r="AB147" i="16"/>
  <c r="AF147" i="16"/>
  <c r="AD147" i="16"/>
  <c r="AB73" i="16"/>
  <c r="AD73" i="16"/>
  <c r="AF73" i="16"/>
  <c r="AB126" i="16"/>
  <c r="AF126" i="16"/>
  <c r="AB47" i="16"/>
  <c r="AD47" i="16"/>
  <c r="AF47" i="16"/>
  <c r="AB163" i="16"/>
  <c r="AD163" i="16"/>
  <c r="AF163" i="16"/>
  <c r="AB169" i="16"/>
  <c r="AD169" i="16"/>
  <c r="AF169" i="16"/>
  <c r="AB28" i="16"/>
  <c r="AD28" i="16"/>
  <c r="AF28" i="16"/>
  <c r="AB114" i="16"/>
  <c r="AD114" i="16"/>
  <c r="AF114" i="16"/>
  <c r="AB26" i="16"/>
  <c r="AD26" i="16"/>
  <c r="AF26" i="16"/>
  <c r="AB166" i="16"/>
  <c r="AD166" i="16"/>
  <c r="AF166" i="16"/>
  <c r="AB24" i="16"/>
  <c r="AD24" i="16"/>
  <c r="AF24" i="16"/>
  <c r="AB167" i="16"/>
  <c r="AD167" i="16"/>
  <c r="AF167" i="16"/>
  <c r="Y1" i="16"/>
  <c r="Z67" i="16"/>
  <c r="Z180" i="16"/>
  <c r="Z95" i="16"/>
  <c r="Z79" i="16"/>
  <c r="Z61" i="16"/>
  <c r="Z132" i="16"/>
  <c r="Z90" i="16"/>
  <c r="Z65" i="16"/>
  <c r="Z48" i="16"/>
  <c r="Z108" i="16"/>
  <c r="Z125" i="16"/>
  <c r="Z93" i="16"/>
  <c r="Z102" i="16"/>
  <c r="Z106" i="16"/>
  <c r="Z68" i="16"/>
  <c r="Z62" i="16"/>
  <c r="Z107" i="16"/>
  <c r="Z82" i="16"/>
  <c r="Z51" i="16"/>
  <c r="Z50" i="16"/>
  <c r="Z96" i="16"/>
  <c r="Z116" i="16"/>
  <c r="Z87" i="16"/>
  <c r="Z83" i="16"/>
  <c r="Z69" i="16"/>
  <c r="Z59" i="16"/>
  <c r="Z60" i="16"/>
  <c r="Z88" i="16"/>
  <c r="Z120" i="16"/>
  <c r="Z98" i="16"/>
  <c r="Z122" i="16"/>
  <c r="Z84" i="16"/>
  <c r="Z70" i="16"/>
  <c r="Z121" i="16"/>
  <c r="Z49" i="16"/>
  <c r="Z66" i="16"/>
  <c r="Z111" i="16"/>
  <c r="Z56" i="16"/>
  <c r="Z123" i="16"/>
  <c r="Z46" i="16"/>
  <c r="Z115" i="16"/>
  <c r="Z101" i="16"/>
  <c r="Z52" i="16"/>
  <c r="Z81" i="16"/>
  <c r="Z58" i="16"/>
  <c r="Z109" i="16"/>
  <c r="Z57" i="16"/>
  <c r="Z103" i="16"/>
  <c r="Z78" i="16"/>
  <c r="Z118" i="16"/>
  <c r="Z71" i="16"/>
  <c r="Z55" i="16"/>
  <c r="Z77" i="16"/>
  <c r="Z63" i="16"/>
  <c r="Z86" i="16"/>
  <c r="Z85" i="16"/>
  <c r="Z80" i="16"/>
  <c r="Z53" i="16"/>
  <c r="Z119" i="16"/>
  <c r="Z64" i="16"/>
  <c r="Z44" i="16"/>
  <c r="Z110" i="16"/>
  <c r="Z75" i="16"/>
  <c r="Z124" i="16"/>
  <c r="Z89" i="16"/>
  <c r="Z21" i="16"/>
  <c r="Z112" i="16"/>
  <c r="Z100" i="16"/>
  <c r="Z117" i="16"/>
  <c r="Z94" i="16"/>
  <c r="Z105" i="16"/>
  <c r="Z97" i="16"/>
  <c r="AG117" i="16"/>
  <c r="P175" i="12"/>
  <c r="V175" i="12" s="1"/>
  <c r="X175" i="12" s="1"/>
  <c r="Y175" i="12" s="1"/>
  <c r="AB175" i="12" s="1"/>
  <c r="P169" i="12"/>
  <c r="V169" i="12" s="1"/>
  <c r="X169" i="12" s="1"/>
  <c r="Y169" i="12" s="1"/>
  <c r="AB169" i="12" s="1"/>
  <c r="P161" i="12"/>
  <c r="V161" i="12" s="1"/>
  <c r="X161" i="12" s="1"/>
  <c r="Y161" i="12" s="1"/>
  <c r="AB161" i="12" s="1"/>
  <c r="P147" i="12"/>
  <c r="V147" i="12" s="1"/>
  <c r="X147" i="12" s="1"/>
  <c r="Y147" i="12" s="1"/>
  <c r="AB147" i="12" s="1"/>
  <c r="P184" i="12"/>
  <c r="V184" i="12" s="1"/>
  <c r="P137" i="12"/>
  <c r="V137" i="12" s="1"/>
  <c r="X137" i="12" s="1"/>
  <c r="Y137" i="12" s="1"/>
  <c r="AB137" i="12" s="1"/>
  <c r="P191" i="12"/>
  <c r="V191" i="12" s="1"/>
  <c r="P185" i="12"/>
  <c r="V185" i="12" s="1"/>
  <c r="P188" i="12"/>
  <c r="V188" i="12" s="1"/>
  <c r="P138" i="12"/>
  <c r="V138" i="12" s="1"/>
  <c r="X138" i="12" s="1"/>
  <c r="Y138" i="12" s="1"/>
  <c r="AB138" i="12" s="1"/>
  <c r="P163" i="12"/>
  <c r="V163" i="12" s="1"/>
  <c r="X163" i="12" s="1"/>
  <c r="Y163" i="12" s="1"/>
  <c r="AB163" i="12" s="1"/>
  <c r="P155" i="12"/>
  <c r="V155" i="12" s="1"/>
  <c r="X155" i="12" s="1"/>
  <c r="Y155" i="12" s="1"/>
  <c r="AB155" i="12" s="1"/>
  <c r="P176" i="12"/>
  <c r="V176" i="12" s="1"/>
  <c r="X176" i="12" s="1"/>
  <c r="Y176" i="12" s="1"/>
  <c r="AB176" i="12" s="1"/>
  <c r="P154" i="12"/>
  <c r="V154" i="12" s="1"/>
  <c r="X154" i="12" s="1"/>
  <c r="Y154" i="12" s="1"/>
  <c r="AB154" i="12" s="1"/>
  <c r="P192" i="12"/>
  <c r="V192" i="12" s="1"/>
  <c r="P171" i="12"/>
  <c r="V171" i="12" s="1"/>
  <c r="X171" i="12" s="1"/>
  <c r="Y171" i="12" s="1"/>
  <c r="AB171" i="12" s="1"/>
  <c r="P148" i="12"/>
  <c r="V148" i="12" s="1"/>
  <c r="X148" i="12" s="1"/>
  <c r="Y148" i="12" s="1"/>
  <c r="AB148" i="12" s="1"/>
  <c r="P143" i="12"/>
  <c r="V143" i="12" s="1"/>
  <c r="X143" i="12" s="1"/>
  <c r="Y143" i="12" s="1"/>
  <c r="AB143" i="12" s="1"/>
  <c r="P139" i="12"/>
  <c r="V139" i="12" s="1"/>
  <c r="X139" i="12" s="1"/>
  <c r="Y139" i="12" s="1"/>
  <c r="AB139" i="12" s="1"/>
  <c r="P193" i="12"/>
  <c r="V193" i="12" s="1"/>
  <c r="P172" i="12"/>
  <c r="V172" i="12" s="1"/>
  <c r="X172" i="12" s="1"/>
  <c r="Y172" i="12" s="1"/>
  <c r="AB172" i="12" s="1"/>
  <c r="P164" i="12"/>
  <c r="V164" i="12" s="1"/>
  <c r="X164" i="12" s="1"/>
  <c r="Y164" i="12" s="1"/>
  <c r="AB164" i="12" s="1"/>
  <c r="P156" i="12"/>
  <c r="V156" i="12" s="1"/>
  <c r="X156" i="12" s="1"/>
  <c r="Y156" i="12" s="1"/>
  <c r="AB156" i="12" s="1"/>
  <c r="P149" i="12"/>
  <c r="V149" i="12" s="1"/>
  <c r="X149" i="12" s="1"/>
  <c r="Y149" i="12" s="1"/>
  <c r="AB149" i="12" s="1"/>
  <c r="P144" i="12"/>
  <c r="V144" i="12" s="1"/>
  <c r="X144" i="12" s="1"/>
  <c r="Y144" i="12" s="1"/>
  <c r="AB144" i="12" s="1"/>
  <c r="P140" i="12"/>
  <c r="V140" i="12" s="1"/>
  <c r="X140" i="12" s="1"/>
  <c r="Y140" i="12" s="1"/>
  <c r="AB140" i="12" s="1"/>
  <c r="P177" i="12"/>
  <c r="V177" i="12" s="1"/>
  <c r="X177" i="12" s="1"/>
  <c r="Y177" i="12" s="1"/>
  <c r="AB177" i="12" s="1"/>
  <c r="P173" i="12"/>
  <c r="V173" i="12" s="1"/>
  <c r="X173" i="12" s="1"/>
  <c r="Y173" i="12" s="1"/>
  <c r="AB173" i="12" s="1"/>
  <c r="P165" i="12"/>
  <c r="V165" i="12" s="1"/>
  <c r="X165" i="12" s="1"/>
  <c r="Y165" i="12" s="1"/>
  <c r="AB165" i="12" s="1"/>
  <c r="P157" i="12"/>
  <c r="V157" i="12" s="1"/>
  <c r="X157" i="12" s="1"/>
  <c r="Y157" i="12" s="1"/>
  <c r="AB157" i="12" s="1"/>
  <c r="P150" i="12"/>
  <c r="V150" i="12" s="1"/>
  <c r="X150" i="12" s="1"/>
  <c r="Y150" i="12" s="1"/>
  <c r="AB150" i="12" s="1"/>
  <c r="P145" i="12"/>
  <c r="V145" i="12" s="1"/>
  <c r="X145" i="12" s="1"/>
  <c r="Y145" i="12" s="1"/>
  <c r="AB145" i="12" s="1"/>
  <c r="P187" i="12"/>
  <c r="V187" i="12" s="1"/>
  <c r="P170" i="12"/>
  <c r="V170" i="12" s="1"/>
  <c r="X170" i="12" s="1"/>
  <c r="Y170" i="12" s="1"/>
  <c r="AB170" i="12" s="1"/>
  <c r="P166" i="12"/>
  <c r="V166" i="12" s="1"/>
  <c r="X166" i="12" s="1"/>
  <c r="Y166" i="12" s="1"/>
  <c r="AB166" i="12" s="1"/>
  <c r="P151" i="12"/>
  <c r="V151" i="12" s="1"/>
  <c r="X151" i="12" s="1"/>
  <c r="Y151" i="12" s="1"/>
  <c r="AB151" i="12" s="1"/>
  <c r="P183" i="12"/>
  <c r="V183" i="12" s="1"/>
  <c r="P162" i="12"/>
  <c r="V162" i="12" s="1"/>
  <c r="X162" i="12" s="1"/>
  <c r="Y162" i="12" s="1"/>
  <c r="AB162" i="12" s="1"/>
  <c r="P178" i="12"/>
  <c r="V178" i="12" s="1"/>
  <c r="X178" i="12" s="1"/>
  <c r="Y178" i="12" s="1"/>
  <c r="AB178" i="12" s="1"/>
  <c r="P19" i="12"/>
  <c r="V19" i="12" s="1"/>
  <c r="P158" i="12"/>
  <c r="V158" i="12" s="1"/>
  <c r="X158" i="12" s="1"/>
  <c r="Y158" i="12" s="1"/>
  <c r="AB158" i="12" s="1"/>
  <c r="P189" i="12"/>
  <c r="V189" i="12" s="1"/>
  <c r="P134" i="12"/>
  <c r="V134" i="12" s="1"/>
  <c r="X134" i="12" s="1"/>
  <c r="Y134" i="12" s="1"/>
  <c r="AB134" i="12" s="1"/>
  <c r="P179" i="12"/>
  <c r="V179" i="12" s="1"/>
  <c r="X179" i="12" s="1"/>
  <c r="Y179" i="12" s="1"/>
  <c r="AB179" i="12" s="1"/>
  <c r="P174" i="12"/>
  <c r="V174" i="12" s="1"/>
  <c r="X174" i="12" s="1"/>
  <c r="Y174" i="12" s="1"/>
  <c r="AB174" i="12" s="1"/>
  <c r="P167" i="12"/>
  <c r="V167" i="12" s="1"/>
  <c r="X167" i="12" s="1"/>
  <c r="Y167" i="12" s="1"/>
  <c r="AB167" i="12" s="1"/>
  <c r="P159" i="12"/>
  <c r="V159" i="12" s="1"/>
  <c r="X159" i="12" s="1"/>
  <c r="Y159" i="12" s="1"/>
  <c r="AB159" i="12" s="1"/>
  <c r="P152" i="12"/>
  <c r="V152" i="12" s="1"/>
  <c r="X152" i="12" s="1"/>
  <c r="Y152" i="12" s="1"/>
  <c r="AB152" i="12" s="1"/>
  <c r="P146" i="12"/>
  <c r="V146" i="12" s="1"/>
  <c r="X146" i="12" s="1"/>
  <c r="Y146" i="12" s="1"/>
  <c r="AB146" i="12" s="1"/>
  <c r="P141" i="12"/>
  <c r="V141" i="12" s="1"/>
  <c r="X141" i="12" s="1"/>
  <c r="Y141" i="12" s="1"/>
  <c r="AB141" i="12" s="1"/>
  <c r="P135" i="12"/>
  <c r="V135" i="12" s="1"/>
  <c r="X135" i="12" s="1"/>
  <c r="Y135" i="12" s="1"/>
  <c r="AB135" i="12" s="1"/>
  <c r="P20" i="12"/>
  <c r="V20" i="12" s="1"/>
  <c r="P168" i="12"/>
  <c r="V168" i="12" s="1"/>
  <c r="X168" i="12" s="1"/>
  <c r="Y168" i="12" s="1"/>
  <c r="AB168" i="12" s="1"/>
  <c r="P160" i="12"/>
  <c r="V160" i="12" s="1"/>
  <c r="X160" i="12" s="1"/>
  <c r="Y160" i="12" s="1"/>
  <c r="AB160" i="12" s="1"/>
  <c r="P153" i="12"/>
  <c r="V153" i="12" s="1"/>
  <c r="X153" i="12" s="1"/>
  <c r="Y153" i="12" s="1"/>
  <c r="AB153" i="12" s="1"/>
  <c r="P190" i="12"/>
  <c r="V190" i="12" s="1"/>
  <c r="P142" i="12"/>
  <c r="V142" i="12" s="1"/>
  <c r="X142" i="12" s="1"/>
  <c r="Y142" i="12" s="1"/>
  <c r="AB142" i="12" s="1"/>
  <c r="P136" i="12"/>
  <c r="V136" i="12" s="1"/>
  <c r="X136" i="12" s="1"/>
  <c r="Y136" i="12" s="1"/>
  <c r="AB136" i="12" s="1"/>
  <c r="AD62" i="16" l="1"/>
  <c r="AD68" i="16"/>
  <c r="AD56" i="16"/>
  <c r="AF65" i="16"/>
  <c r="AD60" i="16"/>
  <c r="AF60" i="16"/>
  <c r="AD53" i="16"/>
  <c r="AD64" i="16"/>
  <c r="AF55" i="16"/>
  <c r="AD51" i="16"/>
  <c r="AF49" i="16"/>
  <c r="AF52" i="16"/>
  <c r="AC1" i="16"/>
  <c r="AD45" i="16"/>
  <c r="AB121" i="16"/>
  <c r="AD121" i="16"/>
  <c r="AF121" i="16"/>
  <c r="AB180" i="16"/>
  <c r="AF180" i="16"/>
  <c r="AD180" i="16"/>
  <c r="AB69" i="16"/>
  <c r="AF69" i="16"/>
  <c r="AD69" i="16"/>
  <c r="AB94" i="16"/>
  <c r="AD94" i="16"/>
  <c r="AF94" i="16"/>
  <c r="AB110" i="16"/>
  <c r="AD110" i="16"/>
  <c r="AF110" i="16"/>
  <c r="AB63" i="16"/>
  <c r="AD63" i="16"/>
  <c r="AF63" i="16"/>
  <c r="AB109" i="16"/>
  <c r="AF109" i="16"/>
  <c r="AD109" i="16"/>
  <c r="AB56" i="16"/>
  <c r="AF56" i="16"/>
  <c r="AB98" i="16"/>
  <c r="AD98" i="16"/>
  <c r="AF98" i="16"/>
  <c r="AB116" i="16"/>
  <c r="AF116" i="16"/>
  <c r="AD116" i="16"/>
  <c r="AB106" i="16"/>
  <c r="AD106" i="16"/>
  <c r="AF106" i="16"/>
  <c r="AB132" i="16"/>
  <c r="AD132" i="16"/>
  <c r="AF132" i="16"/>
  <c r="AB21" i="16"/>
  <c r="AF21" i="16"/>
  <c r="AD21" i="16"/>
  <c r="AB82" i="16"/>
  <c r="AD82" i="16"/>
  <c r="AF82" i="16"/>
  <c r="AB78" i="16"/>
  <c r="AD78" i="16"/>
  <c r="AF78" i="16"/>
  <c r="AB97" i="16"/>
  <c r="AD97" i="16"/>
  <c r="AF97" i="16"/>
  <c r="AB117" i="16"/>
  <c r="AF117" i="16"/>
  <c r="AD117" i="16"/>
  <c r="AB44" i="16"/>
  <c r="AF44" i="16"/>
  <c r="AD44" i="16"/>
  <c r="AB77" i="16"/>
  <c r="AF77" i="16"/>
  <c r="AD77" i="16"/>
  <c r="AB58" i="16"/>
  <c r="AD58" i="16"/>
  <c r="AF58" i="16"/>
  <c r="AB111" i="16"/>
  <c r="AD111" i="16"/>
  <c r="AF111" i="16"/>
  <c r="AB120" i="16"/>
  <c r="AD120" i="16"/>
  <c r="AF120" i="16"/>
  <c r="AB96" i="16"/>
  <c r="AD96" i="16"/>
  <c r="AF96" i="16"/>
  <c r="AB102" i="16"/>
  <c r="AD102" i="16"/>
  <c r="AF102" i="16"/>
  <c r="AB61" i="16"/>
  <c r="AF61" i="16"/>
  <c r="AD61" i="16"/>
  <c r="AB101" i="16"/>
  <c r="AF101" i="16"/>
  <c r="AD101" i="16"/>
  <c r="AB89" i="16"/>
  <c r="AD89" i="16"/>
  <c r="AF89" i="16"/>
  <c r="AB70" i="16"/>
  <c r="AD70" i="16"/>
  <c r="AF70" i="16"/>
  <c r="AB100" i="16"/>
  <c r="AF100" i="16"/>
  <c r="AD100" i="16"/>
  <c r="AB55" i="16"/>
  <c r="AD55" i="16"/>
  <c r="AB66" i="16"/>
  <c r="AD66" i="16"/>
  <c r="AF66" i="16"/>
  <c r="AB50" i="16"/>
  <c r="AD50" i="16"/>
  <c r="AF50" i="16"/>
  <c r="AB93" i="16"/>
  <c r="AF93" i="16"/>
  <c r="AD93" i="16"/>
  <c r="AB79" i="16"/>
  <c r="AD79" i="16"/>
  <c r="AF79" i="16"/>
  <c r="AB53" i="16"/>
  <c r="AF53" i="16"/>
  <c r="AB108" i="16"/>
  <c r="AD108" i="16"/>
  <c r="AF108" i="16"/>
  <c r="AB115" i="16"/>
  <c r="AD115" i="16"/>
  <c r="AF115" i="16"/>
  <c r="AB67" i="16"/>
  <c r="AD67" i="16"/>
  <c r="AF67" i="16"/>
  <c r="AB124" i="16"/>
  <c r="AF124" i="16"/>
  <c r="AD124" i="16"/>
  <c r="AB64" i="16"/>
  <c r="AF64" i="16"/>
  <c r="AB81" i="16"/>
  <c r="AD81" i="16"/>
  <c r="AF81" i="16"/>
  <c r="AB88" i="16"/>
  <c r="AD88" i="16"/>
  <c r="AF88" i="16"/>
  <c r="AB112" i="16"/>
  <c r="AD112" i="16"/>
  <c r="AF112" i="16"/>
  <c r="AB119" i="16"/>
  <c r="AD119" i="16"/>
  <c r="AF119" i="16"/>
  <c r="AB71" i="16"/>
  <c r="AD71" i="16"/>
  <c r="AF71" i="16"/>
  <c r="AB52" i="16"/>
  <c r="AD52" i="16"/>
  <c r="AB49" i="16"/>
  <c r="AD49" i="16"/>
  <c r="AB60" i="16"/>
  <c r="AB51" i="16"/>
  <c r="AF51" i="16"/>
  <c r="AB125" i="16"/>
  <c r="AF125" i="16"/>
  <c r="AD125" i="16"/>
  <c r="AB95" i="16"/>
  <c r="AD95" i="16"/>
  <c r="AF95" i="16"/>
  <c r="AB118" i="16"/>
  <c r="AF118" i="16"/>
  <c r="AD118" i="16"/>
  <c r="AB107" i="16"/>
  <c r="AF107" i="16"/>
  <c r="AD107" i="16"/>
  <c r="AB59" i="16"/>
  <c r="AF59" i="16"/>
  <c r="AD59" i="16"/>
  <c r="AB80" i="16"/>
  <c r="AD80" i="16"/>
  <c r="AF80" i="16"/>
  <c r="AB48" i="16"/>
  <c r="AD48" i="16"/>
  <c r="AF48" i="16"/>
  <c r="AB85" i="16"/>
  <c r="AF85" i="16"/>
  <c r="AD85" i="16"/>
  <c r="AB103" i="16"/>
  <c r="AD103" i="16"/>
  <c r="AF103" i="16"/>
  <c r="AB46" i="16"/>
  <c r="AD46" i="16"/>
  <c r="AF46" i="16"/>
  <c r="AB84" i="16"/>
  <c r="AD84" i="16"/>
  <c r="AF84" i="16"/>
  <c r="AB83" i="16"/>
  <c r="AD83" i="16"/>
  <c r="AF83" i="16"/>
  <c r="AB62" i="16"/>
  <c r="AF62" i="16"/>
  <c r="AB65" i="16"/>
  <c r="AD65" i="16"/>
  <c r="AB105" i="16"/>
  <c r="AD105" i="16"/>
  <c r="AF105" i="16"/>
  <c r="AB75" i="16"/>
  <c r="AD75" i="16"/>
  <c r="AF75" i="16"/>
  <c r="AB86" i="16"/>
  <c r="AD86" i="16"/>
  <c r="AF86" i="16"/>
  <c r="AB57" i="16"/>
  <c r="AD57" i="16"/>
  <c r="AF57" i="16"/>
  <c r="AB123" i="16"/>
  <c r="AD123" i="16"/>
  <c r="AF123" i="16"/>
  <c r="AB122" i="16"/>
  <c r="AD122" i="16"/>
  <c r="AF122" i="16"/>
  <c r="AB87" i="16"/>
  <c r="AD87" i="16"/>
  <c r="AF87" i="16"/>
  <c r="AB68" i="16"/>
  <c r="AF68" i="16"/>
  <c r="AB90" i="16"/>
  <c r="AD90" i="16"/>
  <c r="AF90" i="16"/>
  <c r="Z1" i="16"/>
  <c r="AN117" i="16"/>
  <c r="AO117" i="16" s="1"/>
  <c r="AO1" i="16" s="1"/>
  <c r="AO198" i="16" s="1"/>
  <c r="AG1" i="16"/>
  <c r="Q17" i="12"/>
  <c r="U17" i="12" s="1"/>
  <c r="H17" i="12"/>
  <c r="I17" i="12"/>
  <c r="W17" i="12" s="1"/>
  <c r="X17" i="12" s="1"/>
  <c r="Y17" i="12" s="1"/>
  <c r="AB17" i="12" s="1"/>
  <c r="J17" i="12"/>
  <c r="K17" i="12"/>
  <c r="L17" i="12"/>
  <c r="M17" i="12"/>
  <c r="N17" i="12"/>
  <c r="Q92" i="12"/>
  <c r="U92" i="12" s="1"/>
  <c r="J92" i="12"/>
  <c r="K92" i="12"/>
  <c r="L92" i="12"/>
  <c r="M92" i="12"/>
  <c r="N92" i="12"/>
  <c r="H92" i="12"/>
  <c r="I92" i="12"/>
  <c r="W92" i="12" s="1"/>
  <c r="AE1" i="16" l="1"/>
  <c r="AH5" i="16"/>
  <c r="AH108" i="16"/>
  <c r="AH11" i="16"/>
  <c r="AH94" i="16"/>
  <c r="AH9" i="16"/>
  <c r="AH186" i="16"/>
  <c r="AH159" i="16"/>
  <c r="AH35" i="16"/>
  <c r="AH174" i="16"/>
  <c r="AH78" i="16"/>
  <c r="AH192" i="16"/>
  <c r="AH143" i="16"/>
  <c r="AH31" i="16"/>
  <c r="AH52" i="16"/>
  <c r="AH77" i="16"/>
  <c r="AH149" i="16"/>
  <c r="AH27" i="16"/>
  <c r="AH21" i="16"/>
  <c r="AH127" i="16"/>
  <c r="AH157" i="16"/>
  <c r="AH8" i="16"/>
  <c r="AH126" i="16"/>
  <c r="AH103" i="16"/>
  <c r="AH40" i="16"/>
  <c r="AH124" i="16"/>
  <c r="AH66" i="16"/>
  <c r="AH191" i="16"/>
  <c r="AH161" i="16"/>
  <c r="AH73" i="16"/>
  <c r="AH194" i="16"/>
  <c r="AH15" i="16"/>
  <c r="AH29" i="16"/>
  <c r="AH166" i="16"/>
  <c r="AH36" i="16"/>
  <c r="AH153" i="16"/>
  <c r="AH51" i="16"/>
  <c r="AH123" i="16"/>
  <c r="AH44" i="16"/>
  <c r="AH147" i="16"/>
  <c r="AH38" i="16"/>
  <c r="AH71" i="16"/>
  <c r="AH128" i="16"/>
  <c r="AH72" i="16"/>
  <c r="AH32" i="16"/>
  <c r="AH111" i="16"/>
  <c r="AH28" i="16"/>
  <c r="AH12" i="16"/>
  <c r="AH10" i="16"/>
  <c r="AH92" i="16"/>
  <c r="AH23" i="16"/>
  <c r="AH114" i="16"/>
  <c r="AH145" i="16"/>
  <c r="AH14" i="16"/>
  <c r="AH185" i="16"/>
  <c r="AH160" i="16"/>
  <c r="AH172" i="16"/>
  <c r="AH132" i="16"/>
  <c r="AH81" i="16"/>
  <c r="AH41" i="16"/>
  <c r="AH104" i="16"/>
  <c r="AH144" i="16"/>
  <c r="AH107" i="16"/>
  <c r="AH47" i="16"/>
  <c r="AH189" i="16"/>
  <c r="AH82" i="16"/>
  <c r="AH139" i="16"/>
  <c r="AH16" i="16"/>
  <c r="AH42" i="16"/>
  <c r="AH125" i="16"/>
  <c r="AH119" i="16"/>
  <c r="AH100" i="16"/>
  <c r="AH7" i="16"/>
  <c r="AH61" i="16"/>
  <c r="AH148" i="16"/>
  <c r="AH63" i="16"/>
  <c r="AH152" i="16"/>
  <c r="AH170" i="16"/>
  <c r="AH4" i="16"/>
  <c r="AH122" i="16"/>
  <c r="AH155" i="16"/>
  <c r="AH39" i="16"/>
  <c r="AH136" i="16"/>
  <c r="AH113" i="16"/>
  <c r="AH75" i="16"/>
  <c r="AH183" i="16"/>
  <c r="AH48" i="16"/>
  <c r="AH156" i="16"/>
  <c r="AH50" i="16"/>
  <c r="AH188" i="16"/>
  <c r="AH43" i="16"/>
  <c r="AH162" i="16"/>
  <c r="AH141" i="16"/>
  <c r="AH142" i="16"/>
  <c r="AH20" i="16"/>
  <c r="AH97" i="16"/>
  <c r="AH106" i="16"/>
  <c r="AH137" i="16"/>
  <c r="AH79" i="16"/>
  <c r="AH129" i="16"/>
  <c r="AH154" i="16"/>
  <c r="AH168" i="16"/>
  <c r="AH109" i="16"/>
  <c r="AH95" i="16"/>
  <c r="AH182" i="16"/>
  <c r="AH90" i="16"/>
  <c r="AH101" i="16"/>
  <c r="AH96" i="16"/>
  <c r="AH34" i="16"/>
  <c r="AH30" i="16"/>
  <c r="AH87" i="16"/>
  <c r="AH165" i="16"/>
  <c r="AH60" i="16"/>
  <c r="AH176" i="16"/>
  <c r="AH164" i="16"/>
  <c r="AH65" i="16"/>
  <c r="AH131" i="16"/>
  <c r="AH74" i="16"/>
  <c r="AH64" i="16"/>
  <c r="AH184" i="16"/>
  <c r="AH99" i="16"/>
  <c r="AH86" i="16"/>
  <c r="AH24" i="16"/>
  <c r="AH181" i="16"/>
  <c r="AH84" i="16"/>
  <c r="AH13" i="16"/>
  <c r="AH53" i="16"/>
  <c r="AH68" i="16"/>
  <c r="AH190" i="16"/>
  <c r="AH150" i="16"/>
  <c r="AH45" i="16"/>
  <c r="AH105" i="16"/>
  <c r="AH140" i="16"/>
  <c r="AH180" i="16"/>
  <c r="AH17" i="16"/>
  <c r="AH22" i="16"/>
  <c r="AH76" i="16"/>
  <c r="AH133" i="16"/>
  <c r="AH178" i="16"/>
  <c r="AH25" i="16"/>
  <c r="AH118" i="16"/>
  <c r="AH130" i="16"/>
  <c r="AH151" i="16"/>
  <c r="AH169" i="16"/>
  <c r="AH49" i="16"/>
  <c r="AH69" i="16"/>
  <c r="AH146" i="16"/>
  <c r="AH37" i="16"/>
  <c r="AH55" i="16"/>
  <c r="AH93" i="16"/>
  <c r="AH80" i="16"/>
  <c r="AH171" i="16"/>
  <c r="AH6" i="16"/>
  <c r="AH173" i="16"/>
  <c r="AH116" i="16"/>
  <c r="AH158" i="16"/>
  <c r="AH121" i="16"/>
  <c r="AH193" i="16"/>
  <c r="AH58" i="16"/>
  <c r="AH62" i="16"/>
  <c r="AH179" i="16"/>
  <c r="AH57" i="16"/>
  <c r="AH85" i="16"/>
  <c r="AH167" i="16"/>
  <c r="AH112" i="16"/>
  <c r="AH91" i="16"/>
  <c r="AH88" i="16"/>
  <c r="AH54" i="16"/>
  <c r="AH120" i="16"/>
  <c r="AH138" i="16"/>
  <c r="AH102" i="16"/>
  <c r="AH70" i="16"/>
  <c r="AH163" i="16"/>
  <c r="AH115" i="16"/>
  <c r="AH56" i="16"/>
  <c r="AH83" i="16"/>
  <c r="AH134" i="16"/>
  <c r="AH98" i="16"/>
  <c r="AH89" i="16"/>
  <c r="AH19" i="16"/>
  <c r="AH18" i="16"/>
  <c r="AH177" i="16"/>
  <c r="AH46" i="16"/>
  <c r="AH110" i="16"/>
  <c r="AH187" i="16"/>
  <c r="AH175" i="16"/>
  <c r="AH67" i="16"/>
  <c r="AH59" i="16"/>
  <c r="AH33" i="16"/>
  <c r="AH26" i="16"/>
  <c r="AH135" i="16"/>
  <c r="AH117" i="16"/>
  <c r="P17" i="12"/>
  <c r="V17" i="12" s="1"/>
  <c r="P92" i="12"/>
  <c r="V92" i="12" s="1"/>
  <c r="X92" i="12" s="1"/>
  <c r="Y92" i="12" s="1"/>
  <c r="AB92" i="12" s="1"/>
  <c r="AH1" i="16" l="1"/>
  <c r="O1" i="12"/>
  <c r="W29" i="12"/>
  <c r="W30" i="12"/>
  <c r="W13" i="12"/>
  <c r="X13" i="12" s="1"/>
  <c r="W129" i="12"/>
  <c r="U29" i="12"/>
  <c r="U30" i="12"/>
  <c r="U13" i="12"/>
  <c r="U129" i="12"/>
  <c r="U130" i="12"/>
  <c r="P129" i="12"/>
  <c r="AH142" i="15"/>
  <c r="AK133" i="15"/>
  <c r="AD133" i="15"/>
  <c r="AH133" i="15" s="1"/>
  <c r="X133" i="15"/>
  <c r="Y133" i="15" s="1"/>
  <c r="T133" i="15"/>
  <c r="U133" i="15" s="1"/>
  <c r="R133" i="15"/>
  <c r="Q133" i="15"/>
  <c r="P133" i="15"/>
  <c r="O133" i="15"/>
  <c r="N133" i="15"/>
  <c r="M133" i="15"/>
  <c r="L133" i="15"/>
  <c r="K133" i="15"/>
  <c r="J133" i="15"/>
  <c r="H133" i="15"/>
  <c r="A133" i="15"/>
  <c r="AH132" i="15"/>
  <c r="Y132" i="15"/>
  <c r="U132" i="15"/>
  <c r="Q132" i="15"/>
  <c r="P132" i="15"/>
  <c r="O132" i="15"/>
  <c r="N132" i="15"/>
  <c r="M132" i="15"/>
  <c r="R132" i="15" s="1"/>
  <c r="V132" i="15" s="1"/>
  <c r="AA132" i="15" s="1"/>
  <c r="AB132" i="15" s="1"/>
  <c r="L132" i="15"/>
  <c r="K132" i="15"/>
  <c r="H132" i="15"/>
  <c r="J132" i="15" s="1"/>
  <c r="A132" i="15"/>
  <c r="AH131" i="15"/>
  <c r="Y131" i="15"/>
  <c r="U131" i="15"/>
  <c r="Q131" i="15"/>
  <c r="P131" i="15"/>
  <c r="O131" i="15"/>
  <c r="N131" i="15"/>
  <c r="M131" i="15"/>
  <c r="R131" i="15" s="1"/>
  <c r="V131" i="15" s="1"/>
  <c r="AA131" i="15" s="1"/>
  <c r="AB131" i="15" s="1"/>
  <c r="AE131" i="15" s="1"/>
  <c r="L131" i="15"/>
  <c r="K131" i="15"/>
  <c r="H131" i="15"/>
  <c r="J131" i="15" s="1"/>
  <c r="A131" i="15"/>
  <c r="AH130" i="15"/>
  <c r="Y130" i="15"/>
  <c r="U130" i="15"/>
  <c r="Q130" i="15"/>
  <c r="P130" i="15"/>
  <c r="O130" i="15"/>
  <c r="N130" i="15"/>
  <c r="M130" i="15"/>
  <c r="R130" i="15" s="1"/>
  <c r="V130" i="15" s="1"/>
  <c r="AA130" i="15" s="1"/>
  <c r="AB130" i="15" s="1"/>
  <c r="AE130" i="15" s="1"/>
  <c r="L130" i="15"/>
  <c r="K130" i="15"/>
  <c r="H130" i="15"/>
  <c r="J130" i="15" s="1"/>
  <c r="A130" i="15"/>
  <c r="AH129" i="15"/>
  <c r="Y129" i="15"/>
  <c r="U129" i="15"/>
  <c r="Q129" i="15"/>
  <c r="P129" i="15"/>
  <c r="O129" i="15"/>
  <c r="R129" i="15" s="1"/>
  <c r="V129" i="15" s="1"/>
  <c r="AA129" i="15" s="1"/>
  <c r="AB129" i="15" s="1"/>
  <c r="AE129" i="15" s="1"/>
  <c r="N129" i="15"/>
  <c r="M129" i="15"/>
  <c r="L129" i="15"/>
  <c r="K129" i="15"/>
  <c r="H129" i="15"/>
  <c r="J129" i="15" s="1"/>
  <c r="A129" i="15"/>
  <c r="AH128" i="15"/>
  <c r="Y128" i="15"/>
  <c r="U128" i="15"/>
  <c r="Q128" i="15"/>
  <c r="P128" i="15"/>
  <c r="O128" i="15"/>
  <c r="N128" i="15"/>
  <c r="M128" i="15"/>
  <c r="R128" i="15" s="1"/>
  <c r="V128" i="15" s="1"/>
  <c r="AA128" i="15" s="1"/>
  <c r="AB128" i="15" s="1"/>
  <c r="AE128" i="15" s="1"/>
  <c r="L128" i="15"/>
  <c r="K128" i="15"/>
  <c r="H128" i="15"/>
  <c r="J128" i="15" s="1"/>
  <c r="A128" i="15"/>
  <c r="AH127" i="15"/>
  <c r="Y127" i="15"/>
  <c r="U127" i="15"/>
  <c r="Q127" i="15"/>
  <c r="P127" i="15"/>
  <c r="O127" i="15"/>
  <c r="N127" i="15"/>
  <c r="M127" i="15"/>
  <c r="R127" i="15" s="1"/>
  <c r="V127" i="15" s="1"/>
  <c r="AA127" i="15" s="1"/>
  <c r="AB127" i="15" s="1"/>
  <c r="AE127" i="15" s="1"/>
  <c r="L127" i="15"/>
  <c r="K127" i="15"/>
  <c r="H127" i="15"/>
  <c r="J127" i="15" s="1"/>
  <c r="A127" i="15"/>
  <c r="AH126" i="15"/>
  <c r="Y126" i="15"/>
  <c r="U126" i="15"/>
  <c r="Q126" i="15"/>
  <c r="P126" i="15"/>
  <c r="O126" i="15"/>
  <c r="N126" i="15"/>
  <c r="M126" i="15"/>
  <c r="R126" i="15" s="1"/>
  <c r="V126" i="15" s="1"/>
  <c r="AA126" i="15" s="1"/>
  <c r="AB126" i="15" s="1"/>
  <c r="AE126" i="15" s="1"/>
  <c r="L126" i="15"/>
  <c r="K126" i="15"/>
  <c r="I126" i="15"/>
  <c r="H126" i="15"/>
  <c r="J126" i="15" s="1"/>
  <c r="A126" i="15"/>
  <c r="AH125" i="15"/>
  <c r="Y125" i="15"/>
  <c r="U125" i="15"/>
  <c r="Q125" i="15"/>
  <c r="P125" i="15"/>
  <c r="O125" i="15"/>
  <c r="N125" i="15"/>
  <c r="M125" i="15"/>
  <c r="R125" i="15" s="1"/>
  <c r="V125" i="15" s="1"/>
  <c r="AA125" i="15" s="1"/>
  <c r="AB125" i="15" s="1"/>
  <c r="AE125" i="15" s="1"/>
  <c r="L125" i="15"/>
  <c r="K125" i="15"/>
  <c r="H125" i="15"/>
  <c r="J125" i="15" s="1"/>
  <c r="A125" i="15"/>
  <c r="AH124" i="15"/>
  <c r="Y124" i="15"/>
  <c r="U124" i="15"/>
  <c r="Q124" i="15"/>
  <c r="P124" i="15"/>
  <c r="O124" i="15"/>
  <c r="N124" i="15"/>
  <c r="R124" i="15" s="1"/>
  <c r="V124" i="15" s="1"/>
  <c r="AA124" i="15" s="1"/>
  <c r="AB124" i="15" s="1"/>
  <c r="AE124" i="15" s="1"/>
  <c r="M124" i="15"/>
  <c r="L124" i="15"/>
  <c r="K124" i="15"/>
  <c r="J124" i="15"/>
  <c r="H124" i="15"/>
  <c r="A124" i="15"/>
  <c r="AH123" i="15"/>
  <c r="Y123" i="15"/>
  <c r="U123" i="15"/>
  <c r="Q123" i="15"/>
  <c r="P123" i="15"/>
  <c r="O123" i="15"/>
  <c r="N123" i="15"/>
  <c r="M123" i="15"/>
  <c r="R123" i="15" s="1"/>
  <c r="V123" i="15" s="1"/>
  <c r="AA123" i="15" s="1"/>
  <c r="AB123" i="15" s="1"/>
  <c r="AE123" i="15" s="1"/>
  <c r="L123" i="15"/>
  <c r="K123" i="15"/>
  <c r="J123" i="15"/>
  <c r="A123" i="15"/>
  <c r="AH122" i="15"/>
  <c r="Y122" i="15"/>
  <c r="AA122" i="15" s="1"/>
  <c r="AB122" i="15" s="1"/>
  <c r="AE122" i="15" s="1"/>
  <c r="V122" i="15"/>
  <c r="U122" i="15"/>
  <c r="L122" i="15"/>
  <c r="K122" i="15"/>
  <c r="J122" i="15"/>
  <c r="A122" i="15"/>
  <c r="AH121" i="15"/>
  <c r="Y121" i="15"/>
  <c r="U121" i="15"/>
  <c r="Q121" i="15"/>
  <c r="P121" i="15"/>
  <c r="O121" i="15"/>
  <c r="N121" i="15"/>
  <c r="M121" i="15"/>
  <c r="R121" i="15" s="1"/>
  <c r="V121" i="15" s="1"/>
  <c r="AA121" i="15" s="1"/>
  <c r="AB121" i="15" s="1"/>
  <c r="AE121" i="15" s="1"/>
  <c r="L121" i="15"/>
  <c r="K121" i="15"/>
  <c r="H121" i="15"/>
  <c r="J121" i="15" s="1"/>
  <c r="A121" i="15"/>
  <c r="AH120" i="15"/>
  <c r="Y120" i="15"/>
  <c r="U120" i="15"/>
  <c r="Q120" i="15"/>
  <c r="P120" i="15"/>
  <c r="O120" i="15"/>
  <c r="N120" i="15"/>
  <c r="R120" i="15" s="1"/>
  <c r="V120" i="15" s="1"/>
  <c r="AA120" i="15" s="1"/>
  <c r="AB120" i="15" s="1"/>
  <c r="AE120" i="15" s="1"/>
  <c r="M120" i="15"/>
  <c r="L120" i="15"/>
  <c r="K120" i="15"/>
  <c r="J120" i="15"/>
  <c r="H120" i="15"/>
  <c r="A120" i="15"/>
  <c r="AH119" i="15"/>
  <c r="Y119" i="15"/>
  <c r="U119" i="15"/>
  <c r="Q119" i="15"/>
  <c r="R119" i="15" s="1"/>
  <c r="V119" i="15" s="1"/>
  <c r="AA119" i="15" s="1"/>
  <c r="AB119" i="15" s="1"/>
  <c r="P119" i="15"/>
  <c r="O119" i="15"/>
  <c r="N119" i="15"/>
  <c r="M119" i="15"/>
  <c r="L119" i="15"/>
  <c r="K119" i="15"/>
  <c r="H119" i="15"/>
  <c r="J119" i="15" s="1"/>
  <c r="A119" i="15"/>
  <c r="AH118" i="15"/>
  <c r="Y118" i="15"/>
  <c r="U118" i="15"/>
  <c r="Q118" i="15"/>
  <c r="P118" i="15"/>
  <c r="O118" i="15"/>
  <c r="R118" i="15" s="1"/>
  <c r="V118" i="15" s="1"/>
  <c r="AA118" i="15" s="1"/>
  <c r="AB118" i="15" s="1"/>
  <c r="AE118" i="15" s="1"/>
  <c r="N118" i="15"/>
  <c r="M118" i="15"/>
  <c r="L118" i="15"/>
  <c r="K118" i="15"/>
  <c r="J118" i="15"/>
  <c r="H118" i="15"/>
  <c r="A118" i="15"/>
  <c r="AH117" i="15"/>
  <c r="Y117" i="15"/>
  <c r="U117" i="15"/>
  <c r="Q117" i="15"/>
  <c r="P117" i="15"/>
  <c r="O117" i="15"/>
  <c r="N117" i="15"/>
  <c r="M117" i="15"/>
  <c r="R117" i="15" s="1"/>
  <c r="V117" i="15" s="1"/>
  <c r="AA117" i="15" s="1"/>
  <c r="AB117" i="15" s="1"/>
  <c r="AE117" i="15" s="1"/>
  <c r="L117" i="15"/>
  <c r="K117" i="15"/>
  <c r="H117" i="15"/>
  <c r="J117" i="15" s="1"/>
  <c r="A117" i="15"/>
  <c r="AH116" i="15"/>
  <c r="Y116" i="15"/>
  <c r="U116" i="15"/>
  <c r="V116" i="15" s="1"/>
  <c r="AA116" i="15" s="1"/>
  <c r="AB116" i="15" s="1"/>
  <c r="AE116" i="15" s="1"/>
  <c r="Q116" i="15"/>
  <c r="P116" i="15"/>
  <c r="O116" i="15"/>
  <c r="N116" i="15"/>
  <c r="M116" i="15"/>
  <c r="J116" i="15"/>
  <c r="A116" i="15"/>
  <c r="AH115" i="15"/>
  <c r="Y115" i="15"/>
  <c r="U115" i="15"/>
  <c r="Q115" i="15"/>
  <c r="P115" i="15"/>
  <c r="O115" i="15"/>
  <c r="N115" i="15"/>
  <c r="M115" i="15"/>
  <c r="R115" i="15" s="1"/>
  <c r="V115" i="15" s="1"/>
  <c r="AA115" i="15" s="1"/>
  <c r="AB115" i="15" s="1"/>
  <c r="AE115" i="15" s="1"/>
  <c r="L115" i="15"/>
  <c r="K115" i="15"/>
  <c r="J115" i="15"/>
  <c r="A115" i="15"/>
  <c r="AD114" i="15"/>
  <c r="AH114" i="15" s="1"/>
  <c r="X114" i="15"/>
  <c r="Y114" i="15" s="1"/>
  <c r="T114" i="15"/>
  <c r="U114" i="15" s="1"/>
  <c r="R114" i="15"/>
  <c r="V114" i="15" s="1"/>
  <c r="Q114" i="15"/>
  <c r="P114" i="15"/>
  <c r="O114" i="15"/>
  <c r="N114" i="15"/>
  <c r="M114" i="15"/>
  <c r="L114" i="15"/>
  <c r="K114" i="15"/>
  <c r="J114" i="15"/>
  <c r="H114" i="15"/>
  <c r="A114" i="15"/>
  <c r="AD113" i="15"/>
  <c r="AH113" i="15" s="1"/>
  <c r="Y113" i="15"/>
  <c r="X113" i="15"/>
  <c r="T113" i="15"/>
  <c r="U113" i="15" s="1"/>
  <c r="Q113" i="15"/>
  <c r="R113" i="15" s="1"/>
  <c r="P113" i="15"/>
  <c r="O113" i="15"/>
  <c r="N113" i="15"/>
  <c r="M113" i="15"/>
  <c r="L113" i="15"/>
  <c r="K113" i="15"/>
  <c r="H113" i="15"/>
  <c r="J113" i="15" s="1"/>
  <c r="A113" i="15"/>
  <c r="AD112" i="15"/>
  <c r="AH112" i="15" s="1"/>
  <c r="Y112" i="15"/>
  <c r="X112" i="15"/>
  <c r="U112" i="15"/>
  <c r="T112" i="15"/>
  <c r="Q112" i="15"/>
  <c r="P112" i="15"/>
  <c r="O112" i="15"/>
  <c r="N112" i="15"/>
  <c r="M112" i="15"/>
  <c r="L112" i="15"/>
  <c r="K112" i="15"/>
  <c r="H112" i="15"/>
  <c r="J112" i="15" s="1"/>
  <c r="A112" i="15"/>
  <c r="AH111" i="15"/>
  <c r="AD111" i="15"/>
  <c r="Y111" i="15"/>
  <c r="X111" i="15"/>
  <c r="U111" i="15"/>
  <c r="T111" i="15"/>
  <c r="Q111" i="15"/>
  <c r="P111" i="15"/>
  <c r="O111" i="15"/>
  <c r="N111" i="15"/>
  <c r="M111" i="15"/>
  <c r="L111" i="15"/>
  <c r="K111" i="15"/>
  <c r="J111" i="15"/>
  <c r="H111" i="15"/>
  <c r="A111" i="15"/>
  <c r="AK110" i="15"/>
  <c r="AH110" i="15"/>
  <c r="AD110" i="15"/>
  <c r="X110" i="15"/>
  <c r="Y110" i="15" s="1"/>
  <c r="T110" i="15"/>
  <c r="U110" i="15" s="1"/>
  <c r="Q110" i="15"/>
  <c r="P110" i="15"/>
  <c r="O110" i="15"/>
  <c r="N110" i="15"/>
  <c r="M110" i="15"/>
  <c r="R110" i="15" s="1"/>
  <c r="L110" i="15"/>
  <c r="K110" i="15"/>
  <c r="J110" i="15"/>
  <c r="H110" i="15"/>
  <c r="A110" i="15"/>
  <c r="AK109" i="15"/>
  <c r="AD109" i="15"/>
  <c r="X109" i="15"/>
  <c r="Y109" i="15" s="1"/>
  <c r="U109" i="15"/>
  <c r="Q109" i="15"/>
  <c r="R109" i="15" s="1"/>
  <c r="V109" i="15" s="1"/>
  <c r="AA109" i="15" s="1"/>
  <c r="AB109" i="15" s="1"/>
  <c r="AE109" i="15" s="1"/>
  <c r="P109" i="15"/>
  <c r="O109" i="15"/>
  <c r="N109" i="15"/>
  <c r="M109" i="15"/>
  <c r="L109" i="15"/>
  <c r="K109" i="15"/>
  <c r="H109" i="15"/>
  <c r="J109" i="15" s="1"/>
  <c r="A109" i="15"/>
  <c r="AK108" i="15"/>
  <c r="AD108" i="15"/>
  <c r="AH108" i="15" s="1"/>
  <c r="Y108" i="15"/>
  <c r="X108" i="15"/>
  <c r="U108" i="15"/>
  <c r="R108" i="15"/>
  <c r="V108" i="15" s="1"/>
  <c r="AA108" i="15" s="1"/>
  <c r="AB108" i="15" s="1"/>
  <c r="AE108" i="15" s="1"/>
  <c r="Q108" i="15"/>
  <c r="P108" i="15"/>
  <c r="O108" i="15"/>
  <c r="N108" i="15"/>
  <c r="M108" i="15"/>
  <c r="L108" i="15"/>
  <c r="K108" i="15"/>
  <c r="J108" i="15"/>
  <c r="H108" i="15"/>
  <c r="A108" i="15"/>
  <c r="AK107" i="15"/>
  <c r="AH107" i="15"/>
  <c r="AD107" i="15"/>
  <c r="X107" i="15"/>
  <c r="Y107" i="15" s="1"/>
  <c r="T107" i="15"/>
  <c r="U107" i="15" s="1"/>
  <c r="Q107" i="15"/>
  <c r="P107" i="15"/>
  <c r="O107" i="15"/>
  <c r="N107" i="15"/>
  <c r="M107" i="15"/>
  <c r="R107" i="15" s="1"/>
  <c r="L107" i="15"/>
  <c r="K107" i="15"/>
  <c r="H107" i="15"/>
  <c r="J107" i="15" s="1"/>
  <c r="A107" i="15"/>
  <c r="AK106" i="15"/>
  <c r="AH106" i="15"/>
  <c r="AD106" i="15"/>
  <c r="X106" i="15"/>
  <c r="Y106" i="15" s="1"/>
  <c r="U106" i="15"/>
  <c r="T106" i="15"/>
  <c r="Q106" i="15"/>
  <c r="P106" i="15"/>
  <c r="O106" i="15"/>
  <c r="N106" i="15"/>
  <c r="M106" i="15"/>
  <c r="R106" i="15" s="1"/>
  <c r="V106" i="15" s="1"/>
  <c r="AA106" i="15" s="1"/>
  <c r="AB106" i="15" s="1"/>
  <c r="AE106" i="15" s="1"/>
  <c r="L106" i="15"/>
  <c r="K106" i="15"/>
  <c r="H106" i="15"/>
  <c r="J106" i="15" s="1"/>
  <c r="A106" i="15"/>
  <c r="AK105" i="15"/>
  <c r="AH105" i="15"/>
  <c r="AD105" i="15"/>
  <c r="Y105" i="15"/>
  <c r="X105" i="15"/>
  <c r="U105" i="15"/>
  <c r="T105" i="15"/>
  <c r="Q105" i="15"/>
  <c r="P105" i="15"/>
  <c r="O105" i="15"/>
  <c r="N105" i="15"/>
  <c r="M105" i="15"/>
  <c r="R105" i="15" s="1"/>
  <c r="V105" i="15" s="1"/>
  <c r="AA105" i="15" s="1"/>
  <c r="AB105" i="15" s="1"/>
  <c r="AE105" i="15" s="1"/>
  <c r="L105" i="15"/>
  <c r="K105" i="15"/>
  <c r="H105" i="15"/>
  <c r="J105" i="15" s="1"/>
  <c r="A105" i="15"/>
  <c r="AK104" i="15"/>
  <c r="AH104" i="15"/>
  <c r="AD104" i="15"/>
  <c r="X104" i="15"/>
  <c r="Y104" i="15" s="1"/>
  <c r="T104" i="15"/>
  <c r="U104" i="15" s="1"/>
  <c r="Q104" i="15"/>
  <c r="P104" i="15"/>
  <c r="O104" i="15"/>
  <c r="N104" i="15"/>
  <c r="M104" i="15"/>
  <c r="L104" i="15"/>
  <c r="K104" i="15"/>
  <c r="J104" i="15"/>
  <c r="H104" i="15"/>
  <c r="A104" i="15"/>
  <c r="AK103" i="15"/>
  <c r="AH103" i="15"/>
  <c r="AD103" i="15"/>
  <c r="X103" i="15"/>
  <c r="Y103" i="15" s="1"/>
  <c r="T103" i="15"/>
  <c r="U103" i="15" s="1"/>
  <c r="R103" i="15"/>
  <c r="V103" i="15" s="1"/>
  <c r="AA103" i="15" s="1"/>
  <c r="AB103" i="15" s="1"/>
  <c r="AE103" i="15" s="1"/>
  <c r="Q103" i="15"/>
  <c r="P103" i="15"/>
  <c r="O103" i="15"/>
  <c r="N103" i="15"/>
  <c r="M103" i="15"/>
  <c r="L103" i="15"/>
  <c r="K103" i="15"/>
  <c r="J103" i="15"/>
  <c r="H103" i="15"/>
  <c r="A103" i="15"/>
  <c r="AK102" i="15"/>
  <c r="AD102" i="15"/>
  <c r="AH102" i="15" s="1"/>
  <c r="X102" i="15"/>
  <c r="Y102" i="15" s="1"/>
  <c r="U102" i="15"/>
  <c r="T102" i="15"/>
  <c r="R102" i="15"/>
  <c r="V102" i="15" s="1"/>
  <c r="AA102" i="15" s="1"/>
  <c r="AB102" i="15" s="1"/>
  <c r="AE102" i="15" s="1"/>
  <c r="Q102" i="15"/>
  <c r="P102" i="15"/>
  <c r="O102" i="15"/>
  <c r="N102" i="15"/>
  <c r="M102" i="15"/>
  <c r="L102" i="15"/>
  <c r="K102" i="15"/>
  <c r="J102" i="15"/>
  <c r="H102" i="15"/>
  <c r="A102" i="15"/>
  <c r="AK101" i="15"/>
  <c r="AD101" i="15"/>
  <c r="AH101" i="15" s="1"/>
  <c r="Y101" i="15"/>
  <c r="X101" i="15"/>
  <c r="T101" i="15"/>
  <c r="U101" i="15" s="1"/>
  <c r="Q101" i="15"/>
  <c r="P101" i="15"/>
  <c r="O101" i="15"/>
  <c r="N101" i="15"/>
  <c r="M101" i="15"/>
  <c r="L101" i="15"/>
  <c r="K101" i="15"/>
  <c r="H101" i="15"/>
  <c r="J101" i="15" s="1"/>
  <c r="A101" i="15"/>
  <c r="AK100" i="15"/>
  <c r="AD100" i="15"/>
  <c r="AB100" i="15"/>
  <c r="AE100" i="15" s="1"/>
  <c r="Y100" i="15"/>
  <c r="U100" i="15"/>
  <c r="Q100" i="15"/>
  <c r="P100" i="15"/>
  <c r="O100" i="15"/>
  <c r="N100" i="15"/>
  <c r="M100" i="15"/>
  <c r="J100" i="15"/>
  <c r="A100" i="15"/>
  <c r="AK99" i="15"/>
  <c r="AH99" i="15"/>
  <c r="AD99" i="15"/>
  <c r="AB99" i="15"/>
  <c r="AE99" i="15" s="1"/>
  <c r="Y99" i="15"/>
  <c r="U99" i="15"/>
  <c r="V99" i="15" s="1"/>
  <c r="Q99" i="15"/>
  <c r="P99" i="15"/>
  <c r="O99" i="15"/>
  <c r="N99" i="15"/>
  <c r="M99" i="15"/>
  <c r="J99" i="15"/>
  <c r="A99" i="15"/>
  <c r="AK98" i="15"/>
  <c r="AH98" i="15"/>
  <c r="AD98" i="15"/>
  <c r="Y98" i="15"/>
  <c r="X98" i="15"/>
  <c r="T98" i="15"/>
  <c r="U98" i="15" s="1"/>
  <c r="Q98" i="15"/>
  <c r="P98" i="15"/>
  <c r="O98" i="15"/>
  <c r="N98" i="15"/>
  <c r="M98" i="15"/>
  <c r="L98" i="15"/>
  <c r="K98" i="15"/>
  <c r="J98" i="15"/>
  <c r="A98" i="15"/>
  <c r="AK97" i="15"/>
  <c r="AH97" i="15"/>
  <c r="AD97" i="15"/>
  <c r="Y97" i="15"/>
  <c r="U97" i="15"/>
  <c r="V97" i="15" s="1"/>
  <c r="T97" i="15"/>
  <c r="Q97" i="15"/>
  <c r="P97" i="15"/>
  <c r="O97" i="15"/>
  <c r="N97" i="15"/>
  <c r="M97" i="15"/>
  <c r="L97" i="15"/>
  <c r="K97" i="15"/>
  <c r="J97" i="15"/>
  <c r="A97" i="15"/>
  <c r="AK96" i="15"/>
  <c r="AH96" i="15"/>
  <c r="AD96" i="15"/>
  <c r="X96" i="15"/>
  <c r="Y96" i="15" s="1"/>
  <c r="T96" i="15"/>
  <c r="U96" i="15" s="1"/>
  <c r="Q96" i="15"/>
  <c r="P96" i="15"/>
  <c r="O96" i="15"/>
  <c r="N96" i="15"/>
  <c r="M96" i="15"/>
  <c r="L96" i="15"/>
  <c r="K96" i="15"/>
  <c r="J96" i="15"/>
  <c r="A96" i="15"/>
  <c r="AK95" i="15"/>
  <c r="AH95" i="15"/>
  <c r="AD95" i="15"/>
  <c r="Y95" i="15"/>
  <c r="X95" i="15"/>
  <c r="U95" i="15"/>
  <c r="Q95" i="15"/>
  <c r="P95" i="15"/>
  <c r="O95" i="15"/>
  <c r="N95" i="15"/>
  <c r="M95" i="15"/>
  <c r="R95" i="15" s="1"/>
  <c r="V95" i="15" s="1"/>
  <c r="AA95" i="15" s="1"/>
  <c r="AB95" i="15" s="1"/>
  <c r="AE95" i="15" s="1"/>
  <c r="L95" i="15"/>
  <c r="K95" i="15"/>
  <c r="J95" i="15"/>
  <c r="H95" i="15"/>
  <c r="A95" i="15"/>
  <c r="AK94" i="15"/>
  <c r="AH94" i="15"/>
  <c r="AD94" i="15"/>
  <c r="Y94" i="15"/>
  <c r="X94" i="15"/>
  <c r="T94" i="15"/>
  <c r="U94" i="15" s="1"/>
  <c r="Q94" i="15"/>
  <c r="P94" i="15"/>
  <c r="O94" i="15"/>
  <c r="N94" i="15"/>
  <c r="M94" i="15"/>
  <c r="R94" i="15" s="1"/>
  <c r="L94" i="15"/>
  <c r="K94" i="15"/>
  <c r="J94" i="15"/>
  <c r="A94" i="15"/>
  <c r="AK93" i="15"/>
  <c r="AD93" i="15"/>
  <c r="Y93" i="15"/>
  <c r="X93" i="15"/>
  <c r="T93" i="15"/>
  <c r="U93" i="15" s="1"/>
  <c r="Q93" i="15"/>
  <c r="P93" i="15"/>
  <c r="O93" i="15"/>
  <c r="N93" i="15"/>
  <c r="M93" i="15"/>
  <c r="R93" i="15" s="1"/>
  <c r="V93" i="15" s="1"/>
  <c r="AA93" i="15" s="1"/>
  <c r="AB93" i="15" s="1"/>
  <c r="AE93" i="15" s="1"/>
  <c r="L93" i="15"/>
  <c r="K93" i="15"/>
  <c r="J93" i="15"/>
  <c r="A93" i="15"/>
  <c r="AK92" i="15"/>
  <c r="AD92" i="15"/>
  <c r="AH92" i="15" s="1"/>
  <c r="X92" i="15"/>
  <c r="Y92" i="15" s="1"/>
  <c r="U92" i="15"/>
  <c r="T92" i="15"/>
  <c r="Q92" i="15"/>
  <c r="P92" i="15"/>
  <c r="O92" i="15"/>
  <c r="N92" i="15"/>
  <c r="M92" i="15"/>
  <c r="R92" i="15" s="1"/>
  <c r="V92" i="15" s="1"/>
  <c r="L92" i="15"/>
  <c r="K92" i="15"/>
  <c r="J92" i="15"/>
  <c r="A92" i="15"/>
  <c r="AK91" i="15"/>
  <c r="AD91" i="15"/>
  <c r="AH91" i="15" s="1"/>
  <c r="X91" i="15"/>
  <c r="Y91" i="15" s="1"/>
  <c r="U91" i="15"/>
  <c r="T91" i="15"/>
  <c r="Q91" i="15"/>
  <c r="P91" i="15"/>
  <c r="O91" i="15"/>
  <c r="N91" i="15"/>
  <c r="M91" i="15"/>
  <c r="R91" i="15" s="1"/>
  <c r="V91" i="15" s="1"/>
  <c r="AA91" i="15" s="1"/>
  <c r="AB91" i="15" s="1"/>
  <c r="AE91" i="15" s="1"/>
  <c r="L91" i="15"/>
  <c r="K91" i="15"/>
  <c r="J91" i="15"/>
  <c r="H91" i="15"/>
  <c r="A91" i="15"/>
  <c r="AK90" i="15"/>
  <c r="AH90" i="15"/>
  <c r="AD90" i="15"/>
  <c r="Y90" i="15"/>
  <c r="X90" i="15"/>
  <c r="T90" i="15"/>
  <c r="U90" i="15" s="1"/>
  <c r="Q90" i="15"/>
  <c r="P90" i="15"/>
  <c r="O90" i="15"/>
  <c r="N90" i="15"/>
  <c r="M90" i="15"/>
  <c r="R90" i="15" s="1"/>
  <c r="L90" i="15"/>
  <c r="K90" i="15"/>
  <c r="J90" i="15"/>
  <c r="H90" i="15"/>
  <c r="A90" i="15"/>
  <c r="AK89" i="15"/>
  <c r="AD89" i="15"/>
  <c r="AH89" i="15" s="1"/>
  <c r="X89" i="15"/>
  <c r="Y89" i="15" s="1"/>
  <c r="T89" i="15"/>
  <c r="U89" i="15" s="1"/>
  <c r="Q89" i="15"/>
  <c r="P89" i="15"/>
  <c r="O89" i="15"/>
  <c r="N89" i="15"/>
  <c r="R89" i="15" s="1"/>
  <c r="M89" i="15"/>
  <c r="L89" i="15"/>
  <c r="K89" i="15"/>
  <c r="H89" i="15"/>
  <c r="J89" i="15" s="1"/>
  <c r="A89" i="15"/>
  <c r="AK88" i="15"/>
  <c r="AH88" i="15"/>
  <c r="AD88" i="15"/>
  <c r="Y88" i="15"/>
  <c r="X88" i="15"/>
  <c r="T88" i="15"/>
  <c r="U88" i="15" s="1"/>
  <c r="Q88" i="15"/>
  <c r="P88" i="15"/>
  <c r="O88" i="15"/>
  <c r="N88" i="15"/>
  <c r="M88" i="15"/>
  <c r="R88" i="15" s="1"/>
  <c r="V88" i="15" s="1"/>
  <c r="AA88" i="15" s="1"/>
  <c r="AB88" i="15" s="1"/>
  <c r="AE88" i="15" s="1"/>
  <c r="L88" i="15"/>
  <c r="K88" i="15"/>
  <c r="H88" i="15"/>
  <c r="J88" i="15" s="1"/>
  <c r="A88" i="15"/>
  <c r="AK87" i="15"/>
  <c r="AD87" i="15"/>
  <c r="AH87" i="15" s="1"/>
  <c r="X87" i="15"/>
  <c r="Y87" i="15" s="1"/>
  <c r="U87" i="15"/>
  <c r="T87" i="15"/>
  <c r="R87" i="15"/>
  <c r="V87" i="15" s="1"/>
  <c r="AA87" i="15" s="1"/>
  <c r="AB87" i="15" s="1"/>
  <c r="AE87" i="15" s="1"/>
  <c r="Q87" i="15"/>
  <c r="P87" i="15"/>
  <c r="O87" i="15"/>
  <c r="N87" i="15"/>
  <c r="M87" i="15"/>
  <c r="L87" i="15"/>
  <c r="K87" i="15"/>
  <c r="H87" i="15"/>
  <c r="J87" i="15" s="1"/>
  <c r="A87" i="15"/>
  <c r="AK86" i="15"/>
  <c r="AH86" i="15"/>
  <c r="AD86" i="15"/>
  <c r="Y86" i="15"/>
  <c r="X86" i="15"/>
  <c r="T86" i="15"/>
  <c r="U86" i="15" s="1"/>
  <c r="Q86" i="15"/>
  <c r="P86" i="15"/>
  <c r="O86" i="15"/>
  <c r="N86" i="15"/>
  <c r="M86" i="15"/>
  <c r="R86" i="15" s="1"/>
  <c r="V86" i="15" s="1"/>
  <c r="AA86" i="15" s="1"/>
  <c r="AB86" i="15" s="1"/>
  <c r="AE86" i="15" s="1"/>
  <c r="L86" i="15"/>
  <c r="K86" i="15"/>
  <c r="H86" i="15"/>
  <c r="J86" i="15" s="1"/>
  <c r="A86" i="15"/>
  <c r="AK85" i="15"/>
  <c r="AD85" i="15"/>
  <c r="AH85" i="15" s="1"/>
  <c r="Y85" i="15"/>
  <c r="X85" i="15"/>
  <c r="U85" i="15"/>
  <c r="T85" i="15"/>
  <c r="R85" i="15"/>
  <c r="V85" i="15" s="1"/>
  <c r="AA85" i="15" s="1"/>
  <c r="AB85" i="15" s="1"/>
  <c r="AE85" i="15" s="1"/>
  <c r="Q85" i="15"/>
  <c r="P85" i="15"/>
  <c r="O85" i="15"/>
  <c r="N85" i="15"/>
  <c r="M85" i="15"/>
  <c r="L85" i="15"/>
  <c r="K85" i="15"/>
  <c r="J85" i="15"/>
  <c r="H85" i="15"/>
  <c r="A85" i="15"/>
  <c r="AK84" i="15"/>
  <c r="AH84" i="15"/>
  <c r="AD84" i="15"/>
  <c r="Y84" i="15"/>
  <c r="X84" i="15"/>
  <c r="T84" i="15"/>
  <c r="U84" i="15" s="1"/>
  <c r="Q84" i="15"/>
  <c r="P84" i="15"/>
  <c r="O84" i="15"/>
  <c r="N84" i="15"/>
  <c r="M84" i="15"/>
  <c r="L84" i="15"/>
  <c r="K84" i="15"/>
  <c r="H84" i="15"/>
  <c r="J84" i="15" s="1"/>
  <c r="A84" i="15"/>
  <c r="AK83" i="15"/>
  <c r="AH83" i="15"/>
  <c r="AD83" i="15"/>
  <c r="X83" i="15"/>
  <c r="Y83" i="15" s="1"/>
  <c r="T83" i="15"/>
  <c r="U83" i="15" s="1"/>
  <c r="Q83" i="15"/>
  <c r="P83" i="15"/>
  <c r="O83" i="15"/>
  <c r="N83" i="15"/>
  <c r="R83" i="15" s="1"/>
  <c r="M83" i="15"/>
  <c r="L83" i="15"/>
  <c r="K83" i="15"/>
  <c r="J83" i="15"/>
  <c r="H83" i="15"/>
  <c r="A83" i="15"/>
  <c r="AK82" i="15"/>
  <c r="AH82" i="15"/>
  <c r="AD82" i="15"/>
  <c r="Y82" i="15"/>
  <c r="X82" i="15"/>
  <c r="U82" i="15"/>
  <c r="T82" i="15"/>
  <c r="Q82" i="15"/>
  <c r="P82" i="15"/>
  <c r="O82" i="15"/>
  <c r="R82" i="15" s="1"/>
  <c r="V82" i="15" s="1"/>
  <c r="AA82" i="15" s="1"/>
  <c r="AB82" i="15" s="1"/>
  <c r="AE82" i="15" s="1"/>
  <c r="N82" i="15"/>
  <c r="M82" i="15"/>
  <c r="L82" i="15"/>
  <c r="K82" i="15"/>
  <c r="H82" i="15"/>
  <c r="J82" i="15" s="1"/>
  <c r="A82" i="15"/>
  <c r="AK81" i="15"/>
  <c r="AD81" i="15"/>
  <c r="AH81" i="15" s="1"/>
  <c r="X81" i="15"/>
  <c r="Y81" i="15" s="1"/>
  <c r="U81" i="15"/>
  <c r="T81" i="15"/>
  <c r="Q81" i="15"/>
  <c r="P81" i="15"/>
  <c r="R81" i="15" s="1"/>
  <c r="V81" i="15" s="1"/>
  <c r="AA81" i="15" s="1"/>
  <c r="AB81" i="15" s="1"/>
  <c r="AE81" i="15" s="1"/>
  <c r="O81" i="15"/>
  <c r="N81" i="15"/>
  <c r="M81" i="15"/>
  <c r="L81" i="15"/>
  <c r="K81" i="15"/>
  <c r="J81" i="15"/>
  <c r="A81" i="15"/>
  <c r="AK80" i="15"/>
  <c r="AD80" i="15"/>
  <c r="AH80" i="15" s="1"/>
  <c r="X80" i="15"/>
  <c r="Y80" i="15" s="1"/>
  <c r="U80" i="15"/>
  <c r="T80" i="15"/>
  <c r="Q80" i="15"/>
  <c r="P80" i="15"/>
  <c r="O80" i="15"/>
  <c r="R80" i="15" s="1"/>
  <c r="V80" i="15" s="1"/>
  <c r="N80" i="15"/>
  <c r="M80" i="15"/>
  <c r="L80" i="15"/>
  <c r="K80" i="15"/>
  <c r="J80" i="15"/>
  <c r="A80" i="15"/>
  <c r="AK79" i="15"/>
  <c r="AH79" i="15"/>
  <c r="AD79" i="15"/>
  <c r="Y79" i="15"/>
  <c r="X79" i="15"/>
  <c r="U79" i="15"/>
  <c r="T79" i="15"/>
  <c r="Q79" i="15"/>
  <c r="P79" i="15"/>
  <c r="O79" i="15"/>
  <c r="N79" i="15"/>
  <c r="M79" i="15"/>
  <c r="R79" i="15" s="1"/>
  <c r="V79" i="15" s="1"/>
  <c r="AA79" i="15" s="1"/>
  <c r="AB79" i="15" s="1"/>
  <c r="AE79" i="15" s="1"/>
  <c r="L79" i="15"/>
  <c r="K79" i="15"/>
  <c r="J79" i="15"/>
  <c r="H79" i="15"/>
  <c r="A79" i="15"/>
  <c r="AK78" i="15"/>
  <c r="AD78" i="15"/>
  <c r="AH78" i="15" s="1"/>
  <c r="X78" i="15"/>
  <c r="Y78" i="15" s="1"/>
  <c r="T78" i="15"/>
  <c r="U78" i="15" s="1"/>
  <c r="Q78" i="15"/>
  <c r="P78" i="15"/>
  <c r="O78" i="15"/>
  <c r="N78" i="15"/>
  <c r="R78" i="15" s="1"/>
  <c r="V78" i="15" s="1"/>
  <c r="AA78" i="15" s="1"/>
  <c r="AB78" i="15" s="1"/>
  <c r="AE78" i="15" s="1"/>
  <c r="M78" i="15"/>
  <c r="L78" i="15"/>
  <c r="K78" i="15"/>
  <c r="J78" i="15"/>
  <c r="H78" i="15"/>
  <c r="A78" i="15"/>
  <c r="AK77" i="15"/>
  <c r="AD77" i="15"/>
  <c r="AH77" i="15" s="1"/>
  <c r="X77" i="15"/>
  <c r="Y77" i="15" s="1"/>
  <c r="U77" i="15"/>
  <c r="T77" i="15"/>
  <c r="Q77" i="15"/>
  <c r="P77" i="15"/>
  <c r="O77" i="15"/>
  <c r="N77" i="15"/>
  <c r="R77" i="15" s="1"/>
  <c r="V77" i="15" s="1"/>
  <c r="AA77" i="15" s="1"/>
  <c r="AB77" i="15" s="1"/>
  <c r="AE77" i="15" s="1"/>
  <c r="M77" i="15"/>
  <c r="L77" i="15"/>
  <c r="K77" i="15"/>
  <c r="H77" i="15"/>
  <c r="J77" i="15" s="1"/>
  <c r="A77" i="15"/>
  <c r="AK76" i="15"/>
  <c r="AD76" i="15"/>
  <c r="AH76" i="15" s="1"/>
  <c r="Y76" i="15"/>
  <c r="X76" i="15"/>
  <c r="T76" i="15"/>
  <c r="U76" i="15" s="1"/>
  <c r="Q76" i="15"/>
  <c r="P76" i="15"/>
  <c r="O76" i="15"/>
  <c r="N76" i="15"/>
  <c r="M76" i="15"/>
  <c r="R76" i="15" s="1"/>
  <c r="V76" i="15" s="1"/>
  <c r="AA76" i="15" s="1"/>
  <c r="AB76" i="15" s="1"/>
  <c r="AE76" i="15" s="1"/>
  <c r="L76" i="15"/>
  <c r="K76" i="15"/>
  <c r="J76" i="15"/>
  <c r="H76" i="15"/>
  <c r="A76" i="15"/>
  <c r="AK75" i="15"/>
  <c r="AD75" i="15"/>
  <c r="AH75" i="15" s="1"/>
  <c r="X75" i="15"/>
  <c r="Y75" i="15" s="1"/>
  <c r="U75" i="15"/>
  <c r="T75" i="15"/>
  <c r="Q75" i="15"/>
  <c r="P75" i="15"/>
  <c r="R75" i="15" s="1"/>
  <c r="V75" i="15" s="1"/>
  <c r="O75" i="15"/>
  <c r="N75" i="15"/>
  <c r="M75" i="15"/>
  <c r="L75" i="15"/>
  <c r="K75" i="15"/>
  <c r="J75" i="15"/>
  <c r="H75" i="15"/>
  <c r="A75" i="15"/>
  <c r="AK74" i="15"/>
  <c r="AD74" i="15"/>
  <c r="X74" i="15"/>
  <c r="Y74" i="15" s="1"/>
  <c r="T74" i="15"/>
  <c r="U74" i="15" s="1"/>
  <c r="R74" i="15"/>
  <c r="V74" i="15" s="1"/>
  <c r="AA74" i="15" s="1"/>
  <c r="AB74" i="15" s="1"/>
  <c r="AE74" i="15" s="1"/>
  <c r="Q74" i="15"/>
  <c r="P74" i="15"/>
  <c r="O74" i="15"/>
  <c r="N74" i="15"/>
  <c r="M74" i="15"/>
  <c r="L74" i="15"/>
  <c r="K74" i="15"/>
  <c r="J74" i="15"/>
  <c r="H74" i="15"/>
  <c r="A74" i="15"/>
  <c r="AK73" i="15"/>
  <c r="AD73" i="15"/>
  <c r="AH73" i="15" s="1"/>
  <c r="Y73" i="15"/>
  <c r="X73" i="15"/>
  <c r="U73" i="15"/>
  <c r="T73" i="15"/>
  <c r="Q73" i="15"/>
  <c r="P73" i="15"/>
  <c r="O73" i="15"/>
  <c r="N73" i="15"/>
  <c r="M73" i="15"/>
  <c r="R73" i="15" s="1"/>
  <c r="V73" i="15" s="1"/>
  <c r="AA73" i="15" s="1"/>
  <c r="AB73" i="15" s="1"/>
  <c r="AE73" i="15" s="1"/>
  <c r="L73" i="15"/>
  <c r="K73" i="15"/>
  <c r="J73" i="15"/>
  <c r="H73" i="15"/>
  <c r="A73" i="15"/>
  <c r="AK72" i="15"/>
  <c r="AH72" i="15"/>
  <c r="AD72" i="15"/>
  <c r="Y72" i="15"/>
  <c r="X72" i="15"/>
  <c r="U72" i="15"/>
  <c r="T72" i="15"/>
  <c r="Q72" i="15"/>
  <c r="P72" i="15"/>
  <c r="O72" i="15"/>
  <c r="N72" i="15"/>
  <c r="M72" i="15"/>
  <c r="L72" i="15"/>
  <c r="K72" i="15"/>
  <c r="H72" i="15"/>
  <c r="J72" i="15" s="1"/>
  <c r="A72" i="15"/>
  <c r="AK71" i="15"/>
  <c r="AD71" i="15"/>
  <c r="AH71" i="15" s="1"/>
  <c r="X71" i="15"/>
  <c r="Y71" i="15" s="1"/>
  <c r="T71" i="15"/>
  <c r="U71" i="15" s="1"/>
  <c r="V71" i="15" s="1"/>
  <c r="Q71" i="15"/>
  <c r="P71" i="15"/>
  <c r="O71" i="15"/>
  <c r="N71" i="15"/>
  <c r="M71" i="15"/>
  <c r="L71" i="15"/>
  <c r="K71" i="15"/>
  <c r="J71" i="15"/>
  <c r="A71" i="15"/>
  <c r="AK70" i="15"/>
  <c r="AH70" i="15"/>
  <c r="AD70" i="15"/>
  <c r="Y70" i="15"/>
  <c r="X70" i="15"/>
  <c r="T70" i="15"/>
  <c r="U70" i="15" s="1"/>
  <c r="Q70" i="15"/>
  <c r="P70" i="15"/>
  <c r="O70" i="15"/>
  <c r="N70" i="15"/>
  <c r="M70" i="15"/>
  <c r="R70" i="15" s="1"/>
  <c r="L70" i="15"/>
  <c r="K70" i="15"/>
  <c r="J70" i="15"/>
  <c r="H70" i="15"/>
  <c r="A70" i="15"/>
  <c r="AK69" i="15"/>
  <c r="AD69" i="15"/>
  <c r="AH69" i="15" s="1"/>
  <c r="X69" i="15"/>
  <c r="Y69" i="15" s="1"/>
  <c r="U69" i="15"/>
  <c r="T69" i="15"/>
  <c r="Q69" i="15"/>
  <c r="P69" i="15"/>
  <c r="R69" i="15" s="1"/>
  <c r="V69" i="15" s="1"/>
  <c r="AA69" i="15" s="1"/>
  <c r="AB69" i="15" s="1"/>
  <c r="AE69" i="15" s="1"/>
  <c r="O69" i="15"/>
  <c r="N69" i="15"/>
  <c r="M69" i="15"/>
  <c r="L69" i="15"/>
  <c r="K69" i="15"/>
  <c r="J69" i="15"/>
  <c r="H69" i="15"/>
  <c r="A69" i="15"/>
  <c r="AK68" i="15"/>
  <c r="AD68" i="15"/>
  <c r="X68" i="15"/>
  <c r="Y68" i="15" s="1"/>
  <c r="T68" i="15"/>
  <c r="U68" i="15" s="1"/>
  <c r="R68" i="15"/>
  <c r="V68" i="15" s="1"/>
  <c r="AA68" i="15" s="1"/>
  <c r="AB68" i="15" s="1"/>
  <c r="AE68" i="15" s="1"/>
  <c r="Q68" i="15"/>
  <c r="P68" i="15"/>
  <c r="O68" i="15"/>
  <c r="N68" i="15"/>
  <c r="M68" i="15"/>
  <c r="L68" i="15"/>
  <c r="K68" i="15"/>
  <c r="J68" i="15"/>
  <c r="H68" i="15"/>
  <c r="A68" i="15"/>
  <c r="AK67" i="15"/>
  <c r="AH67" i="15"/>
  <c r="AD67" i="15"/>
  <c r="Y67" i="15"/>
  <c r="X67" i="15"/>
  <c r="U67" i="15"/>
  <c r="T67" i="15"/>
  <c r="Q67" i="15"/>
  <c r="P67" i="15"/>
  <c r="O67" i="15"/>
  <c r="N67" i="15"/>
  <c r="M67" i="15"/>
  <c r="R67" i="15" s="1"/>
  <c r="V67" i="15" s="1"/>
  <c r="AA67" i="15" s="1"/>
  <c r="AB67" i="15" s="1"/>
  <c r="AE67" i="15" s="1"/>
  <c r="L67" i="15"/>
  <c r="K67" i="15"/>
  <c r="H67" i="15"/>
  <c r="J67" i="15" s="1"/>
  <c r="A67" i="15"/>
  <c r="AK66" i="15"/>
  <c r="AH66" i="15"/>
  <c r="AD66" i="15"/>
  <c r="Y66" i="15"/>
  <c r="X66" i="15"/>
  <c r="U66" i="15"/>
  <c r="Q66" i="15"/>
  <c r="P66" i="15"/>
  <c r="O66" i="15"/>
  <c r="N66" i="15"/>
  <c r="M66" i="15"/>
  <c r="R66" i="15" s="1"/>
  <c r="V66" i="15" s="1"/>
  <c r="AA66" i="15" s="1"/>
  <c r="AB66" i="15" s="1"/>
  <c r="AE66" i="15" s="1"/>
  <c r="L66" i="15"/>
  <c r="K66" i="15"/>
  <c r="J66" i="15"/>
  <c r="H66" i="15"/>
  <c r="A66" i="15"/>
  <c r="AK65" i="15"/>
  <c r="AD65" i="15"/>
  <c r="AH65" i="15" s="1"/>
  <c r="Y65" i="15"/>
  <c r="X65" i="15"/>
  <c r="T65" i="15"/>
  <c r="U65" i="15" s="1"/>
  <c r="Q65" i="15"/>
  <c r="P65" i="15"/>
  <c r="O65" i="15"/>
  <c r="N65" i="15"/>
  <c r="M65" i="15"/>
  <c r="R65" i="15" s="1"/>
  <c r="V65" i="15" s="1"/>
  <c r="AA65" i="15" s="1"/>
  <c r="AB65" i="15" s="1"/>
  <c r="AE65" i="15" s="1"/>
  <c r="L65" i="15"/>
  <c r="K65" i="15"/>
  <c r="H65" i="15"/>
  <c r="J65" i="15" s="1"/>
  <c r="A65" i="15"/>
  <c r="AK64" i="15"/>
  <c r="AD64" i="15"/>
  <c r="AH64" i="15" s="1"/>
  <c r="X64" i="15"/>
  <c r="Y64" i="15" s="1"/>
  <c r="T64" i="15"/>
  <c r="U64" i="15" s="1"/>
  <c r="Q64" i="15"/>
  <c r="P64" i="15"/>
  <c r="O64" i="15"/>
  <c r="N64" i="15"/>
  <c r="M64" i="15"/>
  <c r="R64" i="15" s="1"/>
  <c r="L64" i="15"/>
  <c r="K64" i="15"/>
  <c r="H64" i="15"/>
  <c r="J64" i="15" s="1"/>
  <c r="A64" i="15"/>
  <c r="AK63" i="15"/>
  <c r="AD63" i="15"/>
  <c r="AH63" i="15" s="1"/>
  <c r="Y63" i="15"/>
  <c r="X63" i="15"/>
  <c r="U63" i="15"/>
  <c r="T63" i="15"/>
  <c r="Q63" i="15"/>
  <c r="P63" i="15"/>
  <c r="R63" i="15" s="1"/>
  <c r="V63" i="15" s="1"/>
  <c r="AA63" i="15" s="1"/>
  <c r="AB63" i="15" s="1"/>
  <c r="AE63" i="15" s="1"/>
  <c r="O63" i="15"/>
  <c r="N63" i="15"/>
  <c r="M63" i="15"/>
  <c r="L63" i="15"/>
  <c r="K63" i="15"/>
  <c r="H63" i="15"/>
  <c r="J63" i="15" s="1"/>
  <c r="A63" i="15"/>
  <c r="AK62" i="15"/>
  <c r="AD62" i="15"/>
  <c r="AH62" i="15" s="1"/>
  <c r="X62" i="15"/>
  <c r="Y62" i="15" s="1"/>
  <c r="T62" i="15"/>
  <c r="U62" i="15" s="1"/>
  <c r="Q62" i="15"/>
  <c r="P62" i="15"/>
  <c r="O62" i="15"/>
  <c r="N62" i="15"/>
  <c r="R62" i="15" s="1"/>
  <c r="V62" i="15" s="1"/>
  <c r="AA62" i="15" s="1"/>
  <c r="AB62" i="15" s="1"/>
  <c r="AE62" i="15" s="1"/>
  <c r="M62" i="15"/>
  <c r="L62" i="15"/>
  <c r="K62" i="15"/>
  <c r="H62" i="15"/>
  <c r="J62" i="15" s="1"/>
  <c r="A62" i="15"/>
  <c r="AK61" i="15"/>
  <c r="AH61" i="15"/>
  <c r="AD61" i="15"/>
  <c r="Y61" i="15"/>
  <c r="X61" i="15"/>
  <c r="T61" i="15"/>
  <c r="U61" i="15" s="1"/>
  <c r="R61" i="15"/>
  <c r="V61" i="15" s="1"/>
  <c r="AA61" i="15" s="1"/>
  <c r="AB61" i="15" s="1"/>
  <c r="AE61" i="15" s="1"/>
  <c r="Q61" i="15"/>
  <c r="P61" i="15"/>
  <c r="O61" i="15"/>
  <c r="N61" i="15"/>
  <c r="M61" i="15"/>
  <c r="L61" i="15"/>
  <c r="K61" i="15"/>
  <c r="J61" i="15"/>
  <c r="H61" i="15"/>
  <c r="A61" i="15"/>
  <c r="AK60" i="15"/>
  <c r="AH60" i="15"/>
  <c r="AD60" i="15"/>
  <c r="X60" i="15"/>
  <c r="Y60" i="15" s="1"/>
  <c r="U60" i="15"/>
  <c r="T60" i="15"/>
  <c r="Q60" i="15"/>
  <c r="P60" i="15"/>
  <c r="O60" i="15"/>
  <c r="N60" i="15"/>
  <c r="M60" i="15"/>
  <c r="R60" i="15" s="1"/>
  <c r="V60" i="15" s="1"/>
  <c r="L60" i="15"/>
  <c r="K60" i="15"/>
  <c r="H60" i="15"/>
  <c r="J60" i="15" s="1"/>
  <c r="A60" i="15"/>
  <c r="AK59" i="15"/>
  <c r="AH59" i="15"/>
  <c r="AD59" i="15"/>
  <c r="Y59" i="15"/>
  <c r="X59" i="15"/>
  <c r="T59" i="15"/>
  <c r="U59" i="15" s="1"/>
  <c r="Q59" i="15"/>
  <c r="P59" i="15"/>
  <c r="O59" i="15"/>
  <c r="N59" i="15"/>
  <c r="M59" i="15"/>
  <c r="L59" i="15"/>
  <c r="K59" i="15"/>
  <c r="H59" i="15"/>
  <c r="J59" i="15" s="1"/>
  <c r="A59" i="15"/>
  <c r="AK58" i="15"/>
  <c r="AH58" i="15"/>
  <c r="AD58" i="15"/>
  <c r="Y58" i="15"/>
  <c r="X58" i="15"/>
  <c r="T58" i="15"/>
  <c r="U58" i="15" s="1"/>
  <c r="Q58" i="15"/>
  <c r="P58" i="15"/>
  <c r="O58" i="15"/>
  <c r="N58" i="15"/>
  <c r="M58" i="15"/>
  <c r="R58" i="15" s="1"/>
  <c r="L58" i="15"/>
  <c r="K58" i="15"/>
  <c r="J58" i="15"/>
  <c r="H58" i="15"/>
  <c r="A58" i="15"/>
  <c r="AK57" i="15"/>
  <c r="AD57" i="15"/>
  <c r="AH57" i="15" s="1"/>
  <c r="Y57" i="15"/>
  <c r="X57" i="15"/>
  <c r="U57" i="15"/>
  <c r="T57" i="15"/>
  <c r="Q57" i="15"/>
  <c r="P57" i="15"/>
  <c r="O57" i="15"/>
  <c r="N57" i="15"/>
  <c r="M57" i="15"/>
  <c r="R57" i="15" s="1"/>
  <c r="V57" i="15" s="1"/>
  <c r="AA57" i="15" s="1"/>
  <c r="AB57" i="15" s="1"/>
  <c r="AE57" i="15" s="1"/>
  <c r="L57" i="15"/>
  <c r="K57" i="15"/>
  <c r="H57" i="15"/>
  <c r="J57" i="15" s="1"/>
  <c r="A57" i="15"/>
  <c r="AK56" i="15"/>
  <c r="AH56" i="15"/>
  <c r="AD56" i="15"/>
  <c r="X56" i="15"/>
  <c r="Y56" i="15" s="1"/>
  <c r="T56" i="15"/>
  <c r="U56" i="15" s="1"/>
  <c r="Q56" i="15"/>
  <c r="P56" i="15"/>
  <c r="O56" i="15"/>
  <c r="N56" i="15"/>
  <c r="M56" i="15"/>
  <c r="R56" i="15" s="1"/>
  <c r="L56" i="15"/>
  <c r="K56" i="15"/>
  <c r="J56" i="15"/>
  <c r="H56" i="15"/>
  <c r="A56" i="15"/>
  <c r="AK55" i="15"/>
  <c r="AD55" i="15"/>
  <c r="AH55" i="15" s="1"/>
  <c r="Y55" i="15"/>
  <c r="X55" i="15"/>
  <c r="U55" i="15"/>
  <c r="T55" i="15"/>
  <c r="R55" i="15"/>
  <c r="V55" i="15" s="1"/>
  <c r="AA55" i="15" s="1"/>
  <c r="AB55" i="15" s="1"/>
  <c r="AE55" i="15" s="1"/>
  <c r="Q55" i="15"/>
  <c r="P55" i="15"/>
  <c r="O55" i="15"/>
  <c r="N55" i="15"/>
  <c r="M55" i="15"/>
  <c r="L55" i="15"/>
  <c r="K55" i="15"/>
  <c r="J55" i="15"/>
  <c r="H55" i="15"/>
  <c r="A55" i="15"/>
  <c r="AK54" i="15"/>
  <c r="AD54" i="15"/>
  <c r="AH54" i="15" s="1"/>
  <c r="Y54" i="15"/>
  <c r="X54" i="15"/>
  <c r="T54" i="15"/>
  <c r="U54" i="15" s="1"/>
  <c r="Q54" i="15"/>
  <c r="P54" i="15"/>
  <c r="O54" i="15"/>
  <c r="N54" i="15"/>
  <c r="R54" i="15" s="1"/>
  <c r="M54" i="15"/>
  <c r="L54" i="15"/>
  <c r="K54" i="15"/>
  <c r="H54" i="15"/>
  <c r="J54" i="15" s="1"/>
  <c r="A54" i="15"/>
  <c r="AK53" i="15"/>
  <c r="AD53" i="15"/>
  <c r="Y53" i="15"/>
  <c r="X53" i="15"/>
  <c r="T53" i="15"/>
  <c r="U53" i="15" s="1"/>
  <c r="Q53" i="15"/>
  <c r="P53" i="15"/>
  <c r="O53" i="15"/>
  <c r="N53" i="15"/>
  <c r="M53" i="15"/>
  <c r="R53" i="15" s="1"/>
  <c r="V53" i="15" s="1"/>
  <c r="AA53" i="15" s="1"/>
  <c r="AB53" i="15" s="1"/>
  <c r="AE53" i="15" s="1"/>
  <c r="L53" i="15"/>
  <c r="K53" i="15"/>
  <c r="H53" i="15"/>
  <c r="J53" i="15" s="1"/>
  <c r="A53" i="15"/>
  <c r="AK52" i="15"/>
  <c r="AH52" i="15"/>
  <c r="AD52" i="15"/>
  <c r="X52" i="15"/>
  <c r="Y52" i="15" s="1"/>
  <c r="U52" i="15"/>
  <c r="T52" i="15"/>
  <c r="Q52" i="15"/>
  <c r="P52" i="15"/>
  <c r="O52" i="15"/>
  <c r="N52" i="15"/>
  <c r="R52" i="15" s="1"/>
  <c r="V52" i="15" s="1"/>
  <c r="AA52" i="15" s="1"/>
  <c r="AB52" i="15" s="1"/>
  <c r="AE52" i="15" s="1"/>
  <c r="M52" i="15"/>
  <c r="L52" i="15"/>
  <c r="K52" i="15"/>
  <c r="J52" i="15"/>
  <c r="H52" i="15"/>
  <c r="A52" i="15"/>
  <c r="AK51" i="15"/>
  <c r="AH51" i="15"/>
  <c r="AD51" i="15"/>
  <c r="X51" i="15"/>
  <c r="Y51" i="15" s="1"/>
  <c r="T51" i="15"/>
  <c r="U51" i="15" s="1"/>
  <c r="V51" i="15" s="1"/>
  <c r="AA51" i="15" s="1"/>
  <c r="AB51" i="15" s="1"/>
  <c r="AE51" i="15" s="1"/>
  <c r="Q51" i="15"/>
  <c r="P51" i="15"/>
  <c r="O51" i="15"/>
  <c r="N51" i="15"/>
  <c r="M51" i="15"/>
  <c r="R51" i="15" s="1"/>
  <c r="L51" i="15"/>
  <c r="K51" i="15"/>
  <c r="H51" i="15"/>
  <c r="J51" i="15" s="1"/>
  <c r="A51" i="15"/>
  <c r="AK50" i="15"/>
  <c r="AD50" i="15"/>
  <c r="AH50" i="15" s="1"/>
  <c r="Y50" i="15"/>
  <c r="X50" i="15"/>
  <c r="U50" i="15"/>
  <c r="T50" i="15"/>
  <c r="Q50" i="15"/>
  <c r="P50" i="15"/>
  <c r="O50" i="15"/>
  <c r="N50" i="15"/>
  <c r="M50" i="15"/>
  <c r="R50" i="15" s="1"/>
  <c r="V50" i="15" s="1"/>
  <c r="AA50" i="15" s="1"/>
  <c r="AB50" i="15" s="1"/>
  <c r="AE50" i="15" s="1"/>
  <c r="L50" i="15"/>
  <c r="K50" i="15"/>
  <c r="J50" i="15"/>
  <c r="H50" i="15"/>
  <c r="A50" i="15"/>
  <c r="AK49" i="15"/>
  <c r="AH49" i="15"/>
  <c r="AD49" i="15"/>
  <c r="Y49" i="15"/>
  <c r="X49" i="15"/>
  <c r="T49" i="15"/>
  <c r="U49" i="15" s="1"/>
  <c r="Q49" i="15"/>
  <c r="P49" i="15"/>
  <c r="O49" i="15"/>
  <c r="N49" i="15"/>
  <c r="M49" i="15"/>
  <c r="R49" i="15" s="1"/>
  <c r="V49" i="15" s="1"/>
  <c r="AA49" i="15" s="1"/>
  <c r="AB49" i="15" s="1"/>
  <c r="AE49" i="15" s="1"/>
  <c r="L49" i="15"/>
  <c r="K49" i="15"/>
  <c r="J49" i="15"/>
  <c r="H49" i="15"/>
  <c r="A49" i="15"/>
  <c r="AK48" i="15"/>
  <c r="AD48" i="15"/>
  <c r="AH48" i="15" s="1"/>
  <c r="X48" i="15"/>
  <c r="Y48" i="15" s="1"/>
  <c r="T48" i="15"/>
  <c r="U48" i="15" s="1"/>
  <c r="Q48" i="15"/>
  <c r="P48" i="15"/>
  <c r="O48" i="15"/>
  <c r="N48" i="15"/>
  <c r="M48" i="15"/>
  <c r="R48" i="15" s="1"/>
  <c r="L48" i="15"/>
  <c r="K48" i="15"/>
  <c r="H48" i="15"/>
  <c r="J48" i="15" s="1"/>
  <c r="A48" i="15"/>
  <c r="AK47" i="15"/>
  <c r="AD47" i="15"/>
  <c r="AH47" i="15" s="1"/>
  <c r="Y47" i="15"/>
  <c r="X47" i="15"/>
  <c r="U47" i="15"/>
  <c r="T47" i="15"/>
  <c r="Q47" i="15"/>
  <c r="P47" i="15"/>
  <c r="R47" i="15" s="1"/>
  <c r="O47" i="15"/>
  <c r="N47" i="15"/>
  <c r="M47" i="15"/>
  <c r="L47" i="15"/>
  <c r="K47" i="15"/>
  <c r="J47" i="15"/>
  <c r="H47" i="15"/>
  <c r="A47" i="15"/>
  <c r="AK46" i="15"/>
  <c r="AC46" i="15"/>
  <c r="AD46" i="15" s="1"/>
  <c r="Y46" i="15"/>
  <c r="X46" i="15"/>
  <c r="U46" i="15"/>
  <c r="T46" i="15"/>
  <c r="Q46" i="15"/>
  <c r="P46" i="15"/>
  <c r="R46" i="15" s="1"/>
  <c r="V46" i="15" s="1"/>
  <c r="AA46" i="15" s="1"/>
  <c r="AB46" i="15" s="1"/>
  <c r="AE46" i="15" s="1"/>
  <c r="O46" i="15"/>
  <c r="N46" i="15"/>
  <c r="M46" i="15"/>
  <c r="L46" i="15"/>
  <c r="K46" i="15"/>
  <c r="J46" i="15"/>
  <c r="H46" i="15"/>
  <c r="A46" i="15"/>
  <c r="AK45" i="15"/>
  <c r="AD45" i="15"/>
  <c r="AH45" i="15" s="1"/>
  <c r="Y45" i="15"/>
  <c r="X45" i="15"/>
  <c r="T45" i="15"/>
  <c r="U45" i="15" s="1"/>
  <c r="Q45" i="15"/>
  <c r="P45" i="15"/>
  <c r="O45" i="15"/>
  <c r="R45" i="15" s="1"/>
  <c r="N45" i="15"/>
  <c r="M45" i="15"/>
  <c r="L45" i="15"/>
  <c r="K45" i="15"/>
  <c r="H45" i="15"/>
  <c r="J45" i="15" s="1"/>
  <c r="A45" i="15"/>
  <c r="AK44" i="15"/>
  <c r="AD44" i="15"/>
  <c r="X44" i="15"/>
  <c r="Y44" i="15" s="1"/>
  <c r="U44" i="15"/>
  <c r="Q44" i="15"/>
  <c r="P44" i="15"/>
  <c r="O44" i="15"/>
  <c r="N44" i="15"/>
  <c r="M44" i="15"/>
  <c r="L44" i="15"/>
  <c r="K44" i="15"/>
  <c r="H44" i="15"/>
  <c r="J44" i="15" s="1"/>
  <c r="A44" i="15"/>
  <c r="AK43" i="15"/>
  <c r="AH43" i="15"/>
  <c r="AD43" i="15"/>
  <c r="X43" i="15"/>
  <c r="Y43" i="15" s="1"/>
  <c r="U43" i="15"/>
  <c r="T43" i="15"/>
  <c r="Q43" i="15"/>
  <c r="P43" i="15"/>
  <c r="O43" i="15"/>
  <c r="N43" i="15"/>
  <c r="M43" i="15"/>
  <c r="L43" i="15"/>
  <c r="K43" i="15"/>
  <c r="H43" i="15"/>
  <c r="J43" i="15" s="1"/>
  <c r="A43" i="15"/>
  <c r="AK42" i="15"/>
  <c r="AH42" i="15"/>
  <c r="AD42" i="15"/>
  <c r="Y42" i="15"/>
  <c r="X42" i="15"/>
  <c r="T42" i="15"/>
  <c r="U42" i="15" s="1"/>
  <c r="Q42" i="15"/>
  <c r="P42" i="15"/>
  <c r="O42" i="15"/>
  <c r="N42" i="15"/>
  <c r="M42" i="15"/>
  <c r="L42" i="15"/>
  <c r="K42" i="15"/>
  <c r="J42" i="15"/>
  <c r="H42" i="15"/>
  <c r="A42" i="15"/>
  <c r="AK41" i="15"/>
  <c r="AD41" i="15"/>
  <c r="AH41" i="15" s="1"/>
  <c r="X41" i="15"/>
  <c r="Y41" i="15" s="1"/>
  <c r="U41" i="15"/>
  <c r="T41" i="15"/>
  <c r="R41" i="15"/>
  <c r="Q41" i="15"/>
  <c r="P41" i="15"/>
  <c r="O41" i="15"/>
  <c r="N41" i="15"/>
  <c r="M41" i="15"/>
  <c r="L41" i="15"/>
  <c r="K41" i="15"/>
  <c r="J41" i="15"/>
  <c r="H41" i="15"/>
  <c r="A41" i="15"/>
  <c r="AK40" i="15"/>
  <c r="AH40" i="15"/>
  <c r="AD40" i="15"/>
  <c r="AB40" i="15"/>
  <c r="AE40" i="15" s="1"/>
  <c r="X40" i="15"/>
  <c r="Y40" i="15" s="1"/>
  <c r="V40" i="15"/>
  <c r="AA40" i="15" s="1"/>
  <c r="U40" i="15"/>
  <c r="R40" i="15"/>
  <c r="Q40" i="15"/>
  <c r="P40" i="15"/>
  <c r="O40" i="15"/>
  <c r="N40" i="15"/>
  <c r="M40" i="15"/>
  <c r="L40" i="15"/>
  <c r="K40" i="15"/>
  <c r="J40" i="15"/>
  <c r="H40" i="15"/>
  <c r="A40" i="15"/>
  <c r="AK39" i="15"/>
  <c r="AD39" i="15"/>
  <c r="AH39" i="15" s="1"/>
  <c r="Y39" i="15"/>
  <c r="X39" i="15"/>
  <c r="T39" i="15"/>
  <c r="U39" i="15" s="1"/>
  <c r="Q39" i="15"/>
  <c r="P39" i="15"/>
  <c r="O39" i="15"/>
  <c r="N39" i="15"/>
  <c r="M39" i="15"/>
  <c r="L39" i="15"/>
  <c r="K39" i="15"/>
  <c r="H39" i="15"/>
  <c r="J39" i="15" s="1"/>
  <c r="A39" i="15"/>
  <c r="AK38" i="15"/>
  <c r="AD38" i="15"/>
  <c r="AH38" i="15" s="1"/>
  <c r="X38" i="15"/>
  <c r="Y38" i="15" s="1"/>
  <c r="U38" i="15"/>
  <c r="T38" i="15"/>
  <c r="Q38" i="15"/>
  <c r="P38" i="15"/>
  <c r="O38" i="15"/>
  <c r="N38" i="15"/>
  <c r="R38" i="15" s="1"/>
  <c r="V38" i="15" s="1"/>
  <c r="AA38" i="15" s="1"/>
  <c r="AB38" i="15" s="1"/>
  <c r="AE38" i="15" s="1"/>
  <c r="M38" i="15"/>
  <c r="L38" i="15"/>
  <c r="K38" i="15"/>
  <c r="J38" i="15"/>
  <c r="H38" i="15"/>
  <c r="A38" i="15"/>
  <c r="AK37" i="15"/>
  <c r="AH37" i="15"/>
  <c r="AD37" i="15"/>
  <c r="Y37" i="15"/>
  <c r="X37" i="15"/>
  <c r="T37" i="15"/>
  <c r="U37" i="15" s="1"/>
  <c r="Q37" i="15"/>
  <c r="P37" i="15"/>
  <c r="O37" i="15"/>
  <c r="N37" i="15"/>
  <c r="M37" i="15"/>
  <c r="L37" i="15"/>
  <c r="K37" i="15"/>
  <c r="H37" i="15"/>
  <c r="J37" i="15" s="1"/>
  <c r="A37" i="15"/>
  <c r="AK36" i="15"/>
  <c r="Y36" i="15"/>
  <c r="X36" i="15"/>
  <c r="T36" i="15"/>
  <c r="U36" i="15" s="1"/>
  <c r="Q36" i="15"/>
  <c r="P36" i="15"/>
  <c r="O36" i="15"/>
  <c r="N36" i="15"/>
  <c r="M36" i="15"/>
  <c r="L36" i="15"/>
  <c r="K36" i="15"/>
  <c r="H36" i="15"/>
  <c r="J36" i="15" s="1"/>
  <c r="A36" i="15"/>
  <c r="AK35" i="15"/>
  <c r="AD35" i="15"/>
  <c r="AH35" i="15" s="1"/>
  <c r="X35" i="15"/>
  <c r="Y35" i="15" s="1"/>
  <c r="U35" i="15"/>
  <c r="T35" i="15"/>
  <c r="Q35" i="15"/>
  <c r="P35" i="15"/>
  <c r="O35" i="15"/>
  <c r="N35" i="15"/>
  <c r="R35" i="15" s="1"/>
  <c r="V35" i="15" s="1"/>
  <c r="AA35" i="15" s="1"/>
  <c r="AB35" i="15" s="1"/>
  <c r="AE35" i="15" s="1"/>
  <c r="M35" i="15"/>
  <c r="L35" i="15"/>
  <c r="K35" i="15"/>
  <c r="J35" i="15"/>
  <c r="H35" i="15"/>
  <c r="A35" i="15"/>
  <c r="AK34" i="15"/>
  <c r="X34" i="15"/>
  <c r="Y34" i="15" s="1"/>
  <c r="U34" i="15"/>
  <c r="T34" i="15"/>
  <c r="Q34" i="15"/>
  <c r="P34" i="15"/>
  <c r="O34" i="15"/>
  <c r="N34" i="15"/>
  <c r="R34" i="15" s="1"/>
  <c r="V34" i="15" s="1"/>
  <c r="AA34" i="15" s="1"/>
  <c r="AB34" i="15" s="1"/>
  <c r="M34" i="15"/>
  <c r="L34" i="15"/>
  <c r="K34" i="15"/>
  <c r="J34" i="15"/>
  <c r="H34" i="15"/>
  <c r="A34" i="15"/>
  <c r="AK33" i="15"/>
  <c r="X33" i="15"/>
  <c r="Y33" i="15" s="1"/>
  <c r="U33" i="15"/>
  <c r="T33" i="15"/>
  <c r="Q33" i="15"/>
  <c r="P33" i="15"/>
  <c r="O33" i="15"/>
  <c r="N33" i="15"/>
  <c r="M33" i="15"/>
  <c r="R33" i="15" s="1"/>
  <c r="V33" i="15" s="1"/>
  <c r="AA33" i="15" s="1"/>
  <c r="AB33" i="15" s="1"/>
  <c r="L33" i="15"/>
  <c r="K33" i="15"/>
  <c r="J33" i="15"/>
  <c r="H33" i="15"/>
  <c r="A33" i="15"/>
  <c r="AK32" i="15"/>
  <c r="X32" i="15"/>
  <c r="Y32" i="15" s="1"/>
  <c r="U32" i="15"/>
  <c r="T32" i="15"/>
  <c r="Q32" i="15"/>
  <c r="P32" i="15"/>
  <c r="O32" i="15"/>
  <c r="N32" i="15"/>
  <c r="R32" i="15" s="1"/>
  <c r="V32" i="15" s="1"/>
  <c r="AA32" i="15" s="1"/>
  <c r="AB32" i="15" s="1"/>
  <c r="M32" i="15"/>
  <c r="L32" i="15"/>
  <c r="K32" i="15"/>
  <c r="H32" i="15"/>
  <c r="J32" i="15" s="1"/>
  <c r="A32" i="15"/>
  <c r="AK31" i="15"/>
  <c r="X31" i="15"/>
  <c r="Y31" i="15" s="1"/>
  <c r="U31" i="15"/>
  <c r="T31" i="15"/>
  <c r="Q31" i="15"/>
  <c r="R31" i="15" s="1"/>
  <c r="V31" i="15" s="1"/>
  <c r="AA31" i="15" s="1"/>
  <c r="AB31" i="15" s="1"/>
  <c r="P31" i="15"/>
  <c r="O31" i="15"/>
  <c r="N31" i="15"/>
  <c r="M31" i="15"/>
  <c r="L31" i="15"/>
  <c r="K31" i="15"/>
  <c r="H31" i="15"/>
  <c r="J31" i="15" s="1"/>
  <c r="A31" i="15"/>
  <c r="AK30" i="15"/>
  <c r="X30" i="15"/>
  <c r="Y30" i="15" s="1"/>
  <c r="U30" i="15"/>
  <c r="T30" i="15"/>
  <c r="Q30" i="15"/>
  <c r="P30" i="15"/>
  <c r="O30" i="15"/>
  <c r="N30" i="15"/>
  <c r="M30" i="15"/>
  <c r="R30" i="15" s="1"/>
  <c r="V30" i="15" s="1"/>
  <c r="AA30" i="15" s="1"/>
  <c r="AB30" i="15" s="1"/>
  <c r="L30" i="15"/>
  <c r="K30" i="15"/>
  <c r="J30" i="15"/>
  <c r="H30" i="15"/>
  <c r="A30" i="15"/>
  <c r="AK29" i="15"/>
  <c r="X29" i="15"/>
  <c r="Y29" i="15" s="1"/>
  <c r="U29" i="15"/>
  <c r="T29" i="15"/>
  <c r="Q29" i="15"/>
  <c r="P29" i="15"/>
  <c r="O29" i="15"/>
  <c r="N29" i="15"/>
  <c r="M29" i="15"/>
  <c r="R29" i="15" s="1"/>
  <c r="V29" i="15" s="1"/>
  <c r="L29" i="15"/>
  <c r="K29" i="15"/>
  <c r="H29" i="15"/>
  <c r="J29" i="15" s="1"/>
  <c r="A29" i="15"/>
  <c r="AK28" i="15"/>
  <c r="X28" i="15"/>
  <c r="Y28" i="15" s="1"/>
  <c r="U28" i="15"/>
  <c r="T28" i="15"/>
  <c r="Q28" i="15"/>
  <c r="P28" i="15"/>
  <c r="O28" i="15"/>
  <c r="N28" i="15"/>
  <c r="M28" i="15"/>
  <c r="R28" i="15" s="1"/>
  <c r="V28" i="15" s="1"/>
  <c r="L28" i="15"/>
  <c r="K28" i="15"/>
  <c r="H28" i="15"/>
  <c r="J28" i="15" s="1"/>
  <c r="A28" i="15"/>
  <c r="AK27" i="15"/>
  <c r="Y27" i="15"/>
  <c r="X27" i="15"/>
  <c r="U27" i="15"/>
  <c r="T27" i="15"/>
  <c r="R27" i="15"/>
  <c r="V27" i="15" s="1"/>
  <c r="AA27" i="15" s="1"/>
  <c r="AB27" i="15" s="1"/>
  <c r="Q27" i="15"/>
  <c r="P27" i="15"/>
  <c r="O27" i="15"/>
  <c r="N27" i="15"/>
  <c r="M27" i="15"/>
  <c r="L27" i="15"/>
  <c r="K27" i="15"/>
  <c r="J27" i="15"/>
  <c r="H27" i="15"/>
  <c r="A27" i="15"/>
  <c r="AK26" i="15"/>
  <c r="X26" i="15"/>
  <c r="Y26" i="15" s="1"/>
  <c r="U26" i="15"/>
  <c r="T26" i="15"/>
  <c r="Q26" i="15"/>
  <c r="P26" i="15"/>
  <c r="O26" i="15"/>
  <c r="N26" i="15"/>
  <c r="R26" i="15" s="1"/>
  <c r="V26" i="15" s="1"/>
  <c r="AA26" i="15" s="1"/>
  <c r="AB26" i="15" s="1"/>
  <c r="M26" i="15"/>
  <c r="L26" i="15"/>
  <c r="K26" i="15"/>
  <c r="H26" i="15"/>
  <c r="J26" i="15" s="1"/>
  <c r="A26" i="15"/>
  <c r="AK25" i="15"/>
  <c r="X25" i="15"/>
  <c r="Y25" i="15" s="1"/>
  <c r="U25" i="15"/>
  <c r="T25" i="15"/>
  <c r="R25" i="15"/>
  <c r="V25" i="15" s="1"/>
  <c r="Q25" i="15"/>
  <c r="P25" i="15"/>
  <c r="O25" i="15"/>
  <c r="N25" i="15"/>
  <c r="M25" i="15"/>
  <c r="L25" i="15"/>
  <c r="K25" i="15"/>
  <c r="J25" i="15"/>
  <c r="H25" i="15"/>
  <c r="A25" i="15"/>
  <c r="AK24" i="15"/>
  <c r="Y24" i="15"/>
  <c r="X24" i="15"/>
  <c r="U24" i="15"/>
  <c r="T24" i="15"/>
  <c r="Q24" i="15"/>
  <c r="P24" i="15"/>
  <c r="O24" i="15"/>
  <c r="R24" i="15" s="1"/>
  <c r="V24" i="15" s="1"/>
  <c r="AA24" i="15" s="1"/>
  <c r="AB24" i="15" s="1"/>
  <c r="N24" i="15"/>
  <c r="M24" i="15"/>
  <c r="L24" i="15"/>
  <c r="K24" i="15"/>
  <c r="H24" i="15"/>
  <c r="J24" i="15" s="1"/>
  <c r="A24" i="15"/>
  <c r="AK23" i="15"/>
  <c r="X23" i="15"/>
  <c r="Y23" i="15" s="1"/>
  <c r="U23" i="15"/>
  <c r="T23" i="15"/>
  <c r="Q23" i="15"/>
  <c r="P23" i="15"/>
  <c r="O23" i="15"/>
  <c r="N23" i="15"/>
  <c r="R23" i="15" s="1"/>
  <c r="V23" i="15" s="1"/>
  <c r="M23" i="15"/>
  <c r="L23" i="15"/>
  <c r="K23" i="15"/>
  <c r="H23" i="15"/>
  <c r="J23" i="15" s="1"/>
  <c r="A23" i="15"/>
  <c r="AK22" i="15"/>
  <c r="Y22" i="15"/>
  <c r="X22" i="15"/>
  <c r="U22" i="15"/>
  <c r="Q22" i="15"/>
  <c r="P22" i="15"/>
  <c r="O22" i="15"/>
  <c r="N22" i="15"/>
  <c r="M22" i="15"/>
  <c r="R22" i="15" s="1"/>
  <c r="V22" i="15" s="1"/>
  <c r="AA22" i="15" s="1"/>
  <c r="AB22" i="15" s="1"/>
  <c r="L22" i="15"/>
  <c r="K22" i="15"/>
  <c r="H22" i="15"/>
  <c r="J22" i="15" s="1"/>
  <c r="A22" i="15"/>
  <c r="AK21" i="15"/>
  <c r="X21" i="15"/>
  <c r="Y21" i="15" s="1"/>
  <c r="T21" i="15"/>
  <c r="U21" i="15" s="1"/>
  <c r="Q21" i="15"/>
  <c r="P21" i="15"/>
  <c r="O21" i="15"/>
  <c r="N21" i="15"/>
  <c r="M21" i="15"/>
  <c r="R21" i="15" s="1"/>
  <c r="V21" i="15" s="1"/>
  <c r="L21" i="15"/>
  <c r="K21" i="15"/>
  <c r="H21" i="15"/>
  <c r="J21" i="15" s="1"/>
  <c r="A21" i="15"/>
  <c r="AK20" i="15"/>
  <c r="X20" i="15"/>
  <c r="Y20" i="15" s="1"/>
  <c r="T20" i="15"/>
  <c r="U20" i="15" s="1"/>
  <c r="Q20" i="15"/>
  <c r="P20" i="15"/>
  <c r="O20" i="15"/>
  <c r="N20" i="15"/>
  <c r="M20" i="15"/>
  <c r="L20" i="15"/>
  <c r="K20" i="15"/>
  <c r="H20" i="15"/>
  <c r="J20" i="15" s="1"/>
  <c r="A20" i="15"/>
  <c r="AK19" i="15"/>
  <c r="X19" i="15"/>
  <c r="Y19" i="15" s="1"/>
  <c r="T19" i="15"/>
  <c r="U19" i="15" s="1"/>
  <c r="Q19" i="15"/>
  <c r="P19" i="15"/>
  <c r="O19" i="15"/>
  <c r="N19" i="15"/>
  <c r="M19" i="15"/>
  <c r="L19" i="15"/>
  <c r="K19" i="15"/>
  <c r="H19" i="15"/>
  <c r="J19" i="15" s="1"/>
  <c r="A19" i="15"/>
  <c r="AK18" i="15"/>
  <c r="X18" i="15"/>
  <c r="Y18" i="15" s="1"/>
  <c r="T18" i="15"/>
  <c r="U18" i="15" s="1"/>
  <c r="Q18" i="15"/>
  <c r="P18" i="15"/>
  <c r="O18" i="15"/>
  <c r="N18" i="15"/>
  <c r="R18" i="15" s="1"/>
  <c r="V18" i="15" s="1"/>
  <c r="AA18" i="15" s="1"/>
  <c r="AB18" i="15" s="1"/>
  <c r="M18" i="15"/>
  <c r="L18" i="15"/>
  <c r="K18" i="15"/>
  <c r="H18" i="15"/>
  <c r="J18" i="15" s="1"/>
  <c r="A18" i="15"/>
  <c r="AK17" i="15"/>
  <c r="X17" i="15"/>
  <c r="Y17" i="15" s="1"/>
  <c r="T17" i="15"/>
  <c r="U17" i="15" s="1"/>
  <c r="Q17" i="15"/>
  <c r="P17" i="15"/>
  <c r="O17" i="15"/>
  <c r="N17" i="15"/>
  <c r="R17" i="15" s="1"/>
  <c r="M17" i="15"/>
  <c r="L17" i="15"/>
  <c r="K17" i="15"/>
  <c r="H17" i="15"/>
  <c r="J17" i="15" s="1"/>
  <c r="A17" i="15"/>
  <c r="AK16" i="15"/>
  <c r="X16" i="15"/>
  <c r="Y16" i="15" s="1"/>
  <c r="T16" i="15"/>
  <c r="U16" i="15" s="1"/>
  <c r="Q16" i="15"/>
  <c r="P16" i="15"/>
  <c r="O16" i="15"/>
  <c r="N16" i="15"/>
  <c r="R16" i="15" s="1"/>
  <c r="V16" i="15" s="1"/>
  <c r="AA16" i="15" s="1"/>
  <c r="AB16" i="15" s="1"/>
  <c r="M16" i="15"/>
  <c r="L16" i="15"/>
  <c r="K16" i="15"/>
  <c r="H16" i="15"/>
  <c r="J16" i="15" s="1"/>
  <c r="A16" i="15"/>
  <c r="AK15" i="15"/>
  <c r="X15" i="15"/>
  <c r="Y15" i="15" s="1"/>
  <c r="U15" i="15"/>
  <c r="R15" i="15"/>
  <c r="V15" i="15" s="1"/>
  <c r="AA15" i="15" s="1"/>
  <c r="AB15" i="15" s="1"/>
  <c r="Q15" i="15"/>
  <c r="P15" i="15"/>
  <c r="O15" i="15"/>
  <c r="N15" i="15"/>
  <c r="M15" i="15"/>
  <c r="L15" i="15"/>
  <c r="K15" i="15"/>
  <c r="J15" i="15"/>
  <c r="H15" i="15"/>
  <c r="A15" i="15"/>
  <c r="AK14" i="15"/>
  <c r="X14" i="15"/>
  <c r="Y14" i="15" s="1"/>
  <c r="T14" i="15"/>
  <c r="U14" i="15" s="1"/>
  <c r="R14" i="15"/>
  <c r="Q14" i="15"/>
  <c r="P14" i="15"/>
  <c r="O14" i="15"/>
  <c r="N14" i="15"/>
  <c r="M14" i="15"/>
  <c r="L14" i="15"/>
  <c r="K14" i="15"/>
  <c r="J14" i="15"/>
  <c r="I14" i="15"/>
  <c r="H14" i="15"/>
  <c r="A14" i="15"/>
  <c r="AK13" i="15"/>
  <c r="X13" i="15"/>
  <c r="Y13" i="15" s="1"/>
  <c r="T13" i="15"/>
  <c r="U13" i="15" s="1"/>
  <c r="Q13" i="15"/>
  <c r="P13" i="15"/>
  <c r="O13" i="15"/>
  <c r="N13" i="15"/>
  <c r="R13" i="15" s="1"/>
  <c r="V13" i="15" s="1"/>
  <c r="AA13" i="15" s="1"/>
  <c r="AB13" i="15" s="1"/>
  <c r="M13" i="15"/>
  <c r="L13" i="15"/>
  <c r="K13" i="15"/>
  <c r="H13" i="15"/>
  <c r="J13" i="15" s="1"/>
  <c r="A13" i="15"/>
  <c r="AK12" i="15"/>
  <c r="AD12" i="15"/>
  <c r="AH12" i="15" s="1"/>
  <c r="X12" i="15"/>
  <c r="Y12" i="15" s="1"/>
  <c r="T12" i="15"/>
  <c r="U12" i="15" s="1"/>
  <c r="Q12" i="15"/>
  <c r="P12" i="15"/>
  <c r="O12" i="15"/>
  <c r="N12" i="15"/>
  <c r="M12" i="15"/>
  <c r="R12" i="15" s="1"/>
  <c r="V12" i="15" s="1"/>
  <c r="L12" i="15"/>
  <c r="K12" i="15"/>
  <c r="J12" i="15"/>
  <c r="H12" i="15"/>
  <c r="A12" i="15"/>
  <c r="AK11" i="15"/>
  <c r="AD11" i="15"/>
  <c r="AH11" i="15" s="1"/>
  <c r="Y11" i="15"/>
  <c r="X11" i="15"/>
  <c r="U11" i="15"/>
  <c r="T11" i="15"/>
  <c r="Q11" i="15"/>
  <c r="P11" i="15"/>
  <c r="O11" i="15"/>
  <c r="R11" i="15" s="1"/>
  <c r="V11" i="15" s="1"/>
  <c r="AA11" i="15" s="1"/>
  <c r="AB11" i="15" s="1"/>
  <c r="AE11" i="15" s="1"/>
  <c r="N11" i="15"/>
  <c r="M11" i="15"/>
  <c r="L11" i="15"/>
  <c r="K11" i="15"/>
  <c r="H11" i="15"/>
  <c r="J11" i="15" s="1"/>
  <c r="A11" i="15"/>
  <c r="AK10" i="15"/>
  <c r="AD10" i="15"/>
  <c r="AH10" i="15" s="1"/>
  <c r="X10" i="15"/>
  <c r="Y10" i="15" s="1"/>
  <c r="U10" i="15"/>
  <c r="Q10" i="15"/>
  <c r="P10" i="15"/>
  <c r="O10" i="15"/>
  <c r="N10" i="15"/>
  <c r="M10" i="15"/>
  <c r="R10" i="15" s="1"/>
  <c r="V10" i="15" s="1"/>
  <c r="L10" i="15"/>
  <c r="K10" i="15"/>
  <c r="J10" i="15"/>
  <c r="H10" i="15"/>
  <c r="A10" i="15"/>
  <c r="AK9" i="15"/>
  <c r="AH9" i="15"/>
  <c r="AD9" i="15"/>
  <c r="X9" i="15"/>
  <c r="Y9" i="15" s="1"/>
  <c r="U9" i="15"/>
  <c r="T9" i="15"/>
  <c r="Q9" i="15"/>
  <c r="P9" i="15"/>
  <c r="O9" i="15"/>
  <c r="N9" i="15"/>
  <c r="M9" i="15"/>
  <c r="R9" i="15" s="1"/>
  <c r="V9" i="15" s="1"/>
  <c r="L9" i="15"/>
  <c r="K9" i="15"/>
  <c r="H9" i="15"/>
  <c r="J9" i="15" s="1"/>
  <c r="A9" i="15"/>
  <c r="AK8" i="15"/>
  <c r="AH8" i="15"/>
  <c r="AD8" i="15"/>
  <c r="X8" i="15"/>
  <c r="Y8" i="15" s="1"/>
  <c r="T8" i="15"/>
  <c r="U8" i="15" s="1"/>
  <c r="Q8" i="15"/>
  <c r="P8" i="15"/>
  <c r="O8" i="15"/>
  <c r="N8" i="15"/>
  <c r="M8" i="15"/>
  <c r="R8" i="15" s="1"/>
  <c r="L8" i="15"/>
  <c r="K8" i="15"/>
  <c r="H8" i="15"/>
  <c r="J8" i="15" s="1"/>
  <c r="A8" i="15"/>
  <c r="AK7" i="15"/>
  <c r="AD7" i="15"/>
  <c r="AH7" i="15" s="1"/>
  <c r="Y7" i="15"/>
  <c r="X7" i="15"/>
  <c r="U7" i="15"/>
  <c r="T7" i="15"/>
  <c r="R7" i="15"/>
  <c r="V7" i="15" s="1"/>
  <c r="AA7" i="15" s="1"/>
  <c r="AB7" i="15" s="1"/>
  <c r="AE7" i="15" s="1"/>
  <c r="Q7" i="15"/>
  <c r="P7" i="15"/>
  <c r="O7" i="15"/>
  <c r="N7" i="15"/>
  <c r="M7" i="15"/>
  <c r="L7" i="15"/>
  <c r="K7" i="15"/>
  <c r="J7" i="15"/>
  <c r="H7" i="15"/>
  <c r="A7" i="15"/>
  <c r="AK6" i="15"/>
  <c r="AD6" i="15"/>
  <c r="X6" i="15"/>
  <c r="Y6" i="15" s="1"/>
  <c r="T6" i="15"/>
  <c r="T1" i="15" s="1"/>
  <c r="Q6" i="15"/>
  <c r="P6" i="15"/>
  <c r="O6" i="15"/>
  <c r="N6" i="15"/>
  <c r="R6" i="15" s="1"/>
  <c r="M6" i="15"/>
  <c r="L6" i="15"/>
  <c r="K6" i="15"/>
  <c r="J6" i="15"/>
  <c r="A6" i="15"/>
  <c r="AK5" i="15"/>
  <c r="AD5" i="15"/>
  <c r="AH5" i="15" s="1"/>
  <c r="Y5" i="15"/>
  <c r="X5" i="15"/>
  <c r="U5" i="15"/>
  <c r="T5" i="15"/>
  <c r="Q5" i="15"/>
  <c r="Q1" i="15" s="1"/>
  <c r="P5" i="15"/>
  <c r="O5" i="15"/>
  <c r="R5" i="15" s="1"/>
  <c r="V5" i="15" s="1"/>
  <c r="AA5" i="15" s="1"/>
  <c r="AB5" i="15" s="1"/>
  <c r="AE5" i="15" s="1"/>
  <c r="N5" i="15"/>
  <c r="M5" i="15"/>
  <c r="L5" i="15"/>
  <c r="K5" i="15"/>
  <c r="H5" i="15"/>
  <c r="J5" i="15" s="1"/>
  <c r="A5" i="15"/>
  <c r="AK4" i="15"/>
  <c r="AD4" i="15"/>
  <c r="AH4" i="15" s="1"/>
  <c r="X4" i="15"/>
  <c r="Y4" i="15" s="1"/>
  <c r="Y1" i="15" s="1"/>
  <c r="T4" i="15"/>
  <c r="U4" i="15" s="1"/>
  <c r="Q4" i="15"/>
  <c r="P4" i="15"/>
  <c r="P1" i="15" s="1"/>
  <c r="O4" i="15"/>
  <c r="O1" i="15" s="1"/>
  <c r="N4" i="15"/>
  <c r="M4" i="15"/>
  <c r="R4" i="15" s="1"/>
  <c r="L4" i="15"/>
  <c r="K4" i="15"/>
  <c r="H4" i="15"/>
  <c r="H1" i="15" s="1"/>
  <c r="A4" i="15"/>
  <c r="X1" i="15"/>
  <c r="S1" i="15"/>
  <c r="I1" i="15"/>
  <c r="R132" i="12"/>
  <c r="R46" i="12"/>
  <c r="R1" i="12" l="1"/>
  <c r="V129" i="12"/>
  <c r="X129" i="12" s="1"/>
  <c r="AA21" i="15"/>
  <c r="AB21" i="15" s="1"/>
  <c r="AA28" i="15"/>
  <c r="AB28" i="15" s="1"/>
  <c r="V4" i="15"/>
  <c r="AA4" i="15" s="1"/>
  <c r="AA9" i="15"/>
  <c r="AB9" i="15" s="1"/>
  <c r="AE9" i="15" s="1"/>
  <c r="AA10" i="15"/>
  <c r="AB10" i="15" s="1"/>
  <c r="AE10" i="15" s="1"/>
  <c r="V17" i="15"/>
  <c r="AA17" i="15" s="1"/>
  <c r="AB17" i="15" s="1"/>
  <c r="AA23" i="15"/>
  <c r="AB23" i="15" s="1"/>
  <c r="AA25" i="15"/>
  <c r="AB25" i="15" s="1"/>
  <c r="AC34" i="15"/>
  <c r="AD34" i="15" s="1"/>
  <c r="AC24" i="15"/>
  <c r="AD24" i="15" s="1"/>
  <c r="V8" i="15"/>
  <c r="AA8" i="15" s="1"/>
  <c r="AB8" i="15" s="1"/>
  <c r="AE8" i="15" s="1"/>
  <c r="AE30" i="15"/>
  <c r="AC30" i="15"/>
  <c r="AD30" i="15" s="1"/>
  <c r="AE33" i="15"/>
  <c r="AC33" i="15"/>
  <c r="AD33" i="15" s="1"/>
  <c r="AC15" i="15"/>
  <c r="AD15" i="15" s="1"/>
  <c r="AE15" i="15"/>
  <c r="AC26" i="15"/>
  <c r="AD26" i="15" s="1"/>
  <c r="AE26" i="15"/>
  <c r="AC31" i="15"/>
  <c r="AD31" i="15" s="1"/>
  <c r="AE31" i="15"/>
  <c r="AC13" i="15"/>
  <c r="AE13" i="15" s="1"/>
  <c r="AC22" i="15"/>
  <c r="AD22" i="15" s="1"/>
  <c r="AC16" i="15"/>
  <c r="AD16" i="15" s="1"/>
  <c r="AE16" i="15"/>
  <c r="AC18" i="15"/>
  <c r="AD18" i="15" s="1"/>
  <c r="AE18" i="15"/>
  <c r="AA29" i="15"/>
  <c r="AB29" i="15" s="1"/>
  <c r="AA12" i="15"/>
  <c r="AB12" i="15" s="1"/>
  <c r="AE12" i="15" s="1"/>
  <c r="V14" i="15"/>
  <c r="AA14" i="15" s="1"/>
  <c r="AB14" i="15" s="1"/>
  <c r="AE27" i="15"/>
  <c r="AC27" i="15"/>
  <c r="AD27" i="15" s="1"/>
  <c r="AC32" i="15"/>
  <c r="AD32" i="15" s="1"/>
  <c r="R19" i="15"/>
  <c r="V19" i="15" s="1"/>
  <c r="AA19" i="15" s="1"/>
  <c r="AB19" i="15" s="1"/>
  <c r="R36" i="15"/>
  <c r="V36" i="15" s="1"/>
  <c r="AA36" i="15" s="1"/>
  <c r="AB36" i="15" s="1"/>
  <c r="V58" i="15"/>
  <c r="AA58" i="15" s="1"/>
  <c r="AB58" i="15" s="1"/>
  <c r="AE58" i="15" s="1"/>
  <c r="AA71" i="15"/>
  <c r="AB71" i="15" s="1"/>
  <c r="AE71" i="15" s="1"/>
  <c r="V83" i="15"/>
  <c r="AA83" i="15" s="1"/>
  <c r="AB83" i="15" s="1"/>
  <c r="AE83" i="15" s="1"/>
  <c r="V90" i="15"/>
  <c r="AA90" i="15" s="1"/>
  <c r="AB90" i="15" s="1"/>
  <c r="AE90" i="15" s="1"/>
  <c r="U6" i="15"/>
  <c r="U1" i="15" s="1"/>
  <c r="J4" i="15"/>
  <c r="AH6" i="15"/>
  <c r="R37" i="15"/>
  <c r="V37" i="15" s="1"/>
  <c r="AA37" i="15" s="1"/>
  <c r="AB37" i="15" s="1"/>
  <c r="AE37" i="15" s="1"/>
  <c r="AH46" i="15"/>
  <c r="V48" i="15"/>
  <c r="AA48" i="15" s="1"/>
  <c r="AB48" i="15" s="1"/>
  <c r="AE48" i="15" s="1"/>
  <c r="R42" i="15"/>
  <c r="V42" i="15" s="1"/>
  <c r="AA42" i="15" s="1"/>
  <c r="AB42" i="15" s="1"/>
  <c r="AE42" i="15" s="1"/>
  <c r="R43" i="15"/>
  <c r="V43" i="15" s="1"/>
  <c r="AA43" i="15" s="1"/>
  <c r="AB43" i="15" s="1"/>
  <c r="AE43" i="15" s="1"/>
  <c r="AH44" i="15"/>
  <c r="V45" i="15"/>
  <c r="AA45" i="15" s="1"/>
  <c r="AB45" i="15" s="1"/>
  <c r="AE45" i="15" s="1"/>
  <c r="V56" i="15"/>
  <c r="AA56" i="15" s="1"/>
  <c r="AB56" i="15" s="1"/>
  <c r="AE56" i="15" s="1"/>
  <c r="V64" i="15"/>
  <c r="AA64" i="15" s="1"/>
  <c r="AB64" i="15" s="1"/>
  <c r="AE64" i="15" s="1"/>
  <c r="V94" i="15"/>
  <c r="AA94" i="15" s="1"/>
  <c r="AB94" i="15" s="1"/>
  <c r="AE94" i="15" s="1"/>
  <c r="R44" i="15"/>
  <c r="V44" i="15" s="1"/>
  <c r="AA44" i="15" s="1"/>
  <c r="AB44" i="15" s="1"/>
  <c r="AE44" i="15" s="1"/>
  <c r="V54" i="15"/>
  <c r="AA54" i="15" s="1"/>
  <c r="AB54" i="15" s="1"/>
  <c r="AE54" i="15" s="1"/>
  <c r="AA75" i="15"/>
  <c r="AB75" i="15" s="1"/>
  <c r="AE75" i="15" s="1"/>
  <c r="V89" i="15"/>
  <c r="AA89" i="15" s="1"/>
  <c r="AB89" i="15" s="1"/>
  <c r="AE89" i="15" s="1"/>
  <c r="V47" i="15"/>
  <c r="AA47" i="15" s="1"/>
  <c r="AB47" i="15" s="1"/>
  <c r="AE47" i="15" s="1"/>
  <c r="V70" i="15"/>
  <c r="AA70" i="15" s="1"/>
  <c r="AB70" i="15" s="1"/>
  <c r="AE70" i="15" s="1"/>
  <c r="AA80" i="15"/>
  <c r="AB80" i="15" s="1"/>
  <c r="AE80" i="15" s="1"/>
  <c r="R20" i="15"/>
  <c r="V20" i="15" s="1"/>
  <c r="AA20" i="15" s="1"/>
  <c r="AB20" i="15" s="1"/>
  <c r="R39" i="15"/>
  <c r="V39" i="15" s="1"/>
  <c r="AA39" i="15" s="1"/>
  <c r="AB39" i="15" s="1"/>
  <c r="AE39" i="15" s="1"/>
  <c r="V41" i="15"/>
  <c r="AA41" i="15" s="1"/>
  <c r="AB41" i="15" s="1"/>
  <c r="AE41" i="15" s="1"/>
  <c r="AA60" i="15"/>
  <c r="AB60" i="15" s="1"/>
  <c r="AE60" i="15" s="1"/>
  <c r="AA92" i="15"/>
  <c r="AB92" i="15" s="1"/>
  <c r="AE92" i="15" s="1"/>
  <c r="R72" i="15"/>
  <c r="V72" i="15" s="1"/>
  <c r="AA72" i="15" s="1"/>
  <c r="AB72" i="15" s="1"/>
  <c r="AE72" i="15" s="1"/>
  <c r="AC132" i="15"/>
  <c r="AE132" i="15" s="1"/>
  <c r="R98" i="15"/>
  <c r="V98" i="15" s="1"/>
  <c r="AA98" i="15" s="1"/>
  <c r="AB98" i="15" s="1"/>
  <c r="AE98" i="15" s="1"/>
  <c r="V110" i="15"/>
  <c r="AA110" i="15" s="1"/>
  <c r="AB110" i="15" s="1"/>
  <c r="AE110" i="15" s="1"/>
  <c r="AC119" i="15"/>
  <c r="AE119" i="15"/>
  <c r="AH68" i="15"/>
  <c r="AH74" i="15"/>
  <c r="AH109" i="15"/>
  <c r="V133" i="15"/>
  <c r="AA133" i="15" s="1"/>
  <c r="AB133" i="15" s="1"/>
  <c r="AE133" i="15" s="1"/>
  <c r="AH53" i="15"/>
  <c r="AH100" i="15"/>
  <c r="V107" i="15"/>
  <c r="AA107" i="15" s="1"/>
  <c r="AB107" i="15" s="1"/>
  <c r="AE107" i="15" s="1"/>
  <c r="R111" i="15"/>
  <c r="V111" i="15" s="1"/>
  <c r="AA111" i="15" s="1"/>
  <c r="AB111" i="15" s="1"/>
  <c r="AE111" i="15" s="1"/>
  <c r="AH93" i="15"/>
  <c r="R96" i="15"/>
  <c r="V96" i="15" s="1"/>
  <c r="AA96" i="15" s="1"/>
  <c r="AB96" i="15" s="1"/>
  <c r="AE96" i="15" s="1"/>
  <c r="R101" i="15"/>
  <c r="V101" i="15" s="1"/>
  <c r="AA101" i="15" s="1"/>
  <c r="AB101" i="15" s="1"/>
  <c r="AE101" i="15" s="1"/>
  <c r="AA97" i="15"/>
  <c r="AB97" i="15" s="1"/>
  <c r="AE97" i="15" s="1"/>
  <c r="R112" i="15"/>
  <c r="V112" i="15" s="1"/>
  <c r="AA112" i="15" s="1"/>
  <c r="AB112" i="15" s="1"/>
  <c r="AE112" i="15" s="1"/>
  <c r="AA114" i="15"/>
  <c r="AB114" i="15" s="1"/>
  <c r="AE114" i="15" s="1"/>
  <c r="R59" i="15"/>
  <c r="V59" i="15" s="1"/>
  <c r="AA59" i="15" s="1"/>
  <c r="AB59" i="15" s="1"/>
  <c r="AE59" i="15" s="1"/>
  <c r="R84" i="15"/>
  <c r="V84" i="15" s="1"/>
  <c r="AA84" i="15" s="1"/>
  <c r="AB84" i="15" s="1"/>
  <c r="AE84" i="15" s="1"/>
  <c r="R104" i="15"/>
  <c r="V104" i="15" s="1"/>
  <c r="AA104" i="15" s="1"/>
  <c r="AB104" i="15" s="1"/>
  <c r="AE104" i="15" s="1"/>
  <c r="V113" i="15"/>
  <c r="AA113" i="15" s="1"/>
  <c r="AB113" i="15" s="1"/>
  <c r="AE113" i="15" s="1"/>
  <c r="AC17" i="15" l="1"/>
  <c r="AD17" i="15" s="1"/>
  <c r="AE17" i="15"/>
  <c r="AC20" i="15"/>
  <c r="AD20" i="15" s="1"/>
  <c r="AE20" i="15"/>
  <c r="AC14" i="15"/>
  <c r="AD14" i="15" s="1"/>
  <c r="AH16" i="15"/>
  <c r="AH26" i="15"/>
  <c r="AH24" i="15"/>
  <c r="AH22" i="15"/>
  <c r="AC36" i="15"/>
  <c r="AD36" i="15" s="1"/>
  <c r="V6" i="15"/>
  <c r="AA6" i="15" s="1"/>
  <c r="AB6" i="15" s="1"/>
  <c r="AE6" i="15" s="1"/>
  <c r="AE22" i="15"/>
  <c r="AH15" i="15"/>
  <c r="AE24" i="15"/>
  <c r="R1" i="15"/>
  <c r="AC19" i="15"/>
  <c r="AD19" i="15" s="1"/>
  <c r="AE19" i="15"/>
  <c r="AE34" i="15"/>
  <c r="AA1" i="15"/>
  <c r="AB4" i="15"/>
  <c r="AH32" i="15"/>
  <c r="AC29" i="15"/>
  <c r="AD29" i="15" s="1"/>
  <c r="AD13" i="15"/>
  <c r="AH33" i="15"/>
  <c r="AH34" i="15"/>
  <c r="AC28" i="15"/>
  <c r="AD28" i="15" s="1"/>
  <c r="AE32" i="15"/>
  <c r="AC25" i="15"/>
  <c r="AD25" i="15" s="1"/>
  <c r="AE25" i="15"/>
  <c r="AC21" i="15"/>
  <c r="AD21" i="15" s="1"/>
  <c r="AE21" i="15"/>
  <c r="AH27" i="15"/>
  <c r="AH18" i="15"/>
  <c r="AH31" i="15"/>
  <c r="AH30" i="15"/>
  <c r="AC23" i="15"/>
  <c r="AD23" i="15" s="1"/>
  <c r="AH21" i="15" l="1"/>
  <c r="AH20" i="15"/>
  <c r="AH25" i="15"/>
  <c r="AC1" i="15"/>
  <c r="AH17" i="15"/>
  <c r="AH28" i="15"/>
  <c r="AH29" i="15"/>
  <c r="AH19" i="15"/>
  <c r="AE36" i="15"/>
  <c r="AE4" i="15"/>
  <c r="AB1" i="15"/>
  <c r="AE14" i="15"/>
  <c r="AH13" i="15"/>
  <c r="AD1" i="15"/>
  <c r="AF36" i="15" s="1"/>
  <c r="AH36" i="15"/>
  <c r="AH23" i="15"/>
  <c r="AE28" i="15"/>
  <c r="AE29" i="15"/>
  <c r="AE23" i="15"/>
  <c r="AH14" i="15"/>
  <c r="AF28" i="15" l="1"/>
  <c r="AF21" i="15"/>
  <c r="AF17" i="15"/>
  <c r="AF106" i="15"/>
  <c r="AF96" i="15"/>
  <c r="AF86" i="15"/>
  <c r="AF90" i="15"/>
  <c r="AF79" i="15"/>
  <c r="AF75" i="15"/>
  <c r="AF69" i="15"/>
  <c r="AF51" i="15"/>
  <c r="AF40" i="15"/>
  <c r="AF111" i="15"/>
  <c r="AF99" i="15"/>
  <c r="AF98" i="15"/>
  <c r="AF72" i="15"/>
  <c r="AF66" i="15"/>
  <c r="AF62" i="15"/>
  <c r="AF48" i="15"/>
  <c r="AF95" i="15"/>
  <c r="AF59" i="15"/>
  <c r="AF42" i="15"/>
  <c r="AF84" i="15"/>
  <c r="AF73" i="15"/>
  <c r="AF67" i="15"/>
  <c r="AF63" i="15"/>
  <c r="AF56" i="15"/>
  <c r="AF49" i="15"/>
  <c r="AF110" i="15"/>
  <c r="AF105" i="15"/>
  <c r="AF80" i="15"/>
  <c r="AF60" i="15"/>
  <c r="AF89" i="15"/>
  <c r="AF104" i="15"/>
  <c r="AF87" i="15"/>
  <c r="AF78" i="15"/>
  <c r="AF71" i="15"/>
  <c r="AF45" i="15"/>
  <c r="AF94" i="15"/>
  <c r="AF83" i="15"/>
  <c r="AF65" i="15"/>
  <c r="AF58" i="15"/>
  <c r="AF54" i="15"/>
  <c r="AF8" i="15"/>
  <c r="AF9" i="15"/>
  <c r="AF43" i="15"/>
  <c r="AF47" i="15"/>
  <c r="AF41" i="15"/>
  <c r="AF10" i="15"/>
  <c r="AF11" i="15"/>
  <c r="AF5" i="15"/>
  <c r="AF35" i="15"/>
  <c r="AF38" i="15"/>
  <c r="AF7" i="15"/>
  <c r="AF55" i="15"/>
  <c r="AF50" i="15"/>
  <c r="AF81" i="15"/>
  <c r="AF97" i="15"/>
  <c r="AF46" i="15"/>
  <c r="AF53" i="15"/>
  <c r="AF64" i="15"/>
  <c r="AF103" i="15"/>
  <c r="AF133" i="15"/>
  <c r="AF109" i="15"/>
  <c r="AF88" i="15"/>
  <c r="AF91" i="15"/>
  <c r="AF6" i="15"/>
  <c r="AF4" i="15"/>
  <c r="AF1" i="15" s="1"/>
  <c r="AF70" i="15"/>
  <c r="AF68" i="15"/>
  <c r="AF85" i="15"/>
  <c r="AF100" i="15"/>
  <c r="AF107" i="15"/>
  <c r="AF101" i="15"/>
  <c r="AF37" i="15"/>
  <c r="AF108" i="15"/>
  <c r="AF12" i="15"/>
  <c r="AF44" i="15"/>
  <c r="AF112" i="15"/>
  <c r="AF39" i="15"/>
  <c r="AF57" i="15"/>
  <c r="AF76" i="15"/>
  <c r="AF82" i="15"/>
  <c r="AF77" i="15"/>
  <c r="AF102" i="15"/>
  <c r="AF114" i="15"/>
  <c r="AF74" i="15"/>
  <c r="AF93" i="15"/>
  <c r="AF61" i="15"/>
  <c r="AF113" i="15"/>
  <c r="AF52" i="15"/>
  <c r="AF27" i="15"/>
  <c r="AF16" i="15"/>
  <c r="AF18" i="15"/>
  <c r="AF22" i="15"/>
  <c r="AF24" i="15"/>
  <c r="AF34" i="15"/>
  <c r="AF30" i="15"/>
  <c r="AF26" i="15"/>
  <c r="AF31" i="15"/>
  <c r="AF33" i="15"/>
  <c r="AF15" i="15"/>
  <c r="AF32" i="15"/>
  <c r="AF19" i="15"/>
  <c r="AF25" i="15"/>
  <c r="AF13" i="15"/>
  <c r="AF29" i="15"/>
  <c r="AH1" i="15"/>
  <c r="AF20" i="15"/>
  <c r="AF23" i="15"/>
  <c r="AF14" i="15"/>
  <c r="AH143" i="15" l="1"/>
  <c r="AH139" i="15"/>
  <c r="P30" i="12" l="1"/>
  <c r="V30" i="12" s="1"/>
  <c r="X30" i="12" s="1"/>
  <c r="Y30" i="12" s="1"/>
  <c r="AB30" i="12" s="1"/>
  <c r="N29" i="12"/>
  <c r="M29" i="12"/>
  <c r="L29" i="12"/>
  <c r="K29" i="12"/>
  <c r="J29" i="12"/>
  <c r="AF21" i="14"/>
  <c r="AF20" i="14"/>
  <c r="AF17" i="14"/>
  <c r="AI11" i="14"/>
  <c r="AF11" i="14"/>
  <c r="AD11" i="14"/>
  <c r="AC11" i="14"/>
  <c r="AB11" i="14"/>
  <c r="Z11" i="14"/>
  <c r="X11" i="14"/>
  <c r="W11" i="14"/>
  <c r="T11" i="14"/>
  <c r="S11" i="14"/>
  <c r="N11" i="14"/>
  <c r="M11" i="14"/>
  <c r="L11" i="14"/>
  <c r="K11" i="14"/>
  <c r="J11" i="14"/>
  <c r="A11" i="14"/>
  <c r="AI10" i="14"/>
  <c r="AF10" i="14"/>
  <c r="AD10" i="14"/>
  <c r="AC10" i="14"/>
  <c r="AB10" i="14"/>
  <c r="Z10" i="14"/>
  <c r="X10" i="14"/>
  <c r="V10" i="14"/>
  <c r="T10" i="14"/>
  <c r="S10" i="14"/>
  <c r="P10" i="14"/>
  <c r="N10" i="14"/>
  <c r="M10" i="14"/>
  <c r="L10" i="14"/>
  <c r="K10" i="14"/>
  <c r="J10" i="14"/>
  <c r="A10" i="14"/>
  <c r="AI9" i="14"/>
  <c r="AF9" i="14"/>
  <c r="AD9" i="14"/>
  <c r="AC9" i="14"/>
  <c r="AB9" i="14"/>
  <c r="Z9" i="14"/>
  <c r="Y9" i="14"/>
  <c r="X9" i="14"/>
  <c r="W9" i="14"/>
  <c r="V9" i="14"/>
  <c r="U9" i="14"/>
  <c r="T9" i="14"/>
  <c r="S9" i="14"/>
  <c r="O9" i="14"/>
  <c r="N9" i="14"/>
  <c r="M9" i="14"/>
  <c r="L9" i="14"/>
  <c r="K9" i="14"/>
  <c r="J9" i="14"/>
  <c r="I9" i="14"/>
  <c r="H9" i="14"/>
  <c r="A9" i="14"/>
  <c r="AI8" i="14"/>
  <c r="AF8" i="14"/>
  <c r="AD8" i="14"/>
  <c r="AC8" i="14"/>
  <c r="AB8" i="14"/>
  <c r="T8" i="14"/>
  <c r="S8" i="14"/>
  <c r="P8" i="14"/>
  <c r="O8" i="14"/>
  <c r="N8" i="14"/>
  <c r="M8" i="14"/>
  <c r="L8" i="14"/>
  <c r="K8" i="14"/>
  <c r="J8" i="14"/>
  <c r="I8" i="14"/>
  <c r="H8" i="14"/>
  <c r="A8" i="14"/>
  <c r="AI7" i="14"/>
  <c r="AF7" i="14"/>
  <c r="AD7" i="14"/>
  <c r="AC7" i="14"/>
  <c r="AB7" i="14"/>
  <c r="Z7" i="14"/>
  <c r="Y7" i="14"/>
  <c r="X7" i="14"/>
  <c r="W7" i="14"/>
  <c r="V7" i="14"/>
  <c r="U7" i="14"/>
  <c r="T7" i="14"/>
  <c r="S7" i="14"/>
  <c r="O7" i="14"/>
  <c r="N7" i="14"/>
  <c r="M7" i="14"/>
  <c r="L7" i="14"/>
  <c r="K7" i="14"/>
  <c r="J7" i="14"/>
  <c r="I7" i="14"/>
  <c r="H7" i="14"/>
  <c r="A7" i="14"/>
  <c r="AI6" i="14"/>
  <c r="AF6" i="14"/>
  <c r="AD6" i="14"/>
  <c r="AC6" i="14"/>
  <c r="AB6" i="14"/>
  <c r="Z6" i="14"/>
  <c r="Y6" i="14"/>
  <c r="X6" i="14"/>
  <c r="W6" i="14"/>
  <c r="V6" i="14"/>
  <c r="U6" i="14"/>
  <c r="T6" i="14"/>
  <c r="S6" i="14"/>
  <c r="O6" i="14"/>
  <c r="N6" i="14"/>
  <c r="M6" i="14"/>
  <c r="L6" i="14"/>
  <c r="K6" i="14"/>
  <c r="J6" i="14"/>
  <c r="I6" i="14"/>
  <c r="H6" i="14"/>
  <c r="A6" i="14"/>
  <c r="AI5" i="14"/>
  <c r="AF5" i="14"/>
  <c r="AD5" i="14"/>
  <c r="AC5" i="14"/>
  <c r="AB5" i="14"/>
  <c r="Z5" i="14"/>
  <c r="Y5" i="14"/>
  <c r="X5" i="14"/>
  <c r="W5" i="14"/>
  <c r="V5" i="14"/>
  <c r="U5" i="14"/>
  <c r="T5" i="14"/>
  <c r="S5" i="14"/>
  <c r="O5" i="14"/>
  <c r="N5" i="14"/>
  <c r="M5" i="14"/>
  <c r="L5" i="14"/>
  <c r="K5" i="14"/>
  <c r="J5" i="14"/>
  <c r="I5" i="14"/>
  <c r="H5" i="14"/>
  <c r="A5" i="14"/>
  <c r="AI4" i="14"/>
  <c r="AF4" i="14"/>
  <c r="AD4" i="14"/>
  <c r="AC4" i="14"/>
  <c r="AB4" i="14"/>
  <c r="Z4" i="14"/>
  <c r="Y4" i="14"/>
  <c r="X4" i="14"/>
  <c r="W4" i="14"/>
  <c r="V4" i="14"/>
  <c r="U4" i="14"/>
  <c r="T4" i="14"/>
  <c r="S4" i="14"/>
  <c r="P4" i="14"/>
  <c r="O4" i="14"/>
  <c r="N4" i="14"/>
  <c r="M4" i="14"/>
  <c r="L4" i="14"/>
  <c r="K4" i="14"/>
  <c r="J4" i="14"/>
  <c r="I4" i="14"/>
  <c r="H4" i="14"/>
  <c r="A4" i="14"/>
  <c r="AF1" i="14"/>
  <c r="AD1" i="14"/>
  <c r="AB1" i="14"/>
  <c r="AA1" i="14"/>
  <c r="Z1" i="14"/>
  <c r="Y1" i="14"/>
  <c r="X1" i="14"/>
  <c r="W1" i="14"/>
  <c r="U1" i="14"/>
  <c r="T1" i="14"/>
  <c r="S1" i="14"/>
  <c r="R1" i="14"/>
  <c r="Q1" i="14"/>
  <c r="P1" i="14"/>
  <c r="O1" i="14"/>
  <c r="N1" i="14"/>
  <c r="M1" i="14"/>
  <c r="L1" i="14"/>
  <c r="AM180" i="12"/>
  <c r="T180" i="12"/>
  <c r="Q180" i="12"/>
  <c r="N180" i="12"/>
  <c r="M180" i="12"/>
  <c r="L180" i="12"/>
  <c r="K180" i="12"/>
  <c r="J180" i="12"/>
  <c r="I180" i="12"/>
  <c r="H180" i="12"/>
  <c r="Q18" i="12"/>
  <c r="U18" i="12" s="1"/>
  <c r="N18" i="12"/>
  <c r="M18" i="12"/>
  <c r="L18" i="12"/>
  <c r="K18" i="12"/>
  <c r="J18" i="12"/>
  <c r="I18" i="12"/>
  <c r="W18" i="12" s="1"/>
  <c r="H18" i="12"/>
  <c r="Q133" i="12"/>
  <c r="U133" i="12" s="1"/>
  <c r="N133" i="12"/>
  <c r="M133" i="12"/>
  <c r="L133" i="12"/>
  <c r="K133" i="12"/>
  <c r="J133" i="12"/>
  <c r="I133" i="12"/>
  <c r="W133" i="12" s="1"/>
  <c r="H133" i="12"/>
  <c r="Q16" i="12"/>
  <c r="U16" i="12" s="1"/>
  <c r="N16" i="12"/>
  <c r="M16" i="12"/>
  <c r="L16" i="12"/>
  <c r="K16" i="12"/>
  <c r="J16" i="12"/>
  <c r="I16" i="12"/>
  <c r="W16" i="12" s="1"/>
  <c r="X16" i="12" s="1"/>
  <c r="H16" i="12"/>
  <c r="Q15" i="12"/>
  <c r="U15" i="12" s="1"/>
  <c r="N15" i="12"/>
  <c r="M15" i="12"/>
  <c r="L15" i="12"/>
  <c r="K15" i="12"/>
  <c r="J15" i="12"/>
  <c r="I15" i="12"/>
  <c r="W15" i="12" s="1"/>
  <c r="X15" i="12" s="1"/>
  <c r="H15" i="12"/>
  <c r="Q14" i="12"/>
  <c r="U14" i="12" s="1"/>
  <c r="N14" i="12"/>
  <c r="M14" i="12"/>
  <c r="L14" i="12"/>
  <c r="K14" i="12"/>
  <c r="J14" i="12"/>
  <c r="I14" i="12"/>
  <c r="W14" i="12" s="1"/>
  <c r="X14" i="12" s="1"/>
  <c r="H14" i="12"/>
  <c r="Q182" i="12"/>
  <c r="U182" i="12" s="1"/>
  <c r="N182" i="12"/>
  <c r="M182" i="12"/>
  <c r="L182" i="12"/>
  <c r="K182" i="12"/>
  <c r="J182" i="12"/>
  <c r="I182" i="12"/>
  <c r="W182" i="12" s="1"/>
  <c r="X182" i="12" s="1"/>
  <c r="H182" i="12"/>
  <c r="Q132" i="12"/>
  <c r="U132" i="12" s="1"/>
  <c r="N132" i="12"/>
  <c r="M132" i="12"/>
  <c r="L132" i="12"/>
  <c r="K132" i="12"/>
  <c r="J132" i="12"/>
  <c r="I132" i="12"/>
  <c r="W132" i="12" s="1"/>
  <c r="H132" i="12"/>
  <c r="Q131" i="12"/>
  <c r="U131" i="12" s="1"/>
  <c r="N131" i="12"/>
  <c r="M131" i="12"/>
  <c r="L131" i="12"/>
  <c r="K131" i="12"/>
  <c r="J131" i="12"/>
  <c r="I131" i="12"/>
  <c r="W131" i="12" s="1"/>
  <c r="H131" i="12"/>
  <c r="Q181" i="12"/>
  <c r="U181" i="12" s="1"/>
  <c r="N181" i="12"/>
  <c r="M181" i="12"/>
  <c r="L181" i="12"/>
  <c r="K181" i="12"/>
  <c r="J181" i="12"/>
  <c r="I181" i="12"/>
  <c r="W181" i="12" s="1"/>
  <c r="X181" i="12" s="1"/>
  <c r="H181" i="12"/>
  <c r="N130" i="12"/>
  <c r="M130" i="12"/>
  <c r="L130" i="12"/>
  <c r="K130" i="12"/>
  <c r="J130" i="12"/>
  <c r="I130" i="12"/>
  <c r="W130" i="12" s="1"/>
  <c r="H130" i="12"/>
  <c r="Q128" i="12"/>
  <c r="U128" i="12" s="1"/>
  <c r="N128" i="12"/>
  <c r="M128" i="12"/>
  <c r="L128" i="12"/>
  <c r="K128" i="12"/>
  <c r="J128" i="12"/>
  <c r="I128" i="12"/>
  <c r="W128" i="12" s="1"/>
  <c r="H128" i="12"/>
  <c r="Q127" i="12"/>
  <c r="U127" i="12" s="1"/>
  <c r="N127" i="12"/>
  <c r="M127" i="12"/>
  <c r="L127" i="12"/>
  <c r="K127" i="12"/>
  <c r="J127" i="12"/>
  <c r="I127" i="12"/>
  <c r="W127" i="12" s="1"/>
  <c r="H127" i="12"/>
  <c r="Q126" i="12"/>
  <c r="U126" i="12" s="1"/>
  <c r="N126" i="12"/>
  <c r="M126" i="12"/>
  <c r="L126" i="12"/>
  <c r="K126" i="12"/>
  <c r="J126" i="12"/>
  <c r="I126" i="12"/>
  <c r="W126" i="12" s="1"/>
  <c r="H126" i="12"/>
  <c r="Q43" i="12"/>
  <c r="U43" i="12" s="1"/>
  <c r="N43" i="12"/>
  <c r="M43" i="12"/>
  <c r="L43" i="12"/>
  <c r="K43" i="12"/>
  <c r="J43" i="12"/>
  <c r="I43" i="12"/>
  <c r="W43" i="12" s="1"/>
  <c r="X43" i="12" s="1"/>
  <c r="H43" i="12"/>
  <c r="Q186" i="12"/>
  <c r="U186" i="12" s="1"/>
  <c r="N186" i="12"/>
  <c r="M186" i="12"/>
  <c r="L186" i="12"/>
  <c r="K186" i="12"/>
  <c r="J186" i="12"/>
  <c r="I186" i="12"/>
  <c r="W186" i="12" s="1"/>
  <c r="X186" i="12" s="1"/>
  <c r="H186" i="12"/>
  <c r="T125" i="12"/>
  <c r="Q125" i="12"/>
  <c r="N125" i="12"/>
  <c r="M125" i="12"/>
  <c r="L125" i="12"/>
  <c r="K125" i="12"/>
  <c r="J125" i="12"/>
  <c r="I125" i="12"/>
  <c r="H125" i="12"/>
  <c r="T124" i="12"/>
  <c r="Q124" i="12"/>
  <c r="N124" i="12"/>
  <c r="M124" i="12"/>
  <c r="L124" i="12"/>
  <c r="K124" i="12"/>
  <c r="J124" i="12"/>
  <c r="I124" i="12"/>
  <c r="H124" i="12"/>
  <c r="T42" i="12"/>
  <c r="Q42" i="12"/>
  <c r="N42" i="12"/>
  <c r="M42" i="12"/>
  <c r="L42" i="12"/>
  <c r="K42" i="12"/>
  <c r="J42" i="12"/>
  <c r="I42" i="12"/>
  <c r="H42" i="12"/>
  <c r="T41" i="12"/>
  <c r="Q41" i="12"/>
  <c r="N41" i="12"/>
  <c r="M41" i="12"/>
  <c r="L41" i="12"/>
  <c r="K41" i="12"/>
  <c r="J41" i="12"/>
  <c r="I41" i="12"/>
  <c r="H41" i="12"/>
  <c r="AM40" i="12"/>
  <c r="T40" i="12"/>
  <c r="Q40" i="12"/>
  <c r="N40" i="12"/>
  <c r="M40" i="12"/>
  <c r="L40" i="12"/>
  <c r="K40" i="12"/>
  <c r="J40" i="12"/>
  <c r="I40" i="12"/>
  <c r="H40" i="12"/>
  <c r="AM39" i="12"/>
  <c r="Q39" i="12"/>
  <c r="U39" i="12" s="1"/>
  <c r="N39" i="12"/>
  <c r="M39" i="12"/>
  <c r="L39" i="12"/>
  <c r="K39" i="12"/>
  <c r="J39" i="12"/>
  <c r="I39" i="12"/>
  <c r="W39" i="12" s="1"/>
  <c r="X39" i="12" s="1"/>
  <c r="H39" i="12"/>
  <c r="AM38" i="12"/>
  <c r="Q38" i="12"/>
  <c r="U38" i="12" s="1"/>
  <c r="N38" i="12"/>
  <c r="M38" i="12"/>
  <c r="L38" i="12"/>
  <c r="K38" i="12"/>
  <c r="J38" i="12"/>
  <c r="I38" i="12"/>
  <c r="W38" i="12" s="1"/>
  <c r="X38" i="12" s="1"/>
  <c r="H38" i="12"/>
  <c r="AM37" i="12"/>
  <c r="T37" i="12"/>
  <c r="Q37" i="12"/>
  <c r="N37" i="12"/>
  <c r="M37" i="12"/>
  <c r="L37" i="12"/>
  <c r="K37" i="12"/>
  <c r="J37" i="12"/>
  <c r="I37" i="12"/>
  <c r="H37" i="12"/>
  <c r="T36" i="12"/>
  <c r="Q36" i="12"/>
  <c r="N36" i="12"/>
  <c r="M36" i="12"/>
  <c r="L36" i="12"/>
  <c r="K36" i="12"/>
  <c r="J36" i="12"/>
  <c r="I36" i="12"/>
  <c r="H36" i="12"/>
  <c r="AM35" i="12"/>
  <c r="T35" i="12"/>
  <c r="Q35" i="12"/>
  <c r="N35" i="12"/>
  <c r="M35" i="12"/>
  <c r="L35" i="12"/>
  <c r="K35" i="12"/>
  <c r="J35" i="12"/>
  <c r="I35" i="12"/>
  <c r="H35" i="12"/>
  <c r="T34" i="12"/>
  <c r="Q34" i="12"/>
  <c r="N34" i="12"/>
  <c r="M34" i="12"/>
  <c r="L34" i="12"/>
  <c r="K34" i="12"/>
  <c r="J34" i="12"/>
  <c r="I34" i="12"/>
  <c r="H34" i="12"/>
  <c r="T33" i="12"/>
  <c r="Q33" i="12"/>
  <c r="N33" i="12"/>
  <c r="M33" i="12"/>
  <c r="L33" i="12"/>
  <c r="K33" i="12"/>
  <c r="J33" i="12"/>
  <c r="I33" i="12"/>
  <c r="H33" i="12"/>
  <c r="AM32" i="12"/>
  <c r="T32" i="12"/>
  <c r="Q32" i="12"/>
  <c r="N32" i="12"/>
  <c r="M32" i="12"/>
  <c r="L32" i="12"/>
  <c r="K32" i="12"/>
  <c r="J32" i="12"/>
  <c r="I32" i="12"/>
  <c r="H32" i="12"/>
  <c r="AM31" i="12"/>
  <c r="T31" i="12"/>
  <c r="Q31" i="12"/>
  <c r="N31" i="12"/>
  <c r="M31" i="12"/>
  <c r="L31" i="12"/>
  <c r="K31" i="12"/>
  <c r="J31" i="12"/>
  <c r="I31" i="12"/>
  <c r="H31" i="12"/>
  <c r="AM28" i="12"/>
  <c r="T28" i="12"/>
  <c r="U28" i="12" s="1"/>
  <c r="N28" i="12"/>
  <c r="M28" i="12"/>
  <c r="L28" i="12"/>
  <c r="K28" i="12"/>
  <c r="J28" i="12"/>
  <c r="I28" i="12"/>
  <c r="H28" i="12"/>
  <c r="AM27" i="12"/>
  <c r="T27" i="12"/>
  <c r="P27" i="12"/>
  <c r="T26" i="12"/>
  <c r="U26" i="12" s="1"/>
  <c r="N26" i="12"/>
  <c r="M26" i="12"/>
  <c r="L26" i="12"/>
  <c r="K26" i="12"/>
  <c r="J26" i="12"/>
  <c r="I26" i="12"/>
  <c r="H26" i="12"/>
  <c r="Q25" i="12"/>
  <c r="U25" i="12" s="1"/>
  <c r="N25" i="12"/>
  <c r="M25" i="12"/>
  <c r="L25" i="12"/>
  <c r="K25" i="12"/>
  <c r="J25" i="12"/>
  <c r="I25" i="12"/>
  <c r="W25" i="12" s="1"/>
  <c r="H25" i="12"/>
  <c r="T24" i="12"/>
  <c r="U24" i="12" s="1"/>
  <c r="N24" i="12"/>
  <c r="M24" i="12"/>
  <c r="L24" i="12"/>
  <c r="K24" i="12"/>
  <c r="J24" i="12"/>
  <c r="I24" i="12"/>
  <c r="H24" i="12"/>
  <c r="T23" i="12"/>
  <c r="U23" i="12" s="1"/>
  <c r="N23" i="12"/>
  <c r="M23" i="12"/>
  <c r="L23" i="12"/>
  <c r="K23" i="12"/>
  <c r="J23" i="12"/>
  <c r="I23" i="12"/>
  <c r="H23" i="12"/>
  <c r="AM22" i="12"/>
  <c r="T22" i="12"/>
  <c r="U22" i="12" s="1"/>
  <c r="N22" i="12"/>
  <c r="M22" i="12"/>
  <c r="L22" i="12"/>
  <c r="K22" i="12"/>
  <c r="J22" i="12"/>
  <c r="I22" i="12"/>
  <c r="H22" i="12"/>
  <c r="AM21" i="12"/>
  <c r="T21" i="12"/>
  <c r="Q21" i="12"/>
  <c r="N21" i="12"/>
  <c r="M21" i="12"/>
  <c r="L21" i="12"/>
  <c r="K21" i="12"/>
  <c r="J21" i="12"/>
  <c r="I21" i="12"/>
  <c r="H21" i="12"/>
  <c r="AM123" i="12"/>
  <c r="T123" i="12"/>
  <c r="Q123" i="12"/>
  <c r="N123" i="12"/>
  <c r="M123" i="12"/>
  <c r="L123" i="12"/>
  <c r="K123" i="12"/>
  <c r="J123" i="12"/>
  <c r="I123" i="12"/>
  <c r="H123" i="12"/>
  <c r="AM122" i="12"/>
  <c r="T122" i="12"/>
  <c r="Q122" i="12"/>
  <c r="N122" i="12"/>
  <c r="M122" i="12"/>
  <c r="L122" i="12"/>
  <c r="K122" i="12"/>
  <c r="J122" i="12"/>
  <c r="I122" i="12"/>
  <c r="H122" i="12"/>
  <c r="AM121" i="12"/>
  <c r="T121" i="12"/>
  <c r="Q121" i="12"/>
  <c r="N121" i="12"/>
  <c r="M121" i="12"/>
  <c r="L121" i="12"/>
  <c r="K121" i="12"/>
  <c r="J121" i="12"/>
  <c r="I121" i="12"/>
  <c r="H121" i="12"/>
  <c r="AM120" i="12"/>
  <c r="T120" i="12"/>
  <c r="Q120" i="12"/>
  <c r="N120" i="12"/>
  <c r="M120" i="12"/>
  <c r="L120" i="12"/>
  <c r="K120" i="12"/>
  <c r="J120" i="12"/>
  <c r="I120" i="12"/>
  <c r="H120" i="12"/>
  <c r="AM119" i="12"/>
  <c r="T119" i="12"/>
  <c r="Q119" i="12"/>
  <c r="N119" i="12"/>
  <c r="M119" i="12"/>
  <c r="L119" i="12"/>
  <c r="K119" i="12"/>
  <c r="J119" i="12"/>
  <c r="I119" i="12"/>
  <c r="H119" i="12"/>
  <c r="AM118" i="12"/>
  <c r="T118" i="12"/>
  <c r="Q118" i="12"/>
  <c r="N118" i="12"/>
  <c r="M118" i="12"/>
  <c r="L118" i="12"/>
  <c r="K118" i="12"/>
  <c r="J118" i="12"/>
  <c r="I118" i="12"/>
  <c r="H118" i="12"/>
  <c r="AM117" i="12"/>
  <c r="T117" i="12"/>
  <c r="Q117" i="12"/>
  <c r="N117" i="12"/>
  <c r="M117" i="12"/>
  <c r="L117" i="12"/>
  <c r="K117" i="12"/>
  <c r="J117" i="12"/>
  <c r="I117" i="12"/>
  <c r="H117" i="12"/>
  <c r="AM116" i="12"/>
  <c r="T116" i="12"/>
  <c r="Q116" i="12"/>
  <c r="N116" i="12"/>
  <c r="M116" i="12"/>
  <c r="L116" i="12"/>
  <c r="K116" i="12"/>
  <c r="J116" i="12"/>
  <c r="I116" i="12"/>
  <c r="H116" i="12"/>
  <c r="AM115" i="12"/>
  <c r="T115" i="12"/>
  <c r="Q115" i="12"/>
  <c r="N115" i="12"/>
  <c r="M115" i="12"/>
  <c r="L115" i="12"/>
  <c r="K115" i="12"/>
  <c r="J115" i="12"/>
  <c r="I115" i="12"/>
  <c r="H115" i="12"/>
  <c r="AM114" i="12"/>
  <c r="T114" i="12"/>
  <c r="U114" i="12" s="1"/>
  <c r="N114" i="12"/>
  <c r="M114" i="12"/>
  <c r="L114" i="12"/>
  <c r="K114" i="12"/>
  <c r="J114" i="12"/>
  <c r="I114" i="12"/>
  <c r="H114" i="12"/>
  <c r="AM113" i="12"/>
  <c r="T113" i="12"/>
  <c r="U113" i="12" s="1"/>
  <c r="N113" i="12"/>
  <c r="M113" i="12"/>
  <c r="L113" i="12"/>
  <c r="K113" i="12"/>
  <c r="J113" i="12"/>
  <c r="I113" i="12"/>
  <c r="H113" i="12"/>
  <c r="AM112" i="12"/>
  <c r="T112" i="12"/>
  <c r="Q112" i="12"/>
  <c r="N112" i="12"/>
  <c r="M112" i="12"/>
  <c r="L112" i="12"/>
  <c r="K112" i="12"/>
  <c r="J112" i="12"/>
  <c r="I112" i="12"/>
  <c r="H112" i="12"/>
  <c r="T111" i="12"/>
  <c r="Q111" i="12"/>
  <c r="N111" i="12"/>
  <c r="M111" i="12"/>
  <c r="L111" i="12"/>
  <c r="K111" i="12"/>
  <c r="J111" i="12"/>
  <c r="I111" i="12"/>
  <c r="H111" i="12"/>
  <c r="AM110" i="12"/>
  <c r="T110" i="12"/>
  <c r="Q110" i="12"/>
  <c r="N110" i="12"/>
  <c r="M110" i="12"/>
  <c r="L110" i="12"/>
  <c r="K110" i="12"/>
  <c r="J110" i="12"/>
  <c r="I110" i="12"/>
  <c r="H110" i="12"/>
  <c r="AM109" i="12"/>
  <c r="T109" i="12"/>
  <c r="Q109" i="12"/>
  <c r="N109" i="12"/>
  <c r="M109" i="12"/>
  <c r="L109" i="12"/>
  <c r="K109" i="12"/>
  <c r="J109" i="12"/>
  <c r="I109" i="12"/>
  <c r="H109" i="12"/>
  <c r="AM108" i="12"/>
  <c r="T108" i="12"/>
  <c r="Q108" i="12"/>
  <c r="N108" i="12"/>
  <c r="M108" i="12"/>
  <c r="L108" i="12"/>
  <c r="K108" i="12"/>
  <c r="J108" i="12"/>
  <c r="I108" i="12"/>
  <c r="H108" i="12"/>
  <c r="AM107" i="12"/>
  <c r="T107" i="12"/>
  <c r="Q107" i="12"/>
  <c r="N107" i="12"/>
  <c r="M107" i="12"/>
  <c r="L107" i="12"/>
  <c r="K107" i="12"/>
  <c r="J107" i="12"/>
  <c r="I107" i="12"/>
  <c r="H107" i="12"/>
  <c r="AM106" i="12"/>
  <c r="T106" i="12"/>
  <c r="Q106" i="12"/>
  <c r="N106" i="12"/>
  <c r="M106" i="12"/>
  <c r="L106" i="12"/>
  <c r="K106" i="12"/>
  <c r="J106" i="12"/>
  <c r="I106" i="12"/>
  <c r="H106" i="12"/>
  <c r="AM105" i="12"/>
  <c r="T105" i="12"/>
  <c r="Q105" i="12"/>
  <c r="N105" i="12"/>
  <c r="M105" i="12"/>
  <c r="L105" i="12"/>
  <c r="K105" i="12"/>
  <c r="J105" i="12"/>
  <c r="I105" i="12"/>
  <c r="H105" i="12"/>
  <c r="AM104" i="12"/>
  <c r="T104" i="12"/>
  <c r="U104" i="12" s="1"/>
  <c r="N104" i="12"/>
  <c r="M104" i="12"/>
  <c r="L104" i="12"/>
  <c r="K104" i="12"/>
  <c r="J104" i="12"/>
  <c r="I104" i="12"/>
  <c r="H104" i="12"/>
  <c r="AM103" i="12"/>
  <c r="T103" i="12"/>
  <c r="Q103" i="12"/>
  <c r="N103" i="12"/>
  <c r="M103" i="12"/>
  <c r="L103" i="12"/>
  <c r="K103" i="12"/>
  <c r="J103" i="12"/>
  <c r="I103" i="12"/>
  <c r="H103" i="12"/>
  <c r="T102" i="12"/>
  <c r="Q102" i="12"/>
  <c r="N102" i="12"/>
  <c r="M102" i="12"/>
  <c r="L102" i="12"/>
  <c r="K102" i="12"/>
  <c r="J102" i="12"/>
  <c r="I102" i="12"/>
  <c r="H102" i="12"/>
  <c r="T101" i="12"/>
  <c r="Q101" i="12"/>
  <c r="N101" i="12"/>
  <c r="M101" i="12"/>
  <c r="L101" i="12"/>
  <c r="K101" i="12"/>
  <c r="J101" i="12"/>
  <c r="I101" i="12"/>
  <c r="H101" i="12"/>
  <c r="AM100" i="12"/>
  <c r="T100" i="12"/>
  <c r="Q100" i="12"/>
  <c r="N100" i="12"/>
  <c r="M100" i="12"/>
  <c r="L100" i="12"/>
  <c r="K100" i="12"/>
  <c r="J100" i="12"/>
  <c r="I100" i="12"/>
  <c r="H100" i="12"/>
  <c r="Q99" i="12"/>
  <c r="U99" i="12" s="1"/>
  <c r="N99" i="12"/>
  <c r="M99" i="12"/>
  <c r="L99" i="12"/>
  <c r="K99" i="12"/>
  <c r="J99" i="12"/>
  <c r="I99" i="12"/>
  <c r="W99" i="12" s="1"/>
  <c r="H99" i="12"/>
  <c r="AM98" i="12"/>
  <c r="T98" i="12"/>
  <c r="Q98" i="12"/>
  <c r="N98" i="12"/>
  <c r="M98" i="12"/>
  <c r="L98" i="12"/>
  <c r="K98" i="12"/>
  <c r="J98" i="12"/>
  <c r="I98" i="12"/>
  <c r="H98" i="12"/>
  <c r="T97" i="12"/>
  <c r="Q97" i="12"/>
  <c r="N97" i="12"/>
  <c r="M97" i="12"/>
  <c r="L97" i="12"/>
  <c r="K97" i="12"/>
  <c r="J97" i="12"/>
  <c r="I97" i="12"/>
  <c r="H97" i="12"/>
  <c r="T96" i="12"/>
  <c r="Q96" i="12"/>
  <c r="N96" i="12"/>
  <c r="M96" i="12"/>
  <c r="L96" i="12"/>
  <c r="K96" i="12"/>
  <c r="J96" i="12"/>
  <c r="I96" i="12"/>
  <c r="H96" i="12"/>
  <c r="AM95" i="12"/>
  <c r="T95" i="12"/>
  <c r="Q95" i="12"/>
  <c r="N95" i="12"/>
  <c r="M95" i="12"/>
  <c r="L95" i="12"/>
  <c r="K95" i="12"/>
  <c r="J95" i="12"/>
  <c r="I95" i="12"/>
  <c r="H95" i="12"/>
  <c r="T94" i="12"/>
  <c r="Q94" i="12"/>
  <c r="N94" i="12"/>
  <c r="M94" i="12"/>
  <c r="L94" i="12"/>
  <c r="K94" i="12"/>
  <c r="J94" i="12"/>
  <c r="I94" i="12"/>
  <c r="H94" i="12"/>
  <c r="AM93" i="12"/>
  <c r="T93" i="12"/>
  <c r="Q93" i="12"/>
  <c r="N93" i="12"/>
  <c r="M93" i="12"/>
  <c r="L93" i="12"/>
  <c r="K93" i="12"/>
  <c r="J93" i="12"/>
  <c r="I93" i="12"/>
  <c r="H93" i="12"/>
  <c r="Q91" i="12"/>
  <c r="N91" i="12"/>
  <c r="M91" i="12"/>
  <c r="L91" i="12"/>
  <c r="K91" i="12"/>
  <c r="J91" i="12"/>
  <c r="I91" i="12"/>
  <c r="H91" i="12"/>
  <c r="T90" i="12"/>
  <c r="Q90" i="12"/>
  <c r="N90" i="12"/>
  <c r="M90" i="12"/>
  <c r="L90" i="12"/>
  <c r="K90" i="12"/>
  <c r="J90" i="12"/>
  <c r="I90" i="12"/>
  <c r="H90" i="12"/>
  <c r="T89" i="12"/>
  <c r="Q89" i="12"/>
  <c r="N89" i="12"/>
  <c r="M89" i="12"/>
  <c r="L89" i="12"/>
  <c r="K89" i="12"/>
  <c r="J89" i="12"/>
  <c r="I89" i="12"/>
  <c r="H89" i="12"/>
  <c r="T88" i="12"/>
  <c r="Q88" i="12"/>
  <c r="N88" i="12"/>
  <c r="M88" i="12"/>
  <c r="L88" i="12"/>
  <c r="K88" i="12"/>
  <c r="J88" i="12"/>
  <c r="I88" i="12"/>
  <c r="H88" i="12"/>
  <c r="AM87" i="12"/>
  <c r="T87" i="12"/>
  <c r="Q87" i="12"/>
  <c r="N87" i="12"/>
  <c r="M87" i="12"/>
  <c r="L87" i="12"/>
  <c r="K87" i="12"/>
  <c r="J87" i="12"/>
  <c r="I87" i="12"/>
  <c r="H87" i="12"/>
  <c r="AM86" i="12"/>
  <c r="T86" i="12"/>
  <c r="Q86" i="12"/>
  <c r="N86" i="12"/>
  <c r="M86" i="12"/>
  <c r="L86" i="12"/>
  <c r="K86" i="12"/>
  <c r="J86" i="12"/>
  <c r="I86" i="12"/>
  <c r="H86" i="12"/>
  <c r="AM85" i="12"/>
  <c r="T85" i="12"/>
  <c r="Q85" i="12"/>
  <c r="N85" i="12"/>
  <c r="M85" i="12"/>
  <c r="L85" i="12"/>
  <c r="K85" i="12"/>
  <c r="J85" i="12"/>
  <c r="I85" i="12"/>
  <c r="H85" i="12"/>
  <c r="AM84" i="12"/>
  <c r="T84" i="12"/>
  <c r="Q84" i="12"/>
  <c r="N84" i="12"/>
  <c r="M84" i="12"/>
  <c r="L84" i="12"/>
  <c r="K84" i="12"/>
  <c r="J84" i="12"/>
  <c r="I84" i="12"/>
  <c r="H84" i="12"/>
  <c r="T83" i="12"/>
  <c r="Q83" i="12"/>
  <c r="N83" i="12"/>
  <c r="M83" i="12"/>
  <c r="L83" i="12"/>
  <c r="K83" i="12"/>
  <c r="J83" i="12"/>
  <c r="I83" i="12"/>
  <c r="H83" i="12"/>
  <c r="AM82" i="12"/>
  <c r="T82" i="12"/>
  <c r="Q82" i="12"/>
  <c r="N82" i="12"/>
  <c r="M82" i="12"/>
  <c r="L82" i="12"/>
  <c r="K82" i="12"/>
  <c r="J82" i="12"/>
  <c r="I82" i="12"/>
  <c r="H82" i="12"/>
  <c r="T81" i="12"/>
  <c r="Q81" i="12"/>
  <c r="N81" i="12"/>
  <c r="M81" i="12"/>
  <c r="L81" i="12"/>
  <c r="K81" i="12"/>
  <c r="J81" i="12"/>
  <c r="I81" i="12"/>
  <c r="H81" i="12"/>
  <c r="AM80" i="12"/>
  <c r="T80" i="12"/>
  <c r="Q80" i="12"/>
  <c r="N80" i="12"/>
  <c r="M80" i="12"/>
  <c r="L80" i="12"/>
  <c r="K80" i="12"/>
  <c r="J80" i="12"/>
  <c r="I80" i="12"/>
  <c r="H80" i="12"/>
  <c r="T79" i="12"/>
  <c r="Q79" i="12"/>
  <c r="N79" i="12"/>
  <c r="M79" i="12"/>
  <c r="L79" i="12"/>
  <c r="K79" i="12"/>
  <c r="J79" i="12"/>
  <c r="I79" i="12"/>
  <c r="H79" i="12"/>
  <c r="Z78" i="12"/>
  <c r="T78" i="12"/>
  <c r="Q78" i="12"/>
  <c r="N78" i="12"/>
  <c r="M78" i="12"/>
  <c r="L78" i="12"/>
  <c r="K78" i="12"/>
  <c r="J78" i="12"/>
  <c r="I78" i="12"/>
  <c r="H78" i="12"/>
  <c r="AM77" i="12"/>
  <c r="T77" i="12"/>
  <c r="Q77" i="12"/>
  <c r="N77" i="12"/>
  <c r="M77" i="12"/>
  <c r="L77" i="12"/>
  <c r="K77" i="12"/>
  <c r="J77" i="12"/>
  <c r="I77" i="12"/>
  <c r="H77" i="12"/>
  <c r="Q76" i="12"/>
  <c r="U76" i="12" s="1"/>
  <c r="N76" i="12"/>
  <c r="M76" i="12"/>
  <c r="L76" i="12"/>
  <c r="K76" i="12"/>
  <c r="J76" i="12"/>
  <c r="I76" i="12"/>
  <c r="W76" i="12" s="1"/>
  <c r="H76" i="12"/>
  <c r="AM75" i="12"/>
  <c r="T75" i="12"/>
  <c r="Q75" i="12"/>
  <c r="N75" i="12"/>
  <c r="M75" i="12"/>
  <c r="L75" i="12"/>
  <c r="K75" i="12"/>
  <c r="J75" i="12"/>
  <c r="I75" i="12"/>
  <c r="H75" i="12"/>
  <c r="Q74" i="12"/>
  <c r="N74" i="12"/>
  <c r="M74" i="12"/>
  <c r="L74" i="12"/>
  <c r="K74" i="12"/>
  <c r="J74" i="12"/>
  <c r="I74" i="12"/>
  <c r="H74" i="12"/>
  <c r="Q73" i="12"/>
  <c r="N73" i="12"/>
  <c r="M73" i="12"/>
  <c r="L73" i="12"/>
  <c r="K73" i="12"/>
  <c r="J73" i="12"/>
  <c r="I73" i="12"/>
  <c r="H73" i="12"/>
  <c r="AM72" i="12"/>
  <c r="Q72" i="12"/>
  <c r="U72" i="12" s="1"/>
  <c r="N72" i="12"/>
  <c r="M72" i="12"/>
  <c r="L72" i="12"/>
  <c r="K72" i="12"/>
  <c r="J72" i="12"/>
  <c r="I72" i="12"/>
  <c r="W72" i="12" s="1"/>
  <c r="H72" i="12"/>
  <c r="T71" i="12"/>
  <c r="Q71" i="12"/>
  <c r="N71" i="12"/>
  <c r="M71" i="12"/>
  <c r="L71" i="12"/>
  <c r="K71" i="12"/>
  <c r="J71" i="12"/>
  <c r="I71" i="12"/>
  <c r="H71" i="12"/>
  <c r="AM70" i="12"/>
  <c r="T70" i="12"/>
  <c r="Q70" i="12"/>
  <c r="N70" i="12"/>
  <c r="M70" i="12"/>
  <c r="L70" i="12"/>
  <c r="K70" i="12"/>
  <c r="J70" i="12"/>
  <c r="I70" i="12"/>
  <c r="H70" i="12"/>
  <c r="AM69" i="12"/>
  <c r="T69" i="12"/>
  <c r="Q69" i="12"/>
  <c r="N69" i="12"/>
  <c r="M69" i="12"/>
  <c r="L69" i="12"/>
  <c r="K69" i="12"/>
  <c r="J69" i="12"/>
  <c r="I69" i="12"/>
  <c r="H69" i="12"/>
  <c r="AM68" i="12"/>
  <c r="T68" i="12"/>
  <c r="Q68" i="12"/>
  <c r="N68" i="12"/>
  <c r="M68" i="12"/>
  <c r="L68" i="12"/>
  <c r="K68" i="12"/>
  <c r="J68" i="12"/>
  <c r="I68" i="12"/>
  <c r="H68" i="12"/>
  <c r="T67" i="12"/>
  <c r="Q67" i="12"/>
  <c r="N67" i="12"/>
  <c r="M67" i="12"/>
  <c r="L67" i="12"/>
  <c r="K67" i="12"/>
  <c r="J67" i="12"/>
  <c r="I67" i="12"/>
  <c r="H67" i="12"/>
  <c r="T66" i="12"/>
  <c r="Q66" i="12"/>
  <c r="N66" i="12"/>
  <c r="M66" i="12"/>
  <c r="L66" i="12"/>
  <c r="K66" i="12"/>
  <c r="J66" i="12"/>
  <c r="I66" i="12"/>
  <c r="H66" i="12"/>
  <c r="AM65" i="12"/>
  <c r="T65" i="12"/>
  <c r="Q65" i="12"/>
  <c r="N65" i="12"/>
  <c r="M65" i="12"/>
  <c r="L65" i="12"/>
  <c r="K65" i="12"/>
  <c r="J65" i="12"/>
  <c r="I65" i="12"/>
  <c r="H65" i="12"/>
  <c r="AM64" i="12"/>
  <c r="T64" i="12"/>
  <c r="Q64" i="12"/>
  <c r="N64" i="12"/>
  <c r="M64" i="12"/>
  <c r="L64" i="12"/>
  <c r="K64" i="12"/>
  <c r="J64" i="12"/>
  <c r="I64" i="12"/>
  <c r="H64" i="12"/>
  <c r="AM63" i="12"/>
  <c r="T63" i="12"/>
  <c r="Q63" i="12"/>
  <c r="N63" i="12"/>
  <c r="M63" i="12"/>
  <c r="L63" i="12"/>
  <c r="K63" i="12"/>
  <c r="J63" i="12"/>
  <c r="I63" i="12"/>
  <c r="H63" i="12"/>
  <c r="AM62" i="12"/>
  <c r="T62" i="12"/>
  <c r="Q62" i="12"/>
  <c r="N62" i="12"/>
  <c r="M62" i="12"/>
  <c r="L62" i="12"/>
  <c r="K62" i="12"/>
  <c r="J62" i="12"/>
  <c r="I62" i="12"/>
  <c r="H62" i="12"/>
  <c r="AM61" i="12"/>
  <c r="T61" i="12"/>
  <c r="Q61" i="12"/>
  <c r="N61" i="12"/>
  <c r="M61" i="12"/>
  <c r="L61" i="12"/>
  <c r="K61" i="12"/>
  <c r="J61" i="12"/>
  <c r="I61" i="12"/>
  <c r="H61" i="12"/>
  <c r="AM60" i="12"/>
  <c r="T60" i="12"/>
  <c r="Q60" i="12"/>
  <c r="N60" i="12"/>
  <c r="M60" i="12"/>
  <c r="L60" i="12"/>
  <c r="K60" i="12"/>
  <c r="J60" i="12"/>
  <c r="I60" i="12"/>
  <c r="H60" i="12"/>
  <c r="T59" i="12"/>
  <c r="Q59" i="12"/>
  <c r="N59" i="12"/>
  <c r="M59" i="12"/>
  <c r="L59" i="12"/>
  <c r="K59" i="12"/>
  <c r="J59" i="12"/>
  <c r="I59" i="12"/>
  <c r="H59" i="12"/>
  <c r="AM58" i="12"/>
  <c r="T58" i="12"/>
  <c r="Q58" i="12"/>
  <c r="N58" i="12"/>
  <c r="M58" i="12"/>
  <c r="L58" i="12"/>
  <c r="K58" i="12"/>
  <c r="J58" i="12"/>
  <c r="I58" i="12"/>
  <c r="H58" i="12"/>
  <c r="AM57" i="12"/>
  <c r="T57" i="12"/>
  <c r="Q57" i="12"/>
  <c r="N57" i="12"/>
  <c r="M57" i="12"/>
  <c r="L57" i="12"/>
  <c r="K57" i="12"/>
  <c r="J57" i="12"/>
  <c r="I57" i="12"/>
  <c r="H57" i="12"/>
  <c r="AM56" i="12"/>
  <c r="T56" i="12"/>
  <c r="Q56" i="12"/>
  <c r="N56" i="12"/>
  <c r="M56" i="12"/>
  <c r="L56" i="12"/>
  <c r="K56" i="12"/>
  <c r="J56" i="12"/>
  <c r="I56" i="12"/>
  <c r="H56" i="12"/>
  <c r="AM55" i="12"/>
  <c r="T55" i="12"/>
  <c r="Q55" i="12"/>
  <c r="N55" i="12"/>
  <c r="M55" i="12"/>
  <c r="L55" i="12"/>
  <c r="K55" i="12"/>
  <c r="J55" i="12"/>
  <c r="I55" i="12"/>
  <c r="H55" i="12"/>
  <c r="AM54" i="12"/>
  <c r="Q54" i="12"/>
  <c r="U54" i="12" s="1"/>
  <c r="N54" i="12"/>
  <c r="M54" i="12"/>
  <c r="L54" i="12"/>
  <c r="K54" i="12"/>
  <c r="J54" i="12"/>
  <c r="I54" i="12"/>
  <c r="W54" i="12" s="1"/>
  <c r="H54" i="12"/>
  <c r="AM53" i="12"/>
  <c r="T53" i="12"/>
  <c r="Q53" i="12"/>
  <c r="N53" i="12"/>
  <c r="M53" i="12"/>
  <c r="L53" i="12"/>
  <c r="K53" i="12"/>
  <c r="J53" i="12"/>
  <c r="I53" i="12"/>
  <c r="H53" i="12"/>
  <c r="AM52" i="12"/>
  <c r="T52" i="12"/>
  <c r="Q52" i="12"/>
  <c r="N52" i="12"/>
  <c r="M52" i="12"/>
  <c r="L52" i="12"/>
  <c r="K52" i="12"/>
  <c r="J52" i="12"/>
  <c r="I52" i="12"/>
  <c r="H52" i="12"/>
  <c r="AM51" i="12"/>
  <c r="T51" i="12"/>
  <c r="Q51" i="12"/>
  <c r="N51" i="12"/>
  <c r="M51" i="12"/>
  <c r="L51" i="12"/>
  <c r="K51" i="12"/>
  <c r="J51" i="12"/>
  <c r="I51" i="12"/>
  <c r="H51" i="12"/>
  <c r="AM50" i="12"/>
  <c r="T50" i="12"/>
  <c r="Q50" i="12"/>
  <c r="N50" i="12"/>
  <c r="M50" i="12"/>
  <c r="L50" i="12"/>
  <c r="K50" i="12"/>
  <c r="J50" i="12"/>
  <c r="I50" i="12"/>
  <c r="H50" i="12"/>
  <c r="AM49" i="12"/>
  <c r="T49" i="12"/>
  <c r="Q49" i="12"/>
  <c r="N49" i="12"/>
  <c r="M49" i="12"/>
  <c r="L49" i="12"/>
  <c r="K49" i="12"/>
  <c r="J49" i="12"/>
  <c r="I49" i="12"/>
  <c r="H49" i="12"/>
  <c r="AM48" i="12"/>
  <c r="T48" i="12"/>
  <c r="Q48" i="12"/>
  <c r="N48" i="12"/>
  <c r="M48" i="12"/>
  <c r="L48" i="12"/>
  <c r="K48" i="12"/>
  <c r="J48" i="12"/>
  <c r="I48" i="12"/>
  <c r="H48" i="12"/>
  <c r="AM47" i="12"/>
  <c r="Q47" i="12"/>
  <c r="U47" i="12" s="1"/>
  <c r="N47" i="12"/>
  <c r="M47" i="12"/>
  <c r="L47" i="12"/>
  <c r="K47" i="12"/>
  <c r="J47" i="12"/>
  <c r="I47" i="12"/>
  <c r="W47" i="12" s="1"/>
  <c r="H47" i="12"/>
  <c r="AM46" i="12"/>
  <c r="T46" i="12"/>
  <c r="Q46" i="12"/>
  <c r="N46" i="12"/>
  <c r="M46" i="12"/>
  <c r="L46" i="12"/>
  <c r="K46" i="12"/>
  <c r="J46" i="12"/>
  <c r="I46" i="12"/>
  <c r="H46" i="12"/>
  <c r="AM45" i="12"/>
  <c r="T45" i="12"/>
  <c r="Q45" i="12"/>
  <c r="N45" i="12"/>
  <c r="M45" i="12"/>
  <c r="L45" i="12"/>
  <c r="K45" i="12"/>
  <c r="J45" i="12"/>
  <c r="I45" i="12"/>
  <c r="H45" i="12"/>
  <c r="AM12" i="12"/>
  <c r="T12" i="12"/>
  <c r="Q12" i="12"/>
  <c r="N12" i="12"/>
  <c r="M12" i="12"/>
  <c r="L12" i="12"/>
  <c r="K12" i="12"/>
  <c r="J12" i="12"/>
  <c r="I12" i="12"/>
  <c r="H12" i="12"/>
  <c r="AM44" i="12"/>
  <c r="T44" i="12"/>
  <c r="Q44" i="12"/>
  <c r="N44" i="12"/>
  <c r="M44" i="12"/>
  <c r="L44" i="12"/>
  <c r="K44" i="12"/>
  <c r="J44" i="12"/>
  <c r="I44" i="12"/>
  <c r="H44" i="12"/>
  <c r="Q11" i="12"/>
  <c r="U11" i="12" s="1"/>
  <c r="N11" i="12"/>
  <c r="M11" i="12"/>
  <c r="L11" i="12"/>
  <c r="K11" i="12"/>
  <c r="J11" i="12"/>
  <c r="I11" i="12"/>
  <c r="W11" i="12" s="1"/>
  <c r="X11" i="12" s="1"/>
  <c r="H11" i="12"/>
  <c r="T10" i="12"/>
  <c r="Q10" i="12"/>
  <c r="N10" i="12"/>
  <c r="M10" i="12"/>
  <c r="L10" i="12"/>
  <c r="K10" i="12"/>
  <c r="J10" i="12"/>
  <c r="I10" i="12"/>
  <c r="H10" i="12"/>
  <c r="T9" i="12"/>
  <c r="Q9" i="12"/>
  <c r="N9" i="12"/>
  <c r="M9" i="12"/>
  <c r="L9" i="12"/>
  <c r="K9" i="12"/>
  <c r="J9" i="12"/>
  <c r="I9" i="12"/>
  <c r="H9" i="12"/>
  <c r="T8" i="12"/>
  <c r="Q8" i="12"/>
  <c r="N8" i="12"/>
  <c r="M8" i="12"/>
  <c r="L8" i="12"/>
  <c r="K8" i="12"/>
  <c r="J8" i="12"/>
  <c r="I8" i="12"/>
  <c r="H8" i="12"/>
  <c r="AM7" i="12"/>
  <c r="T7" i="12"/>
  <c r="U7" i="12" s="1"/>
  <c r="N7" i="12"/>
  <c r="M7" i="12"/>
  <c r="L7" i="12"/>
  <c r="K7" i="12"/>
  <c r="J7" i="12"/>
  <c r="I7" i="12"/>
  <c r="H7" i="12"/>
  <c r="AM5" i="12"/>
  <c r="T5" i="12"/>
  <c r="Q5" i="12"/>
  <c r="N5" i="12"/>
  <c r="M5" i="12"/>
  <c r="L5" i="12"/>
  <c r="K5" i="12"/>
  <c r="J5" i="12"/>
  <c r="I5" i="12"/>
  <c r="H5" i="12"/>
  <c r="A5" i="12"/>
  <c r="T4" i="12"/>
  <c r="Q4" i="12"/>
  <c r="N4" i="12"/>
  <c r="M4" i="12"/>
  <c r="L4" i="12"/>
  <c r="K4" i="12"/>
  <c r="J4" i="12"/>
  <c r="I4" i="12"/>
  <c r="H4" i="12"/>
  <c r="A4" i="12"/>
  <c r="S1" i="12"/>
  <c r="AA78" i="12" l="1"/>
  <c r="W42" i="12"/>
  <c r="X42" i="12" s="1"/>
  <c r="U12" i="12"/>
  <c r="U52" i="12"/>
  <c r="U55" i="12"/>
  <c r="U63" i="12"/>
  <c r="U68" i="12"/>
  <c r="W41" i="12"/>
  <c r="X41" i="12" s="1"/>
  <c r="U100" i="12"/>
  <c r="U115" i="12"/>
  <c r="U117" i="12"/>
  <c r="W100" i="12"/>
  <c r="W115" i="12"/>
  <c r="W117" i="12"/>
  <c r="W23" i="12"/>
  <c r="W105" i="12"/>
  <c r="W107" i="12"/>
  <c r="W109" i="12"/>
  <c r="W111" i="12"/>
  <c r="W7" i="12"/>
  <c r="X7" i="12" s="1"/>
  <c r="U9" i="12"/>
  <c r="U58" i="12"/>
  <c r="U66" i="12"/>
  <c r="W114" i="12"/>
  <c r="U180" i="12"/>
  <c r="W9" i="12"/>
  <c r="X9" i="12" s="1"/>
  <c r="W58" i="12"/>
  <c r="W66" i="12"/>
  <c r="W77" i="12"/>
  <c r="W79" i="12"/>
  <c r="W81" i="12"/>
  <c r="W83" i="12"/>
  <c r="W85" i="12"/>
  <c r="W87" i="12"/>
  <c r="W89" i="12"/>
  <c r="W91" i="12"/>
  <c r="W94" i="12"/>
  <c r="W96" i="12"/>
  <c r="W98" i="12"/>
  <c r="W113" i="12"/>
  <c r="U116" i="12"/>
  <c r="W26" i="12"/>
  <c r="W28" i="12"/>
  <c r="W124" i="12"/>
  <c r="U8" i="12"/>
  <c r="U10" i="12"/>
  <c r="U51" i="12"/>
  <c r="U62" i="12"/>
  <c r="U78" i="12"/>
  <c r="U80" i="12"/>
  <c r="U82" i="12"/>
  <c r="U84" i="12"/>
  <c r="U86" i="12"/>
  <c r="U88" i="12"/>
  <c r="U90" i="12"/>
  <c r="U93" i="12"/>
  <c r="U95" i="12"/>
  <c r="U97" i="12"/>
  <c r="U106" i="12"/>
  <c r="U108" i="12"/>
  <c r="U110" i="12"/>
  <c r="U112" i="12"/>
  <c r="W116" i="12"/>
  <c r="U42" i="12"/>
  <c r="W125" i="12"/>
  <c r="W5" i="12"/>
  <c r="X5" i="12" s="1"/>
  <c r="W57" i="12"/>
  <c r="W65" i="12"/>
  <c r="W74" i="12"/>
  <c r="U5" i="12"/>
  <c r="U57" i="12"/>
  <c r="U65" i="12"/>
  <c r="U74" i="12"/>
  <c r="U102" i="12"/>
  <c r="U119" i="12"/>
  <c r="U121" i="12"/>
  <c r="U123" i="12"/>
  <c r="W46" i="12"/>
  <c r="W49" i="12"/>
  <c r="W60" i="12"/>
  <c r="W70" i="12"/>
  <c r="W12" i="12"/>
  <c r="X12" i="12" s="1"/>
  <c r="W52" i="12"/>
  <c r="W55" i="12"/>
  <c r="W63" i="12"/>
  <c r="W68" i="12"/>
  <c r="W32" i="12"/>
  <c r="X32" i="12" s="1"/>
  <c r="W34" i="12"/>
  <c r="X34" i="12" s="1"/>
  <c r="W36" i="12"/>
  <c r="X36" i="12" s="1"/>
  <c r="W180" i="12"/>
  <c r="W101" i="12"/>
  <c r="W103" i="12"/>
  <c r="W118" i="12"/>
  <c r="W120" i="12"/>
  <c r="W122" i="12"/>
  <c r="W21" i="12"/>
  <c r="U31" i="12"/>
  <c r="U33" i="12"/>
  <c r="U35" i="12"/>
  <c r="U37" i="12"/>
  <c r="W50" i="12"/>
  <c r="W24" i="12"/>
  <c r="W4" i="12"/>
  <c r="W61" i="12"/>
  <c r="W73" i="12"/>
  <c r="W75" i="12"/>
  <c r="P4" i="12"/>
  <c r="W53" i="12"/>
  <c r="W56" i="12"/>
  <c r="W64" i="12"/>
  <c r="W69" i="12"/>
  <c r="W71" i="12"/>
  <c r="W45" i="12"/>
  <c r="W59" i="12"/>
  <c r="W67" i="12"/>
  <c r="U27" i="12"/>
  <c r="V27" i="12" s="1"/>
  <c r="W27" i="12"/>
  <c r="W31" i="12"/>
  <c r="X31" i="12" s="1"/>
  <c r="W33" i="12"/>
  <c r="X33" i="12" s="1"/>
  <c r="W35" i="12"/>
  <c r="X35" i="12" s="1"/>
  <c r="W37" i="12"/>
  <c r="X37" i="12" s="1"/>
  <c r="W44" i="12"/>
  <c r="W48" i="12"/>
  <c r="W8" i="12"/>
  <c r="X8" i="12" s="1"/>
  <c r="W10" i="12"/>
  <c r="X10" i="12" s="1"/>
  <c r="U46" i="12"/>
  <c r="U49" i="12"/>
  <c r="W51" i="12"/>
  <c r="U60" i="12"/>
  <c r="W62" i="12"/>
  <c r="U70" i="12"/>
  <c r="W78" i="12"/>
  <c r="W80" i="12"/>
  <c r="W82" i="12"/>
  <c r="W84" i="12"/>
  <c r="W86" i="12"/>
  <c r="W88" i="12"/>
  <c r="W90" i="12"/>
  <c r="W93" i="12"/>
  <c r="W95" i="12"/>
  <c r="W97" i="12"/>
  <c r="W106" i="12"/>
  <c r="W108" i="12"/>
  <c r="W110" i="12"/>
  <c r="W112" i="12"/>
  <c r="W102" i="12"/>
  <c r="W104" i="12"/>
  <c r="W119" i="12"/>
  <c r="W121" i="12"/>
  <c r="W123" i="12"/>
  <c r="W22" i="12"/>
  <c r="W40" i="12"/>
  <c r="X40" i="12" s="1"/>
  <c r="U77" i="12"/>
  <c r="U79" i="12"/>
  <c r="U81" i="12"/>
  <c r="U83" i="12"/>
  <c r="U85" i="12"/>
  <c r="U87" i="12"/>
  <c r="U89" i="12"/>
  <c r="U91" i="12"/>
  <c r="U94" i="12"/>
  <c r="U96" i="12"/>
  <c r="U98" i="12"/>
  <c r="U105" i="12"/>
  <c r="U107" i="12"/>
  <c r="U109" i="12"/>
  <c r="U111" i="12"/>
  <c r="U124" i="12"/>
  <c r="U40" i="12"/>
  <c r="U4" i="12"/>
  <c r="U50" i="12"/>
  <c r="U61" i="12"/>
  <c r="U73" i="12"/>
  <c r="U75" i="12"/>
  <c r="U101" i="12"/>
  <c r="U103" i="12"/>
  <c r="U118" i="12"/>
  <c r="U120" i="12"/>
  <c r="U122" i="12"/>
  <c r="U21" i="12"/>
  <c r="U32" i="12"/>
  <c r="U34" i="12"/>
  <c r="U36" i="12"/>
  <c r="U53" i="12"/>
  <c r="U56" i="12"/>
  <c r="U64" i="12"/>
  <c r="U69" i="12"/>
  <c r="U71" i="12"/>
  <c r="U44" i="12"/>
  <c r="U45" i="12"/>
  <c r="U48" i="12"/>
  <c r="U59" i="12"/>
  <c r="U67" i="12"/>
  <c r="U41" i="12"/>
  <c r="U125" i="12"/>
  <c r="K1" i="12"/>
  <c r="P33" i="12"/>
  <c r="P44" i="12"/>
  <c r="P55" i="12"/>
  <c r="P57" i="12"/>
  <c r="P59" i="12"/>
  <c r="P61" i="12"/>
  <c r="P63" i="12"/>
  <c r="P65" i="12"/>
  <c r="P67" i="12"/>
  <c r="P72" i="12"/>
  <c r="V72" i="12" s="1"/>
  <c r="X72" i="12" s="1"/>
  <c r="P82" i="12"/>
  <c r="P90" i="12"/>
  <c r="P99" i="12"/>
  <c r="V99" i="12" s="1"/>
  <c r="X99" i="12" s="1"/>
  <c r="P111" i="12"/>
  <c r="P118" i="12"/>
  <c r="P13" i="12"/>
  <c r="J1" i="12"/>
  <c r="P131" i="12"/>
  <c r="V131" i="12" s="1"/>
  <c r="X131" i="12" s="1"/>
  <c r="P180" i="12"/>
  <c r="P14" i="12"/>
  <c r="V14" i="12" s="1"/>
  <c r="P69" i="12"/>
  <c r="P74" i="12"/>
  <c r="P87" i="12"/>
  <c r="P53" i="12"/>
  <c r="P7" i="12"/>
  <c r="V7" i="12" s="1"/>
  <c r="P49" i="12"/>
  <c r="P51" i="12"/>
  <c r="V51" i="12" s="1"/>
  <c r="X51" i="12" s="1"/>
  <c r="P79" i="12"/>
  <c r="P96" i="12"/>
  <c r="P103" i="12"/>
  <c r="P108" i="12"/>
  <c r="P123" i="12"/>
  <c r="P38" i="12"/>
  <c r="V38" i="12" s="1"/>
  <c r="P40" i="12"/>
  <c r="Q1" i="12"/>
  <c r="P186" i="12"/>
  <c r="V186" i="12" s="1"/>
  <c r="P16" i="12"/>
  <c r="V16" i="12" s="1"/>
  <c r="P93" i="12"/>
  <c r="P8" i="12"/>
  <c r="P48" i="12"/>
  <c r="P50" i="12"/>
  <c r="P52" i="12"/>
  <c r="P54" i="12"/>
  <c r="V54" i="12" s="1"/>
  <c r="X54" i="12" s="1"/>
  <c r="P68" i="12"/>
  <c r="P91" i="12"/>
  <c r="P112" i="12"/>
  <c r="P34" i="12"/>
  <c r="P46" i="12"/>
  <c r="P70" i="12"/>
  <c r="P75" i="12"/>
  <c r="V75" i="12" s="1"/>
  <c r="X75" i="12" s="1"/>
  <c r="P80" i="12"/>
  <c r="P88" i="12"/>
  <c r="P109" i="12"/>
  <c r="P10" i="12"/>
  <c r="P77" i="12"/>
  <c r="P85" i="12"/>
  <c r="P94" i="12"/>
  <c r="P101" i="12"/>
  <c r="P106" i="12"/>
  <c r="P116" i="12"/>
  <c r="P121" i="12"/>
  <c r="P36" i="12"/>
  <c r="P182" i="12"/>
  <c r="V182" i="12" s="1"/>
  <c r="P127" i="12"/>
  <c r="V127" i="12" s="1"/>
  <c r="X127" i="12" s="1"/>
  <c r="P24" i="12"/>
  <c r="V24" i="12" s="1"/>
  <c r="X24" i="12" s="1"/>
  <c r="P26" i="12"/>
  <c r="V26" i="12" s="1"/>
  <c r="X26" i="12" s="1"/>
  <c r="P28" i="12"/>
  <c r="V28" i="12" s="1"/>
  <c r="X28" i="12" s="1"/>
  <c r="P35" i="12"/>
  <c r="P42" i="12"/>
  <c r="P125" i="12"/>
  <c r="P113" i="12"/>
  <c r="V113" i="12" s="1"/>
  <c r="X113" i="12" s="1"/>
  <c r="P115" i="12"/>
  <c r="P120" i="12"/>
  <c r="P71" i="12"/>
  <c r="P76" i="12"/>
  <c r="V76" i="12" s="1"/>
  <c r="X76" i="12" s="1"/>
  <c r="P81" i="12"/>
  <c r="P89" i="12"/>
  <c r="P98" i="12"/>
  <c r="P100" i="12"/>
  <c r="P110" i="12"/>
  <c r="P22" i="12"/>
  <c r="V22" i="12" s="1"/>
  <c r="X22" i="12" s="1"/>
  <c r="P32" i="12"/>
  <c r="P43" i="12"/>
  <c r="V43" i="12" s="1"/>
  <c r="P133" i="12"/>
  <c r="V133" i="12" s="1"/>
  <c r="X133" i="12" s="1"/>
  <c r="P9" i="12"/>
  <c r="P45" i="12"/>
  <c r="P47" i="12"/>
  <c r="V47" i="12" s="1"/>
  <c r="X47" i="12" s="1"/>
  <c r="P84" i="12"/>
  <c r="P105" i="12"/>
  <c r="P5" i="12"/>
  <c r="V5" i="12" s="1"/>
  <c r="P11" i="12"/>
  <c r="V11" i="12" s="1"/>
  <c r="P56" i="12"/>
  <c r="P58" i="12"/>
  <c r="P60" i="12"/>
  <c r="P62" i="12"/>
  <c r="P64" i="12"/>
  <c r="P66" i="12"/>
  <c r="P73" i="12"/>
  <c r="P78" i="12"/>
  <c r="P86" i="12"/>
  <c r="P95" i="12"/>
  <c r="V95" i="12" s="1"/>
  <c r="X95" i="12" s="1"/>
  <c r="P102" i="12"/>
  <c r="P107" i="12"/>
  <c r="P117" i="12"/>
  <c r="P122" i="12"/>
  <c r="P37" i="12"/>
  <c r="P128" i="12"/>
  <c r="V128" i="12" s="1"/>
  <c r="X128" i="12" s="1"/>
  <c r="P130" i="12"/>
  <c r="V130" i="12" s="1"/>
  <c r="X130" i="12" s="1"/>
  <c r="P132" i="12"/>
  <c r="V132" i="12" s="1"/>
  <c r="X132" i="12" s="1"/>
  <c r="P29" i="12"/>
  <c r="V29" i="12" s="1"/>
  <c r="X29" i="12" s="1"/>
  <c r="Y29" i="12" s="1"/>
  <c r="AB29" i="12" s="1"/>
  <c r="P15" i="12"/>
  <c r="V15" i="12" s="1"/>
  <c r="P12" i="12"/>
  <c r="P83" i="12"/>
  <c r="P119" i="12"/>
  <c r="P39" i="12"/>
  <c r="V39" i="12" s="1"/>
  <c r="P97" i="12"/>
  <c r="P104" i="12"/>
  <c r="P114" i="12"/>
  <c r="V114" i="12" s="1"/>
  <c r="X114" i="12" s="1"/>
  <c r="P21" i="12"/>
  <c r="P23" i="12"/>
  <c r="V23" i="12" s="1"/>
  <c r="X23" i="12" s="1"/>
  <c r="P25" i="12"/>
  <c r="V25" i="12" s="1"/>
  <c r="X25" i="12" s="1"/>
  <c r="P31" i="12"/>
  <c r="P41" i="12"/>
  <c r="P124" i="12"/>
  <c r="P126" i="12"/>
  <c r="V126" i="12" s="1"/>
  <c r="X126" i="12" s="1"/>
  <c r="P181" i="12"/>
  <c r="V181" i="12" s="1"/>
  <c r="P18" i="12"/>
  <c r="V18" i="12" s="1"/>
  <c r="X18" i="12" s="1"/>
  <c r="Y129" i="12"/>
  <c r="AB129" i="12" s="1"/>
  <c r="M1" i="12"/>
  <c r="L1" i="12"/>
  <c r="T1" i="12"/>
  <c r="N1" i="12"/>
  <c r="AI78" i="12" l="1"/>
  <c r="AJ78" i="12" s="1"/>
  <c r="V68" i="12"/>
  <c r="X68" i="12" s="1"/>
  <c r="Y68" i="12" s="1"/>
  <c r="AA68" i="12" s="1"/>
  <c r="V58" i="12"/>
  <c r="X58" i="12" s="1"/>
  <c r="Y58" i="12" s="1"/>
  <c r="AA58" i="12" s="1"/>
  <c r="V88" i="12"/>
  <c r="X88" i="12" s="1"/>
  <c r="Y88" i="12" s="1"/>
  <c r="AB88" i="12" s="1"/>
  <c r="V63" i="12"/>
  <c r="X63" i="12" s="1"/>
  <c r="Y63" i="12" s="1"/>
  <c r="V52" i="12"/>
  <c r="X52" i="12" s="1"/>
  <c r="Y52" i="12" s="1"/>
  <c r="V12" i="12"/>
  <c r="V55" i="12"/>
  <c r="X55" i="12" s="1"/>
  <c r="Y55" i="12" s="1"/>
  <c r="AA55" i="12" s="1"/>
  <c r="V119" i="12"/>
  <c r="X119" i="12" s="1"/>
  <c r="Y119" i="12" s="1"/>
  <c r="AB119" i="12" s="1"/>
  <c r="V98" i="12"/>
  <c r="X98" i="12" s="1"/>
  <c r="Y98" i="12" s="1"/>
  <c r="AB98" i="12" s="1"/>
  <c r="V125" i="12"/>
  <c r="X125" i="12" s="1"/>
  <c r="Y125" i="12" s="1"/>
  <c r="AB125" i="12" s="1"/>
  <c r="V9" i="12"/>
  <c r="V86" i="12"/>
  <c r="X86" i="12" s="1"/>
  <c r="Y86" i="12" s="1"/>
  <c r="AB86" i="12" s="1"/>
  <c r="V117" i="12"/>
  <c r="X117" i="12" s="1"/>
  <c r="Y117" i="12" s="1"/>
  <c r="V110" i="12"/>
  <c r="X110" i="12" s="1"/>
  <c r="Y110" i="12" s="1"/>
  <c r="AB110" i="12" s="1"/>
  <c r="V85" i="12"/>
  <c r="X85" i="12" s="1"/>
  <c r="Y85" i="12" s="1"/>
  <c r="AB85" i="12" s="1"/>
  <c r="V123" i="12"/>
  <c r="X123" i="12" s="1"/>
  <c r="Y123" i="12" s="1"/>
  <c r="AB123" i="12" s="1"/>
  <c r="V42" i="12"/>
  <c r="V93" i="12"/>
  <c r="X93" i="12" s="1"/>
  <c r="Y93" i="12" s="1"/>
  <c r="AB93" i="12" s="1"/>
  <c r="V115" i="12"/>
  <c r="X115" i="12" s="1"/>
  <c r="Y115" i="12" s="1"/>
  <c r="AB115" i="12" s="1"/>
  <c r="V97" i="12"/>
  <c r="X97" i="12" s="1"/>
  <c r="Y97" i="12" s="1"/>
  <c r="AB97" i="12" s="1"/>
  <c r="V100" i="12"/>
  <c r="X100" i="12" s="1"/>
  <c r="Y100" i="12" s="1"/>
  <c r="AB100" i="12" s="1"/>
  <c r="V46" i="12"/>
  <c r="X46" i="12" s="1"/>
  <c r="Y46" i="12" s="1"/>
  <c r="AA46" i="12" s="1"/>
  <c r="V65" i="12"/>
  <c r="X65" i="12" s="1"/>
  <c r="Y65" i="12" s="1"/>
  <c r="V101" i="12"/>
  <c r="X101" i="12" s="1"/>
  <c r="Y101" i="12" s="1"/>
  <c r="AB101" i="12" s="1"/>
  <c r="V66" i="12"/>
  <c r="X66" i="12" s="1"/>
  <c r="Y66" i="12" s="1"/>
  <c r="AA66" i="12" s="1"/>
  <c r="V48" i="12"/>
  <c r="X48" i="12" s="1"/>
  <c r="Y48" i="12" s="1"/>
  <c r="AA48" i="12" s="1"/>
  <c r="V112" i="12"/>
  <c r="X112" i="12" s="1"/>
  <c r="Y112" i="12" s="1"/>
  <c r="AB112" i="12" s="1"/>
  <c r="V21" i="12"/>
  <c r="X21" i="12" s="1"/>
  <c r="Y21" i="12" s="1"/>
  <c r="AB21" i="12" s="1"/>
  <c r="V107" i="12"/>
  <c r="X107" i="12" s="1"/>
  <c r="Y107" i="12" s="1"/>
  <c r="AB107" i="12" s="1"/>
  <c r="V62" i="12"/>
  <c r="X62" i="12" s="1"/>
  <c r="Y62" i="12" s="1"/>
  <c r="V108" i="12"/>
  <c r="X108" i="12" s="1"/>
  <c r="Y108" i="12" s="1"/>
  <c r="AB108" i="12" s="1"/>
  <c r="V78" i="12"/>
  <c r="X78" i="12" s="1"/>
  <c r="Y78" i="12" s="1"/>
  <c r="AB78" i="12" s="1"/>
  <c r="V80" i="12"/>
  <c r="X80" i="12" s="1"/>
  <c r="Y80" i="12" s="1"/>
  <c r="AB80" i="12" s="1"/>
  <c r="V180" i="12"/>
  <c r="X180" i="12" s="1"/>
  <c r="Y180" i="12" s="1"/>
  <c r="AB180" i="12" s="1"/>
  <c r="V31" i="12"/>
  <c r="V77" i="12"/>
  <c r="X77" i="12" s="1"/>
  <c r="Y77" i="12" s="1"/>
  <c r="AB77" i="12" s="1"/>
  <c r="V4" i="12"/>
  <c r="V116" i="12"/>
  <c r="X116" i="12" s="1"/>
  <c r="Y116" i="12" s="1"/>
  <c r="AB116" i="12" s="1"/>
  <c r="V89" i="12"/>
  <c r="X89" i="12" s="1"/>
  <c r="Y89" i="12" s="1"/>
  <c r="AB89" i="12" s="1"/>
  <c r="V121" i="12"/>
  <c r="X121" i="12" s="1"/>
  <c r="Y121" i="12" s="1"/>
  <c r="AB121" i="12" s="1"/>
  <c r="V74" i="12"/>
  <c r="X74" i="12" s="1"/>
  <c r="Y74" i="12" s="1"/>
  <c r="AB74" i="12" s="1"/>
  <c r="V111" i="12"/>
  <c r="X111" i="12" s="1"/>
  <c r="Y111" i="12" s="1"/>
  <c r="AB111" i="12" s="1"/>
  <c r="V106" i="12"/>
  <c r="X106" i="12" s="1"/>
  <c r="Y106" i="12" s="1"/>
  <c r="AB106" i="12" s="1"/>
  <c r="V90" i="12"/>
  <c r="X90" i="12" s="1"/>
  <c r="Y90" i="12" s="1"/>
  <c r="AB90" i="12" s="1"/>
  <c r="V82" i="12"/>
  <c r="X82" i="12" s="1"/>
  <c r="Y82" i="12" s="1"/>
  <c r="AB82" i="12" s="1"/>
  <c r="W1" i="12"/>
  <c r="V70" i="12"/>
  <c r="X70" i="12" s="1"/>
  <c r="Y70" i="12" s="1"/>
  <c r="AB70" i="12" s="1"/>
  <c r="V50" i="12"/>
  <c r="X50" i="12" s="1"/>
  <c r="Y50" i="12" s="1"/>
  <c r="V102" i="12"/>
  <c r="X102" i="12" s="1"/>
  <c r="Y102" i="12" s="1"/>
  <c r="AB102" i="12" s="1"/>
  <c r="V60" i="12"/>
  <c r="X60" i="12" s="1"/>
  <c r="Y60" i="12" s="1"/>
  <c r="AA60" i="12" s="1"/>
  <c r="V45" i="12"/>
  <c r="X45" i="12" s="1"/>
  <c r="Y45" i="12" s="1"/>
  <c r="V36" i="12"/>
  <c r="V10" i="12"/>
  <c r="V34" i="12"/>
  <c r="V8" i="12"/>
  <c r="V87" i="12"/>
  <c r="X87" i="12" s="1"/>
  <c r="Y87" i="12" s="1"/>
  <c r="AB87" i="12" s="1"/>
  <c r="V118" i="12"/>
  <c r="X118" i="12" s="1"/>
  <c r="Y118" i="12" s="1"/>
  <c r="AB118" i="12" s="1"/>
  <c r="V61" i="12"/>
  <c r="X61" i="12" s="1"/>
  <c r="Y61" i="12" s="1"/>
  <c r="V71" i="12"/>
  <c r="X71" i="12" s="1"/>
  <c r="Y71" i="12" s="1"/>
  <c r="AB71" i="12" s="1"/>
  <c r="V67" i="12"/>
  <c r="X67" i="12" s="1"/>
  <c r="Y67" i="12" s="1"/>
  <c r="AB67" i="12" s="1"/>
  <c r="V33" i="12"/>
  <c r="X4" i="12"/>
  <c r="Y4" i="12" s="1"/>
  <c r="V83" i="12"/>
  <c r="X83" i="12" s="1"/>
  <c r="Y83" i="12" s="1"/>
  <c r="AB83" i="12" s="1"/>
  <c r="V122" i="12"/>
  <c r="X122" i="12" s="1"/>
  <c r="Y122" i="12" s="1"/>
  <c r="AB122" i="12" s="1"/>
  <c r="V105" i="12"/>
  <c r="X105" i="12" s="1"/>
  <c r="Y105" i="12" s="1"/>
  <c r="AB105" i="12" s="1"/>
  <c r="V120" i="12"/>
  <c r="X120" i="12" s="1"/>
  <c r="Y120" i="12" s="1"/>
  <c r="AB120" i="12" s="1"/>
  <c r="V49" i="12"/>
  <c r="X49" i="12" s="1"/>
  <c r="Y49" i="12" s="1"/>
  <c r="AA49" i="12" s="1"/>
  <c r="X27" i="12"/>
  <c r="Y27" i="12" s="1"/>
  <c r="AB27" i="12" s="1"/>
  <c r="V41" i="12"/>
  <c r="Y41" i="12" s="1"/>
  <c r="AB41" i="12" s="1"/>
  <c r="V81" i="12"/>
  <c r="X81" i="12" s="1"/>
  <c r="Y81" i="12" s="1"/>
  <c r="AB81" i="12" s="1"/>
  <c r="V35" i="12"/>
  <c r="V69" i="12"/>
  <c r="X69" i="12" s="1"/>
  <c r="Y69" i="12" s="1"/>
  <c r="AB69" i="12" s="1"/>
  <c r="V37" i="12"/>
  <c r="V73" i="12"/>
  <c r="X73" i="12" s="1"/>
  <c r="Y73" i="12" s="1"/>
  <c r="AB73" i="12" s="1"/>
  <c r="V32" i="12"/>
  <c r="V79" i="12"/>
  <c r="X79" i="12" s="1"/>
  <c r="Y79" i="12" s="1"/>
  <c r="AB79" i="12" s="1"/>
  <c r="V94" i="12"/>
  <c r="X94" i="12" s="1"/>
  <c r="Y94" i="12" s="1"/>
  <c r="AB94" i="12" s="1"/>
  <c r="V40" i="12"/>
  <c r="Y40" i="12" s="1"/>
  <c r="AB40" i="12" s="1"/>
  <c r="V44" i="12"/>
  <c r="X44" i="12" s="1"/>
  <c r="Y44" i="12" s="1"/>
  <c r="AB44" i="12" s="1"/>
  <c r="V56" i="12"/>
  <c r="V57" i="12"/>
  <c r="V64" i="12"/>
  <c r="V84" i="12"/>
  <c r="V53" i="12"/>
  <c r="V13" i="12"/>
  <c r="Y13" i="12" s="1"/>
  <c r="AB13" i="12" s="1"/>
  <c r="V104" i="12"/>
  <c r="V124" i="12"/>
  <c r="X124" i="12" s="1"/>
  <c r="Y124" i="12" s="1"/>
  <c r="AB124" i="12" s="1"/>
  <c r="V103" i="12"/>
  <c r="V109" i="12"/>
  <c r="V91" i="12"/>
  <c r="V96" i="12"/>
  <c r="V59" i="12"/>
  <c r="X59" i="12" s="1"/>
  <c r="Y59" i="12" s="1"/>
  <c r="AA59" i="12" s="1"/>
  <c r="Y23" i="12"/>
  <c r="AB23" i="12" s="1"/>
  <c r="Y24" i="12"/>
  <c r="AB24" i="12" s="1"/>
  <c r="Y26" i="12"/>
  <c r="AB26" i="12" s="1"/>
  <c r="Y114" i="12"/>
  <c r="AB114" i="12" s="1"/>
  <c r="Y131" i="12"/>
  <c r="AB131" i="12" s="1"/>
  <c r="Y22" i="12"/>
  <c r="AB22" i="12" s="1"/>
  <c r="Y130" i="12"/>
  <c r="AB130" i="12" s="1"/>
  <c r="Y113" i="12"/>
  <c r="AB113" i="12" s="1"/>
  <c r="Y28" i="12"/>
  <c r="AB28" i="12" s="1"/>
  <c r="Y47" i="12"/>
  <c r="Y95" i="12"/>
  <c r="AB95" i="12" s="1"/>
  <c r="Y42" i="12"/>
  <c r="AB42" i="12" s="1"/>
  <c r="Y33" i="12"/>
  <c r="AB33" i="12" s="1"/>
  <c r="Y181" i="12"/>
  <c r="AB181" i="12" s="1"/>
  <c r="Y132" i="12"/>
  <c r="AB132" i="12" s="1"/>
  <c r="Y133" i="12"/>
  <c r="AB133" i="12" s="1"/>
  <c r="Y38" i="12"/>
  <c r="AB38" i="12" s="1"/>
  <c r="Y11" i="12"/>
  <c r="AB11" i="12" s="1"/>
  <c r="Y16" i="12"/>
  <c r="AB16" i="12" s="1"/>
  <c r="Y12" i="12"/>
  <c r="AB12" i="12" s="1"/>
  <c r="Y128" i="12"/>
  <c r="AB128" i="12" s="1"/>
  <c r="Y14" i="12"/>
  <c r="AB14" i="12" s="1"/>
  <c r="Y34" i="12"/>
  <c r="AB34" i="12" s="1"/>
  <c r="Y51" i="12"/>
  <c r="Y35" i="12"/>
  <c r="AB35" i="12" s="1"/>
  <c r="Y31" i="12"/>
  <c r="AB31" i="12" s="1"/>
  <c r="Y8" i="12"/>
  <c r="AB8" i="12" s="1"/>
  <c r="Y72" i="12"/>
  <c r="AB72" i="12" s="1"/>
  <c r="Y10" i="12"/>
  <c r="AB10" i="12" s="1"/>
  <c r="Y43" i="12"/>
  <c r="AB43" i="12" s="1"/>
  <c r="Y126" i="12"/>
  <c r="AA126" i="12" s="1"/>
  <c r="Y9" i="12"/>
  <c r="AB9" i="12" s="1"/>
  <c r="Y39" i="12"/>
  <c r="AB39" i="12" s="1"/>
  <c r="Y75" i="12"/>
  <c r="AB75" i="12" s="1"/>
  <c r="Y186" i="12"/>
  <c r="AB186" i="12" s="1"/>
  <c r="U1" i="12"/>
  <c r="Y18" i="12"/>
  <c r="Y54" i="12"/>
  <c r="AA54" i="12" s="1"/>
  <c r="Y32" i="12"/>
  <c r="AB32" i="12" s="1"/>
  <c r="Y99" i="12"/>
  <c r="Y15" i="12"/>
  <c r="AB15" i="12" s="1"/>
  <c r="Y37" i="12"/>
  <c r="AB37" i="12" s="1"/>
  <c r="Y36" i="12"/>
  <c r="AB36" i="12" s="1"/>
  <c r="Y127" i="12"/>
  <c r="AB127" i="12" s="1"/>
  <c r="Y76" i="12"/>
  <c r="AB76" i="12" s="1"/>
  <c r="Y182" i="12"/>
  <c r="AB182" i="12" s="1"/>
  <c r="Y7" i="12"/>
  <c r="AB7" i="12" s="1"/>
  <c r="Y25" i="12"/>
  <c r="AB25" i="12" s="1"/>
  <c r="Y5" i="12"/>
  <c r="AB5" i="12" s="1"/>
  <c r="P1" i="12"/>
  <c r="AI46" i="12" l="1"/>
  <c r="AJ46" i="12" s="1"/>
  <c r="AI59" i="12"/>
  <c r="AJ59" i="12" s="1"/>
  <c r="AI126" i="12"/>
  <c r="AJ126" i="12" s="1"/>
  <c r="AI49" i="12"/>
  <c r="AJ49" i="12" s="1"/>
  <c r="AI60" i="12"/>
  <c r="AJ60" i="12" s="1"/>
  <c r="AI48" i="12"/>
  <c r="AJ48" i="12" s="1"/>
  <c r="AI58" i="12"/>
  <c r="AJ58" i="12" s="1"/>
  <c r="AI54" i="12"/>
  <c r="AJ54" i="12" s="1"/>
  <c r="AI66" i="12"/>
  <c r="AJ66" i="12" s="1"/>
  <c r="AI68" i="12"/>
  <c r="AJ68" i="12" s="1"/>
  <c r="AI55" i="12"/>
  <c r="AJ55" i="12" s="1"/>
  <c r="AA52" i="12"/>
  <c r="AA51" i="12"/>
  <c r="AA50" i="12"/>
  <c r="AA47" i="12"/>
  <c r="AA63" i="12"/>
  <c r="AB45" i="12"/>
  <c r="AA45" i="12"/>
  <c r="AB47" i="12"/>
  <c r="X103" i="12"/>
  <c r="Y103" i="12" s="1"/>
  <c r="AB103" i="12" s="1"/>
  <c r="X56" i="12"/>
  <c r="Y56" i="12" s="1"/>
  <c r="X104" i="12"/>
  <c r="Y104" i="12" s="1"/>
  <c r="AB104" i="12" s="1"/>
  <c r="X53" i="12"/>
  <c r="Y53" i="12" s="1"/>
  <c r="V1" i="12"/>
  <c r="X96" i="12"/>
  <c r="Y96" i="12" s="1"/>
  <c r="AB96" i="12" s="1"/>
  <c r="X84" i="12"/>
  <c r="Y84" i="12" s="1"/>
  <c r="AB84" i="12" s="1"/>
  <c r="X91" i="12"/>
  <c r="Y91" i="12" s="1"/>
  <c r="AB91" i="12" s="1"/>
  <c r="X64" i="12"/>
  <c r="Y64" i="12" s="1"/>
  <c r="X109" i="12"/>
  <c r="Y109" i="12" s="1"/>
  <c r="AB109" i="12" s="1"/>
  <c r="X57" i="12"/>
  <c r="Y57" i="12" s="1"/>
  <c r="AB126" i="12"/>
  <c r="AB63" i="12"/>
  <c r="AB52" i="12"/>
  <c r="AB51" i="12"/>
  <c r="AB54" i="12"/>
  <c r="AB117" i="12"/>
  <c r="AB48" i="12"/>
  <c r="AB18" i="12"/>
  <c r="AB99" i="12"/>
  <c r="AB46" i="12"/>
  <c r="AB62" i="12"/>
  <c r="AB66" i="12"/>
  <c r="AB50" i="12"/>
  <c r="AB68" i="12"/>
  <c r="AB59" i="12"/>
  <c r="AB65" i="12"/>
  <c r="AB58" i="12"/>
  <c r="AB55" i="12"/>
  <c r="AB60" i="12"/>
  <c r="AB49" i="12"/>
  <c r="AB4" i="12"/>
  <c r="AI52" i="12" l="1"/>
  <c r="AJ52" i="12" s="1"/>
  <c r="AI51" i="12"/>
  <c r="AJ51" i="12" s="1"/>
  <c r="AI45" i="12"/>
  <c r="AJ45" i="12" s="1"/>
  <c r="AI63" i="12"/>
  <c r="AJ63" i="12" s="1"/>
  <c r="AI50" i="12"/>
  <c r="AJ50" i="12" s="1"/>
  <c r="AI47" i="12"/>
  <c r="AJ47" i="12" s="1"/>
  <c r="Y1" i="12"/>
  <c r="X1" i="12"/>
  <c r="AB61" i="12"/>
  <c r="AA56" i="12" l="1"/>
  <c r="AA53" i="12"/>
  <c r="AA64" i="12"/>
  <c r="AA57" i="12"/>
  <c r="AB53" i="12"/>
  <c r="AB64" i="12"/>
  <c r="AB57" i="12"/>
  <c r="AB56" i="12"/>
  <c r="AI53" i="12" l="1"/>
  <c r="AJ53" i="12" s="1"/>
  <c r="AI57" i="12"/>
  <c r="AJ57" i="12" s="1"/>
  <c r="AI64" i="12"/>
  <c r="AJ64" i="12" s="1"/>
  <c r="AI56" i="12"/>
  <c r="AJ56" i="12" s="1"/>
  <c r="AA1" i="12"/>
  <c r="AJ1" i="12" l="1"/>
  <c r="AC53" i="12"/>
  <c r="AC194" i="12"/>
  <c r="AC64" i="12"/>
  <c r="AC56" i="12"/>
  <c r="AC6" i="12"/>
  <c r="AC161" i="12"/>
  <c r="AC182" i="12"/>
  <c r="AC189" i="12"/>
  <c r="AC117" i="12"/>
  <c r="AC147" i="12"/>
  <c r="AC43" i="12"/>
  <c r="AC187" i="12"/>
  <c r="AC108" i="12"/>
  <c r="AC15" i="12"/>
  <c r="AC146" i="12"/>
  <c r="AC144" i="12"/>
  <c r="AC115" i="12"/>
  <c r="AC191" i="12"/>
  <c r="AC103" i="12"/>
  <c r="AC171" i="12"/>
  <c r="AC124" i="12"/>
  <c r="AC82" i="12"/>
  <c r="AC71" i="12"/>
  <c r="AC102" i="12"/>
  <c r="AC138" i="12"/>
  <c r="AC105" i="12"/>
  <c r="AC14" i="12"/>
  <c r="AC89" i="12"/>
  <c r="AC34" i="12"/>
  <c r="AC38" i="12"/>
  <c r="AC36" i="12"/>
  <c r="AC184" i="12"/>
  <c r="AC67" i="12"/>
  <c r="AC8" i="12"/>
  <c r="AC190" i="12"/>
  <c r="AC135" i="12"/>
  <c r="AC152" i="12"/>
  <c r="AC123" i="12"/>
  <c r="AC112" i="12"/>
  <c r="AC128" i="12"/>
  <c r="AC118" i="12"/>
  <c r="AC183" i="12"/>
  <c r="AC109" i="12"/>
  <c r="AC25" i="12"/>
  <c r="AC86" i="12"/>
  <c r="AC18" i="12"/>
  <c r="AC100" i="12"/>
  <c r="AC120" i="12"/>
  <c r="AC31" i="12"/>
  <c r="AC140" i="12"/>
  <c r="AC107" i="12"/>
  <c r="AC137" i="12"/>
  <c r="AC11" i="12"/>
  <c r="AC163" i="12"/>
  <c r="AC35" i="12"/>
  <c r="AC73" i="12"/>
  <c r="AC160" i="12"/>
  <c r="AC69" i="12"/>
  <c r="AC16" i="12"/>
  <c r="AC97" i="12"/>
  <c r="AC133" i="12"/>
  <c r="AC159" i="12"/>
  <c r="AC27" i="12"/>
  <c r="AC176" i="12"/>
  <c r="AC79" i="12"/>
  <c r="AC72" i="12"/>
  <c r="AC32" i="12"/>
  <c r="AC157" i="12"/>
  <c r="AC65" i="12"/>
  <c r="AC20" i="12"/>
  <c r="AC139" i="12"/>
  <c r="AC26" i="12"/>
  <c r="AC87" i="12"/>
  <c r="AC21" i="12"/>
  <c r="AC28" i="12"/>
  <c r="AC17" i="12"/>
  <c r="AC121" i="12"/>
  <c r="AC9" i="12"/>
  <c r="AC145" i="12"/>
  <c r="AC149" i="12"/>
  <c r="AC192" i="12"/>
  <c r="AC188" i="12"/>
  <c r="AC96" i="12"/>
  <c r="AC94" i="12"/>
  <c r="AC134" i="12"/>
  <c r="AC101" i="12"/>
  <c r="AC80" i="12"/>
  <c r="AC177" i="12"/>
  <c r="AC131" i="12"/>
  <c r="AC92" i="12"/>
  <c r="AC88" i="12"/>
  <c r="AC77" i="12"/>
  <c r="AC99" i="12"/>
  <c r="AC41" i="12"/>
  <c r="AC155" i="12"/>
  <c r="AC61" i="12"/>
  <c r="AC129" i="12"/>
  <c r="AC24" i="12"/>
  <c r="AC111" i="12"/>
  <c r="AC106" i="12"/>
  <c r="AC12" i="12"/>
  <c r="AC95" i="12"/>
  <c r="AC10" i="12"/>
  <c r="AC185" i="12"/>
  <c r="AC22" i="12"/>
  <c r="AC169" i="12"/>
  <c r="AC40" i="12"/>
  <c r="AC23" i="12"/>
  <c r="AC180" i="12"/>
  <c r="AC178" i="12"/>
  <c r="AC132" i="12"/>
  <c r="AC93" i="12"/>
  <c r="AC168" i="12"/>
  <c r="AC173" i="12"/>
  <c r="AC13" i="12"/>
  <c r="AC84" i="12"/>
  <c r="AC153" i="12"/>
  <c r="AC193" i="12"/>
  <c r="AC181" i="12"/>
  <c r="AC91" i="12"/>
  <c r="AC104" i="12"/>
  <c r="AC141" i="12"/>
  <c r="AC148" i="12"/>
  <c r="AC122" i="12"/>
  <c r="AC5" i="12"/>
  <c r="AC119" i="12"/>
  <c r="AC170" i="12"/>
  <c r="AC42" i="12"/>
  <c r="AC81" i="12"/>
  <c r="AC114" i="12"/>
  <c r="AC76" i="12"/>
  <c r="AC74" i="12"/>
  <c r="AC167" i="12"/>
  <c r="AC30" i="12"/>
  <c r="AC70" i="12"/>
  <c r="AC62" i="12"/>
  <c r="AC33" i="12"/>
  <c r="AC151" i="12"/>
  <c r="AC174" i="12"/>
  <c r="AC130" i="12"/>
  <c r="AC142" i="12"/>
  <c r="AC19" i="12"/>
  <c r="AC186" i="12"/>
  <c r="AC85" i="12"/>
  <c r="AC136" i="12"/>
  <c r="AC165" i="12"/>
  <c r="AC37" i="12"/>
  <c r="AC75" i="12"/>
  <c r="AC127" i="12"/>
  <c r="AC172" i="12"/>
  <c r="AC125" i="12"/>
  <c r="AC83" i="12"/>
  <c r="AC44" i="12"/>
  <c r="AC39" i="12"/>
  <c r="AC143" i="12"/>
  <c r="AC175" i="12"/>
  <c r="AC162" i="12"/>
  <c r="AC166" i="12"/>
  <c r="AC29" i="12"/>
  <c r="AC164" i="12"/>
  <c r="AC110" i="12"/>
  <c r="AC154" i="12"/>
  <c r="AC158" i="12"/>
  <c r="AC150" i="12"/>
  <c r="AC156" i="12"/>
  <c r="AC98" i="12"/>
  <c r="AC179" i="12"/>
  <c r="AC116" i="12"/>
  <c r="AC7" i="12"/>
  <c r="AC90" i="12"/>
  <c r="AC113" i="12"/>
  <c r="AC78" i="12"/>
  <c r="AC59" i="12"/>
  <c r="AC126" i="12"/>
  <c r="AC54" i="12"/>
  <c r="AC49" i="12"/>
  <c r="AC60" i="12"/>
  <c r="AC66" i="12"/>
  <c r="AC48" i="12"/>
  <c r="AC55" i="12"/>
  <c r="AC58" i="12"/>
  <c r="AC46" i="12"/>
  <c r="AC68" i="12"/>
  <c r="AC52" i="12"/>
  <c r="AC63" i="12"/>
  <c r="AC47" i="12"/>
  <c r="AC50" i="12"/>
  <c r="AC45" i="12"/>
  <c r="AC51" i="12"/>
  <c r="AC57" i="12"/>
  <c r="AC4" i="12"/>
  <c r="AJ199" i="12" l="1"/>
  <c r="AC1" i="12"/>
</calcChain>
</file>

<file path=xl/sharedStrings.xml><?xml version="1.0" encoding="utf-8"?>
<sst xmlns="http://schemas.openxmlformats.org/spreadsheetml/2006/main" count="5920" uniqueCount="656">
  <si>
    <t>序号</t>
  </si>
  <si>
    <t>区域</t>
  </si>
  <si>
    <t>供应商代码</t>
  </si>
  <si>
    <t>供应商名称</t>
  </si>
  <si>
    <t>模块</t>
  </si>
  <si>
    <t>类型</t>
  </si>
  <si>
    <t>支付确认</t>
  </si>
  <si>
    <t>扣点</t>
  </si>
  <si>
    <t>扣点后资金</t>
  </si>
  <si>
    <t>生产断点时间</t>
  </si>
  <si>
    <t>交货周期</t>
  </si>
  <si>
    <t>最晚支付时间</t>
  </si>
  <si>
    <t>支付方式</t>
  </si>
  <si>
    <t>上月末</t>
  </si>
  <si>
    <t>采购执行</t>
  </si>
  <si>
    <t>情况说明</t>
  </si>
  <si>
    <t>压缩支付金额-待付</t>
  </si>
  <si>
    <t>应付余额</t>
  </si>
  <si>
    <t>黄骅</t>
  </si>
  <si>
    <t>S413037</t>
  </si>
  <si>
    <t>黄骅市雍丰塑料制品有限公司</t>
  </si>
  <si>
    <t>座椅</t>
  </si>
  <si>
    <t>零部件</t>
  </si>
  <si>
    <t>电汇</t>
  </si>
  <si>
    <t>李鹏</t>
  </si>
  <si>
    <t>S413066</t>
  </si>
  <si>
    <t>河北新强力机械制造有限公司</t>
  </si>
  <si>
    <t>金属件</t>
  </si>
  <si>
    <t>吕宪超</t>
  </si>
  <si>
    <t>省外</t>
  </si>
  <si>
    <t>S413077</t>
  </si>
  <si>
    <t>文安县万达汽车配件制造有限公司</t>
  </si>
  <si>
    <t>S413064</t>
  </si>
  <si>
    <t>黄骅市恒伟五金制品有限公司</t>
  </si>
  <si>
    <t>原材料</t>
  </si>
  <si>
    <t>承兑</t>
  </si>
  <si>
    <t>S433003</t>
  </si>
  <si>
    <t>浙江松原汽车安全系统股份有限公司</t>
  </si>
  <si>
    <t>S413034</t>
  </si>
  <si>
    <t>黄骅市汇铭汽车部件有限公司</t>
  </si>
  <si>
    <t>滕连胜</t>
  </si>
  <si>
    <t>S432014</t>
  </si>
  <si>
    <t>江苏万金汽车零部件制造有限公司</t>
  </si>
  <si>
    <t>现汇</t>
  </si>
  <si>
    <t>S413132</t>
  </si>
  <si>
    <t>霸州市政锦五金制品有限公司</t>
  </si>
  <si>
    <t>金属件/座椅</t>
  </si>
  <si>
    <t>S413033</t>
  </si>
  <si>
    <t>黄骅市再兴汽车配件有限公司</t>
  </si>
  <si>
    <t>S413029</t>
  </si>
  <si>
    <t>黄骅市成卓汽车部件厂</t>
  </si>
  <si>
    <t>S413052</t>
  </si>
  <si>
    <t>黄骅市鑫昌五金制品厂</t>
  </si>
  <si>
    <t>马亚青</t>
  </si>
  <si>
    <t>S437039</t>
  </si>
  <si>
    <t>山东慧源精细化工有限公司</t>
  </si>
  <si>
    <t>滕奉伟</t>
  </si>
  <si>
    <t>沧州</t>
  </si>
  <si>
    <t>S413175</t>
  </si>
  <si>
    <t>河北莫特美橡塑科技有限公司</t>
  </si>
  <si>
    <t>座椅/后视镜</t>
  </si>
  <si>
    <t>S432009</t>
  </si>
  <si>
    <t>江苏力乐汽车部件股份有限公司</t>
  </si>
  <si>
    <t>S413161</t>
  </si>
  <si>
    <t>河北利达金属制品集团有限公司</t>
  </si>
  <si>
    <t>S413039</t>
  </si>
  <si>
    <t>黄骅市佳祥五金制品有限公司</t>
  </si>
  <si>
    <t>金属件/后视镜</t>
  </si>
  <si>
    <t>S434002</t>
  </si>
  <si>
    <t>芜湖星火软轴控制索制造有限公司</t>
  </si>
  <si>
    <t>S413020</t>
  </si>
  <si>
    <t>沧州旭兴五金制品有限公司</t>
  </si>
  <si>
    <t>S413078</t>
  </si>
  <si>
    <t>文安县德实汽车配件有限公司</t>
  </si>
  <si>
    <t>李鹏/滕奉伟</t>
  </si>
  <si>
    <t>S413012</t>
  </si>
  <si>
    <t>沧州市任沧机电有限公司</t>
  </si>
  <si>
    <t>S413130</t>
  </si>
  <si>
    <t>泊头市捷润五金制品有限公司</t>
  </si>
  <si>
    <t>S413035</t>
  </si>
  <si>
    <t>黄骅市建昌塑料制品有限公司</t>
  </si>
  <si>
    <t>S437060</t>
  </si>
  <si>
    <t>日照联成汽车部件有限公司</t>
  </si>
  <si>
    <t>S411046</t>
  </si>
  <si>
    <t>北京宇喆科技有限公司</t>
  </si>
  <si>
    <t>王伟</t>
  </si>
  <si>
    <t>S435004</t>
  </si>
  <si>
    <t>厦门市鑫荣飞工贸有限公司</t>
  </si>
  <si>
    <t>S413179</t>
  </si>
  <si>
    <t>文安县海智五金制品有限公司</t>
  </si>
  <si>
    <t>S432020</t>
  </si>
  <si>
    <t>恺博(常熟)座椅机械部件有限公司</t>
  </si>
  <si>
    <t>S413065</t>
  </si>
  <si>
    <t>河北锦泽丰泰国际贸易有限公司</t>
  </si>
  <si>
    <t>S512030</t>
  </si>
  <si>
    <t>天津德润达金属材料销售有限公司</t>
  </si>
  <si>
    <t>S413042</t>
  </si>
  <si>
    <t>黄骅市祯祥金属制品有限责任公司</t>
  </si>
  <si>
    <t>S432002</t>
  </si>
  <si>
    <t>江苏全盛座舱技术股份有限公司</t>
  </si>
  <si>
    <t>S432036</t>
  </si>
  <si>
    <t>常州立天汽车零部件有限公司</t>
  </si>
  <si>
    <t>S422005</t>
  </si>
  <si>
    <t>吉林省德邦汽车电子有限公司</t>
  </si>
  <si>
    <t>S413025</t>
  </si>
  <si>
    <t>沧州宇诺五金制造有限公司</t>
  </si>
  <si>
    <t>S413022</t>
  </si>
  <si>
    <t>海兴中盛弹簧有限公司</t>
  </si>
  <si>
    <t>金属件/座椅/金属件</t>
  </si>
  <si>
    <t>吴晓萌</t>
  </si>
  <si>
    <t>S413185</t>
  </si>
  <si>
    <t>海兴县越达弹簧制造有限公司</t>
  </si>
  <si>
    <t>S413047</t>
  </si>
  <si>
    <t>黄骅市正大纺织机械配件厂</t>
  </si>
  <si>
    <t>S411007</t>
  </si>
  <si>
    <t>北京浦东三浦标准件有限公司</t>
  </si>
  <si>
    <t>S413053</t>
  </si>
  <si>
    <t>黄骅市益海五金制造有限公司</t>
  </si>
  <si>
    <t>S443004</t>
  </si>
  <si>
    <t>湘乡简美新材料科技有限公司</t>
  </si>
  <si>
    <t>S413125</t>
  </si>
  <si>
    <t>沧州智凯金属制品有限公司</t>
  </si>
  <si>
    <t>S413213</t>
  </si>
  <si>
    <t>沧县大河精密铸造厂</t>
  </si>
  <si>
    <t>临采</t>
  </si>
  <si>
    <t>S513151</t>
  </si>
  <si>
    <t>沧州啸宇模具科技有限公司</t>
  </si>
  <si>
    <t>固定资产</t>
  </si>
  <si>
    <t>吴英格</t>
  </si>
  <si>
    <t>S411021</t>
  </si>
  <si>
    <t>北京鹏宇兴业精密模具制造有限公司</t>
  </si>
  <si>
    <t>S411036</t>
  </si>
  <si>
    <t>北京美好生活家居用品有限公司</t>
  </si>
  <si>
    <t>S412012</t>
  </si>
  <si>
    <t>天津琪安科技有限公司</t>
  </si>
  <si>
    <t>S413201</t>
  </si>
  <si>
    <t>清河县沁园汽车零部件有限公司</t>
  </si>
  <si>
    <t>S413145</t>
  </si>
  <si>
    <t>霸州市霸州镇鑫创五金塑料厂</t>
  </si>
  <si>
    <t>S412001</t>
  </si>
  <si>
    <t>天津生隆纤维材料股份有限公司</t>
  </si>
  <si>
    <t>S421002</t>
  </si>
  <si>
    <t>大连浩煜新材料科技有限公司</t>
  </si>
  <si>
    <t>程丽宇</t>
  </si>
  <si>
    <t>S412003</t>
  </si>
  <si>
    <t>天津市远丰化工产品贸易有限公司</t>
  </si>
  <si>
    <t>S435001</t>
  </si>
  <si>
    <t>厦门凯平化工有限公司</t>
  </si>
  <si>
    <t>S413055</t>
  </si>
  <si>
    <t>黄骅市广亿汽车部件有限公司</t>
  </si>
  <si>
    <t>S413129</t>
  </si>
  <si>
    <t>文安县恒德汽车座椅制造有限公司</t>
  </si>
  <si>
    <t>S437051</t>
  </si>
  <si>
    <t>诸城恒信新材料科技有限公司</t>
  </si>
  <si>
    <t>票到付款</t>
  </si>
  <si>
    <t>S413011</t>
  </si>
  <si>
    <t>沧州梦依恋商贸有限公司</t>
  </si>
  <si>
    <t>S411048</t>
  </si>
  <si>
    <t>致冠沧州汽车部件有限公司</t>
  </si>
  <si>
    <t>S437008</t>
  </si>
  <si>
    <t>烟台青沪纸业有限公司</t>
  </si>
  <si>
    <t>S432011</t>
  </si>
  <si>
    <t>旷达汽车饰件系统有限公司</t>
  </si>
  <si>
    <t>S422002</t>
  </si>
  <si>
    <t>长春市天利得科技有限公司</t>
  </si>
  <si>
    <t>S432001</t>
  </si>
  <si>
    <t>南京奥托立夫汽车安全系统有限公司</t>
  </si>
  <si>
    <t>S431010</t>
  </si>
  <si>
    <t>上海绽奇汽车部件有限公司</t>
  </si>
  <si>
    <t>S444016</t>
  </si>
  <si>
    <t>东莞市元将五金有限公司</t>
  </si>
  <si>
    <t>S413157</t>
  </si>
  <si>
    <t>衡水鑫智汽车零部件有限公司</t>
  </si>
  <si>
    <t>S431034</t>
  </si>
  <si>
    <t>雅柏利（上海）粘扣带有限公司</t>
  </si>
  <si>
    <t>S431004</t>
  </si>
  <si>
    <t>新梦顶（上海）贸易有限公司</t>
  </si>
  <si>
    <t>S413007</t>
  </si>
  <si>
    <t>雄县华增汽车饰件有限公司</t>
  </si>
  <si>
    <t>S412020</t>
  </si>
  <si>
    <t>天津市鹏升汽车部件有限公司</t>
  </si>
  <si>
    <t>S437016</t>
  </si>
  <si>
    <t>曲阜陆航座椅辅料有限公司</t>
  </si>
  <si>
    <t>S437015</t>
  </si>
  <si>
    <t>山东金达汽车部件制造股份有限公司</t>
  </si>
  <si>
    <t>S411018</t>
  </si>
  <si>
    <t>北京三浦易购科技有限公司</t>
  </si>
  <si>
    <t>S437019</t>
  </si>
  <si>
    <t>日照浩利橡塑有限公司</t>
  </si>
  <si>
    <t>电汇/承兑</t>
  </si>
  <si>
    <t>省内</t>
  </si>
  <si>
    <t>S413073</t>
  </si>
  <si>
    <t>黄骅市兴岳金属制品有限公司</t>
  </si>
  <si>
    <t>S413084</t>
  </si>
  <si>
    <t>黄骅市常郭镇街西纸箱厂</t>
  </si>
  <si>
    <t>S412004</t>
  </si>
  <si>
    <t>天津市朗力机械设备有限公司</t>
  </si>
  <si>
    <t>S511037</t>
  </si>
  <si>
    <t>北京友联物流有限公司</t>
  </si>
  <si>
    <t>S537036</t>
  </si>
  <si>
    <t>青岛亿嘉通物流有限公司</t>
  </si>
  <si>
    <t>S413082</t>
  </si>
  <si>
    <t>深州市卓伦橡塑磨具有限公司</t>
  </si>
  <si>
    <t>涉诉</t>
  </si>
  <si>
    <t>S433027</t>
  </si>
  <si>
    <t>浙江泰极信汽车部件有限公司</t>
  </si>
  <si>
    <t>S423001</t>
  </si>
  <si>
    <t>S535001</t>
  </si>
  <si>
    <t>厦门市三友和机械有限公司</t>
  </si>
  <si>
    <t>S433021</t>
  </si>
  <si>
    <t>慈溪市维克多自控元件有限公司</t>
  </si>
  <si>
    <t>S444014</t>
  </si>
  <si>
    <t>深圳市毅荣川电子科技有限公司</t>
  </si>
  <si>
    <t>S411047</t>
  </si>
  <si>
    <t>大连吉田拉链有限公司北京分公司</t>
  </si>
  <si>
    <t>S413044</t>
  </si>
  <si>
    <t>黄骅市长生汽车灯镜有限公司</t>
  </si>
  <si>
    <t>吕宪超/李鹏</t>
  </si>
  <si>
    <t>S413018</t>
  </si>
  <si>
    <t>沧州崇文晟源机械制造有限公司</t>
  </si>
  <si>
    <t>S413202</t>
  </si>
  <si>
    <t>黄骅市荣昌祥纸制品有限公司</t>
  </si>
  <si>
    <t>S413070</t>
  </si>
  <si>
    <t>黄骅市创合五金制品有限公司</t>
  </si>
  <si>
    <t>S412009</t>
  </si>
  <si>
    <t>S433009</t>
  </si>
  <si>
    <t>浙江路得坦摩汽车部件股份有限公司</t>
  </si>
  <si>
    <t>南皮县利辉五金接插件厂</t>
  </si>
  <si>
    <t>苏世博（南京）减振系统有限公司</t>
  </si>
  <si>
    <t>S413004</t>
  </si>
  <si>
    <t>保定兆龙通用电器塑业有限公司</t>
  </si>
  <si>
    <t>S413156</t>
  </si>
  <si>
    <t>黄骅市天硕汽车部件有限公司</t>
  </si>
  <si>
    <t>S511032</t>
  </si>
  <si>
    <t>中机科(北京)车辆检测工程研究院有限公司</t>
  </si>
  <si>
    <t>天津未来化学有限公司</t>
  </si>
  <si>
    <t>黄骅市通乐贸易有限公司</t>
  </si>
  <si>
    <t>人民电器集团黄骅销售有限公司</t>
  </si>
  <si>
    <t>S513222</t>
  </si>
  <si>
    <t xml:space="preserve">沧州君泰包装制品有限公司 </t>
  </si>
  <si>
    <t>S411006</t>
  </si>
  <si>
    <t>北京中万盛贸易有限责任公司</t>
  </si>
  <si>
    <t>S413061</t>
  </si>
  <si>
    <t>黄骅市氦普气体销售有限公司</t>
  </si>
  <si>
    <t>S413014</t>
  </si>
  <si>
    <t>沧州市奥睿机械设备有限公司</t>
  </si>
  <si>
    <t>S412042</t>
  </si>
  <si>
    <t>天津锦程新材料科技有限公司</t>
  </si>
  <si>
    <t>应付8107639.35元</t>
  </si>
  <si>
    <t>大范围缺料，欧曼/欧马可/西安等均受影响</t>
  </si>
  <si>
    <t>应付2413417.79元</t>
  </si>
  <si>
    <t>大范围缺料，欧曼/B40L等均受影响</t>
  </si>
  <si>
    <t>应付7953950.43元</t>
  </si>
  <si>
    <t>应付13310860.19元</t>
  </si>
  <si>
    <t>应付2806500.04元</t>
  </si>
  <si>
    <t>目前断续供货</t>
  </si>
  <si>
    <t>应付2365587.26元</t>
  </si>
  <si>
    <t>吴晓萌/李鹏</t>
  </si>
  <si>
    <t>目前断续供货，协调难度大</t>
  </si>
  <si>
    <t>应付2816033.18元</t>
  </si>
  <si>
    <t>B40L已停供，每天去拉货</t>
  </si>
  <si>
    <t>应付2272328.62元</t>
  </si>
  <si>
    <t>缺3.0板材，断续供货</t>
  </si>
  <si>
    <t>应付2481316.37元</t>
  </si>
  <si>
    <t>供货不畅，需要货款</t>
  </si>
  <si>
    <t>S413168</t>
  </si>
  <si>
    <t>黄骅市旗锐塑料制品有限公司</t>
  </si>
  <si>
    <t>应付2069160.03元</t>
  </si>
  <si>
    <t>应付3236649.37元</t>
  </si>
  <si>
    <t>金属件/座椅/后视镜</t>
  </si>
  <si>
    <t>S413045</t>
  </si>
  <si>
    <t>黄骅市鑫祺汽车配件有限公司</t>
  </si>
  <si>
    <t>应付1985644.19元</t>
  </si>
  <si>
    <t>1.5月13日发送通知函，已停供，要求支付100万，否则无法供货
2.5月14日继续发送通知函，已停供，要求最低支付30万，否则不予供货</t>
  </si>
  <si>
    <t>应付1468021.28元</t>
  </si>
  <si>
    <t>付款后发货，按照比例再支付1万，但是支付后对方仍无法正常发货，需要自提，对方在追老账</t>
  </si>
  <si>
    <t>应付664966.22元</t>
  </si>
  <si>
    <t>应付1885441.09元</t>
  </si>
  <si>
    <t>S413031</t>
  </si>
  <si>
    <t>黄骅市致远摩托车配件有限公司</t>
  </si>
  <si>
    <t>给10万发10万的货，平均每月供货在35万左右</t>
  </si>
  <si>
    <t>现汇/商承</t>
  </si>
  <si>
    <t>S432045</t>
  </si>
  <si>
    <t>苏州宏逸汽车零部件有限公司</t>
  </si>
  <si>
    <t>S413023</t>
  </si>
  <si>
    <t>S432037</t>
  </si>
  <si>
    <t>S433019</t>
  </si>
  <si>
    <t>杭州阳晨聚氨酯制品有限公司</t>
  </si>
  <si>
    <t>应付883844.44元</t>
  </si>
  <si>
    <t>S431002</t>
  </si>
  <si>
    <t>易格斯（上海）拖链系统有限公司</t>
  </si>
  <si>
    <t>座椅/金属件</t>
  </si>
  <si>
    <t>S413067</t>
  </si>
  <si>
    <t>沧州庆方汽车部件有限公司</t>
  </si>
  <si>
    <t>S513007</t>
  </si>
  <si>
    <t>S513005</t>
  </si>
  <si>
    <t>S431008</t>
  </si>
  <si>
    <t>上海努辰金属制品有限公司</t>
  </si>
  <si>
    <t>S413108</t>
  </si>
  <si>
    <t>黄骅市泰行汽车配件有限公司</t>
  </si>
  <si>
    <t>S413021</t>
  </si>
  <si>
    <t>河北锐翰汽车零部件有限公司</t>
  </si>
  <si>
    <t>S431024</t>
  </si>
  <si>
    <t>上海霏济科技有限公司</t>
  </si>
  <si>
    <t>溶剂没了，坚持到月底</t>
  </si>
  <si>
    <t>要求支付货款</t>
  </si>
  <si>
    <t>不予发货，要求支付货款</t>
  </si>
  <si>
    <t>不予发货，要求支付货款，已提报告</t>
  </si>
  <si>
    <t>不予发货，要求支付100万货款</t>
  </si>
  <si>
    <t>需要回收1.0模具</t>
  </si>
  <si>
    <t>与集团商定结果</t>
  </si>
  <si>
    <t>按照谈定规则，这月付上月挂账的80%</t>
  </si>
  <si>
    <t>15万模具费，10万货款，按双方签订的协议</t>
  </si>
  <si>
    <t>与黄骅地区供应商联系密切，建议同时期付款</t>
  </si>
  <si>
    <t>供货困难，出现停货现象</t>
  </si>
  <si>
    <t>要求将23年货款支付完毕</t>
  </si>
  <si>
    <t>缺原材料，K1项目受影响</t>
  </si>
  <si>
    <t>按照双方谈定规则，付半年的均数</t>
  </si>
  <si>
    <t>S413204</t>
  </si>
  <si>
    <t>永清永泰汽车部件有限公司</t>
  </si>
  <si>
    <t>S412022</t>
  </si>
  <si>
    <t>天津市宝坻区维华五金厂</t>
  </si>
  <si>
    <t>B40V及汕德卡拉线，新项目需求，需要继续合作</t>
  </si>
  <si>
    <t>不再合作，每月回款，防止起诉</t>
  </si>
  <si>
    <t>H4受影响</t>
  </si>
  <si>
    <t>S411005</t>
  </si>
  <si>
    <t>北京东方华康自动化有限公司</t>
  </si>
  <si>
    <t>S437034</t>
  </si>
  <si>
    <t>潍坊振晟汽车零部件有限公司</t>
  </si>
  <si>
    <t>不再合作，频繁追款，存在风险</t>
  </si>
  <si>
    <t>已在我司驻厂，要求支付货款</t>
  </si>
  <si>
    <t>S413072</t>
  </si>
  <si>
    <t>黄骅市润晨五金制品有限公司</t>
  </si>
  <si>
    <t>S432039</t>
  </si>
  <si>
    <t>吴江市拓研电子材料有限公司</t>
  </si>
  <si>
    <t>预付</t>
  </si>
  <si>
    <t>S432034</t>
  </si>
  <si>
    <t>上锐（常州）供应链管理有限公司</t>
  </si>
  <si>
    <t>李鹏/滕连胜</t>
  </si>
  <si>
    <t>不按80%原则</t>
  </si>
  <si>
    <t>S421001</t>
  </si>
  <si>
    <t>沈阳金杯锦恒汽车安全系统有限公司</t>
  </si>
  <si>
    <t>投诉到主机厂了，已开发票日期为准</t>
  </si>
  <si>
    <t>需要对H6线体进行维修保养</t>
  </si>
  <si>
    <t>约定每月回5万，三个月回清</t>
  </si>
  <si>
    <t>S437023</t>
  </si>
  <si>
    <t>高唐强盛机械有限公司</t>
  </si>
  <si>
    <t>S412044</t>
  </si>
  <si>
    <t>天津沛衡五金弹簧有限公司</t>
  </si>
  <si>
    <t>夏永飞</t>
  </si>
  <si>
    <t>S413178</t>
  </si>
  <si>
    <t>廊坊市东平汽车零配件有限公司</t>
  </si>
  <si>
    <t>与鹏升签订三方协议，签订后支付此货款</t>
  </si>
  <si>
    <t>S433023</t>
  </si>
  <si>
    <t>浙江万里安全器材制造有限公司</t>
  </si>
  <si>
    <t>S461001</t>
  </si>
  <si>
    <t>西安海容塑料制品有限责任公司</t>
  </si>
  <si>
    <t>S513014</t>
  </si>
  <si>
    <t>邓景亮</t>
  </si>
  <si>
    <t>销售</t>
  </si>
  <si>
    <t>张余林</t>
  </si>
  <si>
    <t>S511036</t>
  </si>
  <si>
    <t>北京恒世通物流有限公司</t>
  </si>
  <si>
    <t>S537029</t>
  </si>
  <si>
    <t>青岛华瑞利工贸有限公司</t>
  </si>
  <si>
    <t>包头市清枫科技有限公司</t>
  </si>
  <si>
    <t>S513174</t>
  </si>
  <si>
    <t>黄骅市杭合叉车配件经营部</t>
  </si>
  <si>
    <t>供应商月度批量付款审批单-2024.6.3（紧急货款）</t>
  </si>
  <si>
    <t>付款比例</t>
  </si>
  <si>
    <t>总挂账</t>
  </si>
  <si>
    <t>到期应付</t>
  </si>
  <si>
    <t>2024年1-5月</t>
  </si>
  <si>
    <t>6月</t>
  </si>
  <si>
    <t>6月支付</t>
  </si>
  <si>
    <t>待支付比例（80%原则）</t>
  </si>
  <si>
    <t>实际应付占比</t>
  </si>
  <si>
    <t>1月半年平均数</t>
  </si>
  <si>
    <t>2月半年平均数</t>
  </si>
  <si>
    <t>3月半年平均数</t>
  </si>
  <si>
    <t>4月半年平均数</t>
  </si>
  <si>
    <t>5月半年平均数</t>
  </si>
  <si>
    <t>按80%应付合计</t>
  </si>
  <si>
    <t>1-4月付款合计</t>
  </si>
  <si>
    <t>5月付款</t>
  </si>
  <si>
    <t>6月5日付款-归属5月</t>
  </si>
  <si>
    <t>6月15日付款-归属5月</t>
  </si>
  <si>
    <t>5月付款合计</t>
  </si>
  <si>
    <t>已付合计</t>
  </si>
  <si>
    <t>按80%原则未付</t>
  </si>
  <si>
    <t>半年平均数</t>
  </si>
  <si>
    <t>按80%原则应付</t>
  </si>
  <si>
    <t>合计应付</t>
  </si>
  <si>
    <t>校正应付</t>
  </si>
  <si>
    <t>原材料不按80%原则</t>
  </si>
  <si>
    <t>大银行承兑</t>
  </si>
  <si>
    <t>S432005</t>
  </si>
  <si>
    <t>佛吉亚（无锡）座椅部件有限公司</t>
  </si>
  <si>
    <t>先付2万，海兴拉回李尔071项目的焊胎</t>
  </si>
  <si>
    <t>后视镜用量大，后视镜承担大部分费用</t>
  </si>
  <si>
    <t>潍坊和河北各付10万</t>
  </si>
  <si>
    <t>取整</t>
  </si>
  <si>
    <t>前期洽谈每月支付5万，以保供货</t>
  </si>
  <si>
    <t>先行支付2万发货</t>
  </si>
  <si>
    <t>律师已联系刘总，涉诉</t>
  </si>
  <si>
    <t>S413107</t>
  </si>
  <si>
    <t>黄骅市赵福增运输队</t>
  </si>
  <si>
    <t>S515003</t>
  </si>
  <si>
    <t>北京给天利得的50万如到位，则支付给卓伦，如不到位，则6月4，5日支付</t>
  </si>
  <si>
    <t>S412015</t>
  </si>
  <si>
    <t>天津亚铁科技有限公司</t>
  </si>
  <si>
    <t>S432008</t>
  </si>
  <si>
    <t>徐州华夏电子有限公司</t>
  </si>
  <si>
    <t>S512009</t>
  </si>
  <si>
    <t>天津克威迩机械设备有限公司</t>
  </si>
  <si>
    <t>天津盛祥</t>
  </si>
  <si>
    <t>S412010</t>
  </si>
  <si>
    <t>天津欧尔派斯环保科技发展有限公司</t>
  </si>
  <si>
    <t>S411012</t>
  </si>
  <si>
    <t>北京旺博林包装材料有限公司</t>
  </si>
  <si>
    <t>S433004</t>
  </si>
  <si>
    <t>浙江华悦汽车零部件有限公司</t>
  </si>
  <si>
    <t>S413212</t>
  </si>
  <si>
    <t>廊坊富杉汽车零部件有限公司</t>
  </si>
  <si>
    <t>S413169</t>
  </si>
  <si>
    <t>黄骅市鑫翔五金产品经销处</t>
  </si>
  <si>
    <t>S437004</t>
  </si>
  <si>
    <t>青岛福基纺织有限公司</t>
  </si>
  <si>
    <t>天津市元辉昌钢铁贸易有限公司</t>
  </si>
  <si>
    <t>账期延长了1个月，需要按挂账付款</t>
  </si>
  <si>
    <t>编制：</t>
  </si>
  <si>
    <t>审核：</t>
  </si>
  <si>
    <t>批准：</t>
  </si>
  <si>
    <t>供应商月度批量付款审批单-2024.6.30（紧急货款）</t>
  </si>
  <si>
    <t>张馀林</t>
  </si>
  <si>
    <t>S513108</t>
  </si>
  <si>
    <t>河北德邦物流有限公司</t>
  </si>
  <si>
    <t>济南博研科技能有限公司</t>
  </si>
  <si>
    <t>2023年7月-2024年6月济南重汽仓储费</t>
  </si>
  <si>
    <t>哈尔滨三迪工控工程有限公司</t>
    <phoneticPr fontId="14" type="noConversion"/>
  </si>
  <si>
    <t>5月到期应付</t>
    <phoneticPr fontId="14" type="noConversion"/>
  </si>
  <si>
    <t>6月</t>
    <phoneticPr fontId="14" type="noConversion"/>
  </si>
  <si>
    <t>5月总挂账</t>
    <phoneticPr fontId="14" type="noConversion"/>
  </si>
  <si>
    <t>1-5月付款合计</t>
    <phoneticPr fontId="14" type="noConversion"/>
  </si>
  <si>
    <t>6月初付款-归属5月</t>
    <phoneticPr fontId="14" type="noConversion"/>
  </si>
  <si>
    <t>合计付款</t>
    <phoneticPr fontId="14" type="noConversion"/>
  </si>
  <si>
    <t>1-5月按80%原则未付</t>
    <phoneticPr fontId="14" type="noConversion"/>
  </si>
  <si>
    <t>半年平均数</t>
    <phoneticPr fontId="14" type="noConversion"/>
  </si>
  <si>
    <t>按80%应付合计</t>
    <phoneticPr fontId="14" type="noConversion"/>
  </si>
  <si>
    <t>6月半年平均数</t>
    <phoneticPr fontId="14" type="noConversion"/>
  </si>
  <si>
    <t>1-6月</t>
    <phoneticPr fontId="14" type="noConversion"/>
  </si>
  <si>
    <t>6月5日付款-归属5月</t>
    <phoneticPr fontId="14" type="noConversion"/>
  </si>
  <si>
    <t>1-6月已付合计</t>
    <phoneticPr fontId="14" type="noConversion"/>
  </si>
  <si>
    <t>1-6月按80%原则未付</t>
    <phoneticPr fontId="14" type="noConversion"/>
  </si>
  <si>
    <t>1-6月按80%应付合计</t>
    <phoneticPr fontId="14" type="noConversion"/>
  </si>
  <si>
    <t>6月25日到期应付</t>
    <phoneticPr fontId="14" type="noConversion"/>
  </si>
  <si>
    <t>按照发票开具时间计算账期</t>
    <phoneticPr fontId="14" type="noConversion"/>
  </si>
  <si>
    <t>按还款协议，每月还款10万</t>
    <phoneticPr fontId="14" type="noConversion"/>
  </si>
  <si>
    <t>双方协商，本月需支付至少70万</t>
    <phoneticPr fontId="14" type="noConversion"/>
  </si>
  <si>
    <t>按照协议约定，每月回10万货款</t>
    <phoneticPr fontId="14" type="noConversion"/>
  </si>
  <si>
    <t>双方约定每月付5万</t>
    <phoneticPr fontId="14" type="noConversion"/>
  </si>
  <si>
    <t>S413167</t>
  </si>
  <si>
    <t>航天宏达（泊头）机械科技有限公司</t>
  </si>
  <si>
    <t>5月未付款</t>
    <phoneticPr fontId="14" type="noConversion"/>
  </si>
  <si>
    <t>北京三浦易购科技有限公司</t>
    <phoneticPr fontId="14" type="noConversion"/>
  </si>
  <si>
    <t>模块</t>
    <phoneticPr fontId="14" type="noConversion"/>
  </si>
  <si>
    <t>易格斯（上海）拖链系统有限公司</t>
    <phoneticPr fontId="14" type="noConversion"/>
  </si>
  <si>
    <t>S413001</t>
  </si>
  <si>
    <t>北京吉信气弹簧制品有限公司</t>
  </si>
  <si>
    <t>S413058</t>
  </si>
  <si>
    <t>黄骅市俊隆五金包装有限公司</t>
  </si>
  <si>
    <t>S413026</t>
  </si>
  <si>
    <t>沧州临港明康汽车配件有限公司</t>
  </si>
  <si>
    <t>S413054</t>
  </si>
  <si>
    <t>黄骅市保俊成复合彩印厂</t>
  </si>
  <si>
    <t>S437031</t>
  </si>
  <si>
    <t>山东万澳汽车附件科技有限公司</t>
  </si>
  <si>
    <t>S513148</t>
  </si>
  <si>
    <t>泊头市新峰模具有限公司</t>
  </si>
  <si>
    <t>S432003</t>
  </si>
  <si>
    <t>无锡市汇源机械科技有限公司</t>
  </si>
  <si>
    <t>S512012</t>
  </si>
  <si>
    <t>天津市科特迪科技发展有限公司</t>
  </si>
  <si>
    <t>S513150</t>
  </si>
  <si>
    <t>沧州森德奥机械制造有限公司</t>
  </si>
  <si>
    <t>S413009</t>
  </si>
  <si>
    <t>高碑店京华橡胶制品有限责任公司</t>
  </si>
  <si>
    <t>S413081</t>
  </si>
  <si>
    <t>河北宏广橡塑金属制品有限公司</t>
  </si>
  <si>
    <t>S412029</t>
  </si>
  <si>
    <t>天津金庄新材料科技有限公司</t>
  </si>
  <si>
    <t>S413085</t>
  </si>
  <si>
    <t>黄骅市桥行冷冲模具厂</t>
  </si>
  <si>
    <t>S435003</t>
  </si>
  <si>
    <t>泉州市福兴塑料五金有限公司</t>
  </si>
  <si>
    <t>S513149</t>
  </si>
  <si>
    <t>黄骅市旭鑫模具制造有限公司</t>
  </si>
  <si>
    <t>S413105</t>
  </si>
  <si>
    <t>沧州斯克艾商贸有限公司</t>
  </si>
  <si>
    <t>S513008</t>
  </si>
  <si>
    <t>黄骅市三江商贸有限公司</t>
  </si>
  <si>
    <t>S434006</t>
  </si>
  <si>
    <t>安徽汉升工业部件股份有限公司</t>
  </si>
  <si>
    <t>S412018</t>
  </si>
  <si>
    <t>穆勒纺织品（天津）有限公司</t>
  </si>
  <si>
    <t>S442002</t>
  </si>
  <si>
    <t>湖北伟士通汽车零件有限公司</t>
  </si>
  <si>
    <t>S422003</t>
  </si>
  <si>
    <t>长春亚大汽车零件制造有限公司</t>
  </si>
  <si>
    <t>S432032</t>
  </si>
  <si>
    <t>明阳科技（苏州）股份有限公司</t>
  </si>
  <si>
    <t>S413121</t>
  </si>
  <si>
    <t>河北佳铸金属制品有限公司</t>
  </si>
  <si>
    <t>S413076</t>
  </si>
  <si>
    <t>埃意(廊坊)电子工程有限公司</t>
  </si>
  <si>
    <t>S413122</t>
  </si>
  <si>
    <t>河北亿泽汽车零部件科技有限公司</t>
  </si>
  <si>
    <t>S433028</t>
  </si>
  <si>
    <t>温州鑫锐电器有限公司</t>
  </si>
  <si>
    <t>S431012</t>
  </si>
  <si>
    <t>上海明芳汽车零件有限公司</t>
  </si>
  <si>
    <t>S431033</t>
  </si>
  <si>
    <t>上海纳特汽车标准件有限公司</t>
  </si>
  <si>
    <t>S432044</t>
  </si>
  <si>
    <t>常州市鹏逸汽车附件有限公司</t>
  </si>
  <si>
    <t>S413174</t>
  </si>
  <si>
    <t>沧州美凯精冲产品有限公司</t>
  </si>
  <si>
    <t>S433029</t>
  </si>
  <si>
    <t>温州华创汽车电器有限公司</t>
  </si>
  <si>
    <t>S413184</t>
  </si>
  <si>
    <t>黄骅市宏达五金厂</t>
  </si>
  <si>
    <t>S413186</t>
  </si>
  <si>
    <t>黄骅市富邑金属制品有限公司</t>
  </si>
  <si>
    <t>S437056</t>
  </si>
  <si>
    <t>日照兴伟橡塑有限公司</t>
  </si>
  <si>
    <t>S411042</t>
  </si>
  <si>
    <t>北京双海包装制品厂</t>
  </si>
  <si>
    <t>S432042</t>
  </si>
  <si>
    <t>江苏凌派通信科技有限公司</t>
  </si>
  <si>
    <t>S450001</t>
  </si>
  <si>
    <t>重庆光大产业有限公司</t>
  </si>
  <si>
    <t>S512036</t>
  </si>
  <si>
    <t>S413048</t>
  </si>
  <si>
    <t>黄骅市聚兴制管有限公司</t>
  </si>
  <si>
    <t>S431040</t>
  </si>
  <si>
    <t>上海通实机器人制造有限公司</t>
  </si>
  <si>
    <t>S413215</t>
  </si>
  <si>
    <t>北京吉信气弹簧制品有限公司廊坊分公司</t>
  </si>
  <si>
    <t>S432049</t>
  </si>
  <si>
    <t>徐州派特控制技术有限公司</t>
  </si>
  <si>
    <t>S432051</t>
  </si>
  <si>
    <t>无锡万谦工品智造科技有限公司</t>
  </si>
  <si>
    <t>S513238</t>
  </si>
  <si>
    <t>深州市睿盛橡塑制品有限公司</t>
  </si>
  <si>
    <t>省内</t>
    <phoneticPr fontId="14" type="noConversion"/>
  </si>
  <si>
    <t>黄骅</t>
    <phoneticPr fontId="14" type="noConversion"/>
  </si>
  <si>
    <t>沧州</t>
    <phoneticPr fontId="14" type="noConversion"/>
  </si>
  <si>
    <t>省外</t>
    <phoneticPr fontId="14" type="noConversion"/>
  </si>
  <si>
    <t>30%抵酒</t>
    <phoneticPr fontId="14" type="noConversion"/>
  </si>
  <si>
    <t>万华化学</t>
    <phoneticPr fontId="14" type="noConversion"/>
  </si>
  <si>
    <t>原材料</t>
    <phoneticPr fontId="14" type="noConversion"/>
  </si>
  <si>
    <t>李鹏</t>
    <phoneticPr fontId="14" type="noConversion"/>
  </si>
  <si>
    <t>停线</t>
    <phoneticPr fontId="14" type="noConversion"/>
  </si>
  <si>
    <t>提货</t>
    <phoneticPr fontId="14" type="noConversion"/>
  </si>
  <si>
    <t>6月驻场费用</t>
    <phoneticPr fontId="14" type="noConversion"/>
  </si>
  <si>
    <t>6月扣款</t>
    <phoneticPr fontId="14" type="noConversion"/>
  </si>
  <si>
    <t>扣点</t>
    <phoneticPr fontId="14" type="noConversion"/>
  </si>
  <si>
    <t>折合扣点</t>
    <phoneticPr fontId="14" type="noConversion"/>
  </si>
  <si>
    <t>合计</t>
    <phoneticPr fontId="14" type="noConversion"/>
  </si>
  <si>
    <t>程丽宇</t>
    <phoneticPr fontId="14" type="noConversion"/>
  </si>
  <si>
    <t>李鹏/吴晓萌</t>
  </si>
  <si>
    <t>李鹏/吴晓萌</t>
    <phoneticPr fontId="14" type="noConversion"/>
  </si>
  <si>
    <t>王伟</t>
    <phoneticPr fontId="14" type="noConversion"/>
  </si>
  <si>
    <t>吴晓萌</t>
    <phoneticPr fontId="14" type="noConversion"/>
  </si>
  <si>
    <t>吕宪超</t>
    <phoneticPr fontId="14" type="noConversion"/>
  </si>
  <si>
    <t>吴晓萌</t>
    <phoneticPr fontId="14" type="noConversion"/>
  </si>
  <si>
    <t>李鹏</t>
    <phoneticPr fontId="14" type="noConversion"/>
  </si>
  <si>
    <t>滕奉伟</t>
    <phoneticPr fontId="14" type="noConversion"/>
  </si>
  <si>
    <t>吴英格</t>
    <phoneticPr fontId="14" type="noConversion"/>
  </si>
  <si>
    <t>电汇/商承</t>
  </si>
  <si>
    <t>李鹏/吴晓萌</t>
    <phoneticPr fontId="14" type="noConversion"/>
  </si>
  <si>
    <t>临采（程丽宇+滕奉伟）</t>
    <phoneticPr fontId="14" type="noConversion"/>
  </si>
  <si>
    <t>滕奉伟/程丽宇</t>
    <phoneticPr fontId="14" type="noConversion"/>
  </si>
  <si>
    <t>供应商月度批量付款审批单-2024.6.28（6月）</t>
    <phoneticPr fontId="14" type="noConversion"/>
  </si>
  <si>
    <t>编辑：</t>
    <phoneticPr fontId="14" type="noConversion"/>
  </si>
  <si>
    <t>审核：</t>
    <phoneticPr fontId="14" type="noConversion"/>
  </si>
  <si>
    <t>审批：</t>
    <phoneticPr fontId="14" type="noConversion"/>
  </si>
  <si>
    <t>S537070</t>
    <phoneticPr fontId="14" type="noConversion"/>
  </si>
  <si>
    <t>原材料不按80%原则，消音蜡，脱模剂12号</t>
    <phoneticPr fontId="14" type="noConversion"/>
  </si>
  <si>
    <t>6月有新挂票</t>
    <phoneticPr fontId="14" type="noConversion"/>
  </si>
  <si>
    <t>到6月底的应付16万</t>
    <phoneticPr fontId="14" type="noConversion"/>
  </si>
  <si>
    <t>到7月初到期107302.99</t>
    <phoneticPr fontId="14" type="noConversion"/>
  </si>
  <si>
    <t>批准：</t>
    <phoneticPr fontId="14" type="noConversion"/>
  </si>
  <si>
    <t>分类</t>
    <phoneticPr fontId="14" type="noConversion"/>
  </si>
  <si>
    <t>占比</t>
    <phoneticPr fontId="14" type="noConversion"/>
  </si>
  <si>
    <t>说明</t>
    <phoneticPr fontId="14" type="noConversion"/>
  </si>
  <si>
    <t>到期应付</t>
    <phoneticPr fontId="14" type="noConversion"/>
  </si>
  <si>
    <t>压缩后应付</t>
    <phoneticPr fontId="14" type="noConversion"/>
  </si>
  <si>
    <t>按80%原则应付</t>
    <phoneticPr fontId="14" type="noConversion"/>
  </si>
  <si>
    <t>序号</t>
    <phoneticPr fontId="14" type="noConversion"/>
  </si>
  <si>
    <t>金额</t>
    <phoneticPr fontId="14" type="noConversion"/>
  </si>
  <si>
    <t>涉诉类</t>
    <phoneticPr fontId="14" type="noConversion"/>
  </si>
  <si>
    <t>厂家数量</t>
    <phoneticPr fontId="14" type="noConversion"/>
  </si>
  <si>
    <t>李尔项目</t>
    <phoneticPr fontId="14" type="noConversion"/>
  </si>
  <si>
    <t>远途</t>
  </si>
  <si>
    <t>属地化</t>
  </si>
  <si>
    <t>签订协议</t>
  </si>
  <si>
    <t>签订协议</t>
    <phoneticPr fontId="14" type="noConversion"/>
  </si>
  <si>
    <t>达成一致</t>
    <phoneticPr fontId="14" type="noConversion"/>
  </si>
  <si>
    <t>涉诉</t>
    <phoneticPr fontId="14" type="noConversion"/>
  </si>
  <si>
    <t>涉诉风险</t>
    <phoneticPr fontId="14" type="noConversion"/>
  </si>
  <si>
    <t>零部件</t>
    <phoneticPr fontId="14" type="noConversion"/>
  </si>
  <si>
    <t>原材料</t>
    <phoneticPr fontId="14" type="noConversion"/>
  </si>
  <si>
    <t>临采</t>
    <phoneticPr fontId="14" type="noConversion"/>
  </si>
  <si>
    <t>小类</t>
    <phoneticPr fontId="14" type="noConversion"/>
  </si>
  <si>
    <t>座椅</t>
    <phoneticPr fontId="14" type="noConversion"/>
  </si>
  <si>
    <t>分类</t>
    <phoneticPr fontId="14" type="noConversion"/>
  </si>
  <si>
    <t>物流</t>
    <phoneticPr fontId="14" type="noConversion"/>
  </si>
  <si>
    <t>物流</t>
    <phoneticPr fontId="14" type="noConversion"/>
  </si>
  <si>
    <t>涉诉风险</t>
    <phoneticPr fontId="14" type="noConversion"/>
  </si>
  <si>
    <t>涉诉</t>
    <phoneticPr fontId="14" type="noConversion"/>
  </si>
  <si>
    <t>远途</t>
    <phoneticPr fontId="14" type="noConversion"/>
  </si>
  <si>
    <t>属地化</t>
    <phoneticPr fontId="14" type="noConversion"/>
  </si>
  <si>
    <t>签订协议</t>
    <phoneticPr fontId="14" type="noConversion"/>
  </si>
  <si>
    <t>报批同意</t>
  </si>
  <si>
    <t>报批同意</t>
    <phoneticPr fontId="14" type="noConversion"/>
  </si>
  <si>
    <t>李尔项目</t>
    <phoneticPr fontId="14" type="noConversion"/>
  </si>
  <si>
    <t>报批同意</t>
    <phoneticPr fontId="14" type="noConversion"/>
  </si>
  <si>
    <t>固定资产</t>
    <phoneticPr fontId="14" type="noConversion"/>
  </si>
  <si>
    <t>临采</t>
    <phoneticPr fontId="14" type="noConversion"/>
  </si>
  <si>
    <t>含京津冀</t>
    <phoneticPr fontId="14" type="noConversion"/>
  </si>
  <si>
    <t>风险调整等级</t>
    <phoneticPr fontId="14" type="noConversion"/>
  </si>
  <si>
    <t>A</t>
    <phoneticPr fontId="14" type="noConversion"/>
  </si>
  <si>
    <t>6月校正应付</t>
    <phoneticPr fontId="14" type="noConversion"/>
  </si>
  <si>
    <t>5月到期应付</t>
    <phoneticPr fontId="14" type="noConversion"/>
  </si>
  <si>
    <t>中级风险（较高）</t>
    <phoneticPr fontId="14" type="noConversion"/>
  </si>
  <si>
    <t>低级风险（一般）</t>
    <phoneticPr fontId="14" type="noConversion"/>
  </si>
  <si>
    <t>高级风险（高）</t>
    <phoneticPr fontId="14" type="noConversion"/>
  </si>
  <si>
    <t>AA</t>
    <phoneticPr fontId="14" type="noConversion"/>
  </si>
  <si>
    <t>AAA</t>
    <phoneticPr fontId="14" type="noConversion"/>
  </si>
  <si>
    <t>合计：</t>
    <phoneticPr fontId="14" type="noConversion"/>
  </si>
  <si>
    <t>座椅可用资金</t>
    <phoneticPr fontId="14" type="noConversion"/>
  </si>
  <si>
    <t>差额</t>
    <phoneticPr fontId="14" type="noConversion"/>
  </si>
  <si>
    <t>1.深州卓伦前期起诉，开庭和解后约定每月付50万
2.本月资金不足，暂缓支付深州卓伦</t>
    <phoneticPr fontId="14" type="noConversion"/>
  </si>
  <si>
    <t>1.存在风险的有固定资产、原材料和零部件厂家
2.风险较高的有亚铁/荣昌祥/上海努辰/黄骅润晨，资金不足情况下，优先支付这4家</t>
    <phoneticPr fontId="14" type="noConversion"/>
  </si>
  <si>
    <t>1.签订回款协议的有江苏力乐/文安万达/廊坊东平/沧州智凯
2.资金不足情况下，优先保证上述4家，否则存在断货/涉诉风险</t>
    <phoneticPr fontId="14" type="noConversion"/>
  </si>
  <si>
    <t>1.已达成付款一致意见的有霸州政锦/河北利达/泊头捷润/天津生隆/常熟凯博
2.资金不足情况下，优先保证上述5家，否则存在断货风险</t>
    <phoneticPr fontId="14" type="noConversion"/>
  </si>
  <si>
    <t>1.远途供应商中风险较高的路得坦摩/无锡全盛/山东金达/简美/鹏升/吉林德邦/浙江松原/易格斯
2.上述8家，企业对货款较为严苛，并且多为关键零部件，一旦缺货将验证影响生产，但货款涉及金额巨大，本次资金不足以支付</t>
    <phoneticPr fontId="14" type="noConversion"/>
  </si>
  <si>
    <t>AAAA</t>
    <phoneticPr fontId="14" type="noConversion"/>
  </si>
  <si>
    <t>1.属地化供应商含京津冀，资金缺口较大的为黄骅地区供应商
2.按照低级风险排付款的话，支付占比在30%（80%原则基础上），会相对安全。
3.按高级风险付款，支付占比仅在4%（80%原则基础上），会出现5月份各厂家联合断货情况</t>
    <phoneticPr fontId="14" type="noConversion"/>
  </si>
  <si>
    <t>1.临采物资多为备件，一旦出现设备异常，则需紧急采购，因此需留存费用
2.5万的备件采购金额无法应对发泡备件采购，风险等级很高</t>
    <phoneticPr fontId="14" type="noConversion"/>
  </si>
  <si>
    <t>本月资金不足，暂停固定资产类的付款</t>
    <phoneticPr fontId="14" type="noConversion"/>
  </si>
  <si>
    <t>2024年6月付款计划分析</t>
    <phoneticPr fontId="14" type="noConversion"/>
  </si>
  <si>
    <t>原材料供应商我司谈判余地较少，虽基本形成双轨，但B点也需要现金或支付账期款才能发货</t>
    <phoneticPr fontId="14" type="noConversion"/>
  </si>
  <si>
    <t>按照能压缩的最少资金（风险等级为高级），需要1080万资金，按照座椅能够调配的资金（520万），则需要进一步压缩，预计将压缩“达成一致”的供应商货款，产生不可预见的风险</t>
    <phoneticPr fontId="14" type="noConversion"/>
  </si>
  <si>
    <t>各位领导：
根据目前我部识别出的6月付款计划，按照风险等级分类的话，低风险等级需要资金2132万，一般风险需要资金1516万元，高级风险需要资金也最少需要1081万。
目前座椅事业部可调配资金为520万，风险极高，主要因素为：
a.原材料类应付额为878万，其中白料，钢材，焊管是保证我司内部生产的必需品，并且大宗连我司虽然基本形成双轨，但B点也需要现金或支付账期款才能发货。我司主动权较少。
b.涉诉类及达成一致付款条件的，应付在1140万，虽按最少资金压缩，但至少也需366万（其中主要为深州卓伦50万，江苏力乐100万，利达50万，凯博40万，天津生隆50万）
c.1.远途供应商中风险较高的路得坦摩/无锡全盛/山东金达/简美/鹏升/吉林德邦/浙江松原/易格斯，这些企业对货款较为严苛，并且多为关键零部件，一旦缺货将验证影响生产，但货款涉及金额巨大，本次资金不足以支付
d.属地化供应商含京津冀，资金缺口较大的为黄骅地区供应商，按照低级风险排付款的话，支付占比在30%（80%原则基础上），会相对安全。按高级风险付款，支付占比仅在4%（80%原则基础上），会出现5月份各厂家联合断货情况
综上，请集团再予以适当拨款500万，以应对河北工厂生产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</si>
</sst>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m&quot;月&quot;d&quot;日&quot;;@"/>
    <numFmt numFmtId="177" formatCode="#,##0.00_ "/>
    <numFmt numFmtId="181" formatCode="0.00_ "/>
  </numFmts>
  <fonts count="21" x14ac:knownFonts="1">
    <font>
      <sz val="11"/>
      <color theme="1"/>
      <name val="等线"/>
      <charset val="134"/>
      <scheme val="minor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rgb="FFC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Arial"/>
      <family val="2"/>
    </font>
    <font>
      <sz val="11"/>
      <name val="微软雅黑"/>
      <family val="2"/>
      <charset val="134"/>
    </font>
    <font>
      <sz val="11"/>
      <name val="Arial"/>
      <family val="2"/>
    </font>
    <font>
      <sz val="11"/>
      <color theme="1"/>
      <name val="微软雅黑"/>
      <family val="2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name val="MS Sans Serif"/>
      <family val="1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color theme="1"/>
      <name val="宋体"/>
      <family val="3"/>
      <charset val="134"/>
    </font>
    <font>
      <sz val="9"/>
      <color theme="1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sz val="16"/>
      <color theme="1"/>
      <name val="等线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3" fillId="0" borderId="0"/>
    <xf numFmtId="0" fontId="13" fillId="0" borderId="0"/>
    <xf numFmtId="0" fontId="10" fillId="0" borderId="0">
      <alignment vertical="center"/>
    </xf>
    <xf numFmtId="0" fontId="10" fillId="0" borderId="0"/>
    <xf numFmtId="41" fontId="10" fillId="0" borderId="0" applyFont="0" applyFill="0" applyBorder="0" applyAlignment="0" applyProtection="0">
      <alignment vertical="center"/>
    </xf>
  </cellStyleXfs>
  <cellXfs count="226">
    <xf numFmtId="0" fontId="0" fillId="0" borderId="0" xfId="0"/>
    <xf numFmtId="0" fontId="1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>
      <alignment vertical="center"/>
    </xf>
    <xf numFmtId="177" fontId="2" fillId="0" borderId="1" xfId="3" applyNumberFormat="1" applyFont="1" applyBorder="1">
      <alignment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left" vertical="center" shrinkToFit="1"/>
    </xf>
    <xf numFmtId="177" fontId="2" fillId="0" borderId="1" xfId="3" applyNumberFormat="1" applyFont="1" applyBorder="1" applyAlignment="1">
      <alignment horizontal="center" vertical="center"/>
    </xf>
    <xf numFmtId="0" fontId="6" fillId="0" borderId="1" xfId="8" applyNumberFormat="1" applyFont="1" applyFill="1" applyBorder="1" applyAlignment="1">
      <alignment horizontal="center" vertical="center" shrinkToFit="1"/>
    </xf>
    <xf numFmtId="0" fontId="2" fillId="0" borderId="1" xfId="3" applyFont="1" applyBorder="1" applyAlignment="1">
      <alignment horizontal="center" vertical="center" wrapText="1"/>
    </xf>
    <xf numFmtId="2" fontId="2" fillId="0" borderId="0" xfId="3" applyNumberFormat="1" applyFont="1" applyAlignment="1">
      <alignment horizontal="center" vertical="center"/>
    </xf>
    <xf numFmtId="176" fontId="2" fillId="0" borderId="1" xfId="3" applyNumberFormat="1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/>
    </xf>
    <xf numFmtId="177" fontId="2" fillId="0" borderId="1" xfId="3" applyNumberFormat="1" applyFont="1" applyBorder="1" applyAlignment="1">
      <alignment horizontal="right" vertical="center"/>
    </xf>
    <xf numFmtId="177" fontId="2" fillId="0" borderId="0" xfId="3" applyNumberFormat="1" applyFont="1" applyAlignment="1">
      <alignment horizontal="right" vertical="center"/>
    </xf>
    <xf numFmtId="2" fontId="2" fillId="0" borderId="0" xfId="3" applyNumberFormat="1" applyFont="1" applyAlignment="1">
      <alignment horizontal="right" vertical="center"/>
    </xf>
    <xf numFmtId="0" fontId="2" fillId="0" borderId="1" xfId="3" applyFont="1" applyBorder="1" applyAlignment="1">
      <alignment vertical="center" wrapText="1"/>
    </xf>
    <xf numFmtId="0" fontId="2" fillId="0" borderId="0" xfId="3" applyFont="1" applyAlignment="1">
      <alignment horizontal="center" vertical="center" wrapText="1"/>
    </xf>
    <xf numFmtId="0" fontId="2" fillId="0" borderId="1" xfId="3" applyFont="1" applyBorder="1" applyAlignment="1">
      <alignment horizontal="left" vertical="center"/>
    </xf>
    <xf numFmtId="177" fontId="2" fillId="0" borderId="1" xfId="3" applyNumberFormat="1" applyFont="1" applyBorder="1" applyAlignment="1">
      <alignment horizontal="left" vertical="center"/>
    </xf>
    <xf numFmtId="9" fontId="2" fillId="0" borderId="1" xfId="2" applyFont="1" applyFill="1" applyBorder="1" applyAlignment="1">
      <alignment horizontal="center" vertical="center"/>
    </xf>
    <xf numFmtId="177" fontId="2" fillId="5" borderId="1" xfId="3" applyNumberFormat="1" applyFont="1" applyFill="1" applyBorder="1" applyAlignment="1">
      <alignment horizontal="right" vertical="center"/>
    </xf>
    <xf numFmtId="9" fontId="2" fillId="0" borderId="1" xfId="1" applyFont="1" applyBorder="1" applyAlignment="1">
      <alignment horizontal="right" vertical="center"/>
    </xf>
    <xf numFmtId="0" fontId="0" fillId="5" borderId="0" xfId="0" applyFill="1"/>
    <xf numFmtId="0" fontId="0" fillId="0" borderId="0" xfId="0" applyAlignment="1">
      <alignment horizontal="center" vertical="center"/>
    </xf>
    <xf numFmtId="0" fontId="3" fillId="0" borderId="0" xfId="3" applyFont="1" applyAlignment="1">
      <alignment horizontal="center" vertical="center"/>
    </xf>
    <xf numFmtId="9" fontId="6" fillId="0" borderId="1" xfId="1" applyFont="1" applyFill="1" applyBorder="1" applyAlignment="1">
      <alignment horizontal="center" vertical="center" shrinkToFi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5" borderId="1" xfId="3" applyFont="1" applyFill="1" applyBorder="1" applyAlignment="1">
      <alignment horizontal="left" vertical="center"/>
    </xf>
    <xf numFmtId="0" fontId="7" fillId="0" borderId="1" xfId="4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1" applyNumberFormat="1" applyFont="1" applyFill="1" applyBorder="1" applyAlignment="1">
      <alignment horizontal="center" vertical="center" wrapText="1"/>
    </xf>
    <xf numFmtId="177" fontId="2" fillId="0" borderId="5" xfId="3" applyNumberFormat="1" applyFont="1" applyBorder="1">
      <alignment vertical="center"/>
    </xf>
    <xf numFmtId="177" fontId="2" fillId="0" borderId="6" xfId="3" applyNumberFormat="1" applyFont="1" applyBorder="1">
      <alignment vertical="center"/>
    </xf>
    <xf numFmtId="177" fontId="2" fillId="0" borderId="7" xfId="3" applyNumberFormat="1" applyFont="1" applyBorder="1">
      <alignment vertical="center"/>
    </xf>
    <xf numFmtId="0" fontId="4" fillId="4" borderId="1" xfId="3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4" borderId="1" xfId="1" applyNumberFormat="1" applyFont="1" applyFill="1" applyBorder="1" applyAlignment="1">
      <alignment horizontal="center" vertical="center" wrapText="1"/>
    </xf>
    <xf numFmtId="0" fontId="2" fillId="0" borderId="4" xfId="1" applyNumberFormat="1" applyFont="1" applyBorder="1" applyAlignment="1">
      <alignment horizontal="center" vertical="center" wrapText="1"/>
    </xf>
    <xf numFmtId="177" fontId="2" fillId="0" borderId="4" xfId="3" applyNumberFormat="1" applyFont="1" applyBorder="1" applyAlignment="1">
      <alignment horizontal="right" vertical="center"/>
    </xf>
    <xf numFmtId="0" fontId="2" fillId="0" borderId="0" xfId="1" applyNumberFormat="1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4" fillId="5" borderId="2" xfId="3" applyFont="1" applyFill="1" applyBorder="1" applyAlignment="1">
      <alignment vertical="center" wrapText="1"/>
    </xf>
    <xf numFmtId="177" fontId="2" fillId="7" borderId="1" xfId="3" applyNumberFormat="1" applyFont="1" applyFill="1" applyBorder="1" applyAlignment="1">
      <alignment horizontal="right" vertical="center"/>
    </xf>
    <xf numFmtId="177" fontId="8" fillId="5" borderId="1" xfId="3" applyNumberFormat="1" applyFont="1" applyFill="1" applyBorder="1" applyAlignment="1">
      <alignment horizontal="right" vertical="center"/>
    </xf>
    <xf numFmtId="0" fontId="8" fillId="0" borderId="1" xfId="1" applyNumberFormat="1" applyFont="1" applyBorder="1" applyAlignment="1">
      <alignment horizontal="center" vertical="center" wrapText="1"/>
    </xf>
    <xf numFmtId="9" fontId="2" fillId="0" borderId="7" xfId="1" applyFont="1" applyBorder="1">
      <alignment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177" fontId="4" fillId="2" borderId="5" xfId="3" applyNumberFormat="1" applyFont="1" applyFill="1" applyBorder="1" applyAlignment="1">
      <alignment horizontal="center" vertical="center" wrapText="1"/>
    </xf>
    <xf numFmtId="177" fontId="2" fillId="5" borderId="5" xfId="3" applyNumberFormat="1" applyFont="1" applyFill="1" applyBorder="1" applyAlignment="1">
      <alignment horizontal="right" vertical="center"/>
    </xf>
    <xf numFmtId="177" fontId="2" fillId="0" borderId="5" xfId="3" applyNumberFormat="1" applyFont="1" applyBorder="1" applyAlignment="1">
      <alignment horizontal="right" vertical="center"/>
    </xf>
    <xf numFmtId="177" fontId="8" fillId="5" borderId="5" xfId="3" applyNumberFormat="1" applyFont="1" applyFill="1" applyBorder="1" applyAlignment="1">
      <alignment horizontal="right" vertical="center"/>
    </xf>
    <xf numFmtId="0" fontId="2" fillId="0" borderId="4" xfId="3" applyFont="1" applyBorder="1" applyAlignment="1">
      <alignment horizontal="right" vertical="center"/>
    </xf>
    <xf numFmtId="9" fontId="2" fillId="0" borderId="4" xfId="1" applyFont="1" applyBorder="1" applyAlignment="1">
      <alignment horizontal="right" vertical="center"/>
    </xf>
    <xf numFmtId="177" fontId="0" fillId="0" borderId="0" xfId="0" applyNumberFormat="1"/>
    <xf numFmtId="176" fontId="2" fillId="0" borderId="7" xfId="3" applyNumberFormat="1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/>
    </xf>
    <xf numFmtId="0" fontId="2" fillId="0" borderId="7" xfId="3" applyFont="1" applyBorder="1">
      <alignment vertical="center"/>
    </xf>
    <xf numFmtId="0" fontId="2" fillId="0" borderId="7" xfId="3" applyFont="1" applyBorder="1" applyAlignment="1">
      <alignment vertical="center" wrapText="1"/>
    </xf>
    <xf numFmtId="0" fontId="0" fillId="8" borderId="0" xfId="0" applyFill="1"/>
    <xf numFmtId="0" fontId="2" fillId="9" borderId="1" xfId="3" applyFont="1" applyFill="1" applyBorder="1" applyAlignment="1">
      <alignment horizontal="left" vertical="center"/>
    </xf>
    <xf numFmtId="9" fontId="2" fillId="0" borderId="1" xfId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/>
    </xf>
    <xf numFmtId="0" fontId="6" fillId="9" borderId="1" xfId="8" applyNumberFormat="1" applyFont="1" applyFill="1" applyBorder="1" applyAlignment="1">
      <alignment horizontal="left" vertical="center" shrinkToFit="1"/>
    </xf>
    <xf numFmtId="9" fontId="2" fillId="0" borderId="1" xfId="1" applyFont="1" applyFill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177" fontId="2" fillId="3" borderId="5" xfId="3" applyNumberFormat="1" applyFont="1" applyFill="1" applyBorder="1" applyAlignment="1">
      <alignment horizontal="right" vertical="center"/>
    </xf>
    <xf numFmtId="9" fontId="2" fillId="0" borderId="1" xfId="3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177" fontId="2" fillId="8" borderId="5" xfId="3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0" fillId="8" borderId="0" xfId="0" applyFill="1" applyAlignment="1">
      <alignment horizontal="center" vertical="center"/>
    </xf>
    <xf numFmtId="177" fontId="2" fillId="3" borderId="1" xfId="3" applyNumberFormat="1" applyFont="1" applyFill="1" applyBorder="1" applyAlignment="1">
      <alignment horizontal="right" vertical="center"/>
    </xf>
    <xf numFmtId="0" fontId="2" fillId="4" borderId="1" xfId="3" applyFont="1" applyFill="1" applyBorder="1" applyAlignment="1">
      <alignment horizontal="left" vertical="center"/>
    </xf>
    <xf numFmtId="0" fontId="15" fillId="9" borderId="1" xfId="3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4" fillId="2" borderId="6" xfId="3" applyFont="1" applyFill="1" applyBorder="1">
      <alignment vertical="center"/>
    </xf>
    <xf numFmtId="0" fontId="4" fillId="2" borderId="5" xfId="3" applyFont="1" applyFill="1" applyBorder="1">
      <alignment vertical="center"/>
    </xf>
    <xf numFmtId="0" fontId="10" fillId="10" borderId="1" xfId="0" applyFont="1" applyFill="1" applyBorder="1" applyAlignment="1">
      <alignment horizontal="center" vertical="center" wrapText="1"/>
    </xf>
    <xf numFmtId="177" fontId="2" fillId="10" borderId="1" xfId="3" applyNumberFormat="1" applyFont="1" applyFill="1" applyBorder="1" applyAlignment="1">
      <alignment horizontal="right" vertical="center"/>
    </xf>
    <xf numFmtId="2" fontId="0" fillId="10" borderId="1" xfId="0" applyNumberFormat="1" applyFill="1" applyBorder="1" applyAlignment="1">
      <alignment horizontal="center" vertical="center"/>
    </xf>
    <xf numFmtId="177" fontId="2" fillId="0" borderId="0" xfId="3" applyNumberFormat="1" applyFont="1">
      <alignment vertical="center"/>
    </xf>
    <xf numFmtId="0" fontId="16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16" fillId="2" borderId="2" xfId="3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0" fontId="16" fillId="2" borderId="1" xfId="3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77" fontId="2" fillId="11" borderId="1" xfId="3" applyNumberFormat="1" applyFont="1" applyFill="1" applyBorder="1" applyAlignment="1">
      <alignment horizontal="right" vertical="center"/>
    </xf>
    <xf numFmtId="177" fontId="2" fillId="12" borderId="5" xfId="3" applyNumberFormat="1" applyFont="1" applyFill="1" applyBorder="1" applyAlignment="1">
      <alignment horizontal="right" vertical="center"/>
    </xf>
    <xf numFmtId="0" fontId="2" fillId="13" borderId="1" xfId="1" applyNumberFormat="1" applyFont="1" applyFill="1" applyBorder="1" applyAlignment="1">
      <alignment horizontal="right" vertical="center" wrapText="1"/>
    </xf>
    <xf numFmtId="177" fontId="2" fillId="13" borderId="1" xfId="3" applyNumberFormat="1" applyFont="1" applyFill="1" applyBorder="1" applyAlignment="1">
      <alignment horizontal="right" vertical="center"/>
    </xf>
    <xf numFmtId="2" fontId="0" fillId="13" borderId="1" xfId="0" applyNumberFormat="1" applyFill="1" applyBorder="1" applyAlignment="1">
      <alignment horizontal="center" vertical="center"/>
    </xf>
    <xf numFmtId="0" fontId="15" fillId="0" borderId="1" xfId="3" applyFont="1" applyBorder="1" applyAlignment="1">
      <alignment vertical="center" wrapText="1"/>
    </xf>
    <xf numFmtId="177" fontId="2" fillId="14" borderId="1" xfId="3" applyNumberFormat="1" applyFont="1" applyFill="1" applyBorder="1" applyAlignment="1">
      <alignment horizontal="right" vertical="center"/>
    </xf>
    <xf numFmtId="0" fontId="15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2" fillId="9" borderId="1" xfId="3" applyFont="1" applyFill="1" applyBorder="1" applyAlignment="1">
      <alignment horizontal="left" vertical="center" wrapText="1"/>
    </xf>
    <xf numFmtId="0" fontId="6" fillId="9" borderId="1" xfId="8" applyNumberFormat="1" applyFont="1" applyFill="1" applyBorder="1" applyAlignment="1">
      <alignment horizontal="left" vertical="center" wrapText="1" shrinkToFit="1"/>
    </xf>
    <xf numFmtId="0" fontId="6" fillId="0" borderId="1" xfId="8" applyNumberFormat="1" applyFont="1" applyFill="1" applyBorder="1" applyAlignment="1">
      <alignment horizontal="left" vertical="center" wrapText="1" shrinkToFit="1"/>
    </xf>
    <xf numFmtId="0" fontId="2" fillId="12" borderId="1" xfId="3" applyFont="1" applyFill="1" applyBorder="1" applyAlignment="1">
      <alignment horizontal="left" vertical="center" wrapText="1"/>
    </xf>
    <xf numFmtId="0" fontId="2" fillId="5" borderId="1" xfId="3" applyFont="1" applyFill="1" applyBorder="1" applyAlignment="1">
      <alignment horizontal="left" vertical="center" wrapText="1"/>
    </xf>
    <xf numFmtId="0" fontId="15" fillId="9" borderId="1" xfId="3" applyFont="1" applyFill="1" applyBorder="1" applyAlignment="1">
      <alignment horizontal="left" vertical="center" wrapText="1"/>
    </xf>
    <xf numFmtId="0" fontId="15" fillId="0" borderId="1" xfId="3" applyFont="1" applyBorder="1" applyAlignment="1">
      <alignment horizontal="left" vertical="center" wrapText="1"/>
    </xf>
    <xf numFmtId="10" fontId="2" fillId="0" borderId="1" xfId="1" applyNumberFormat="1" applyFont="1" applyBorder="1" applyAlignment="1">
      <alignment horizontal="right" vertical="center"/>
    </xf>
    <xf numFmtId="0" fontId="15" fillId="0" borderId="1" xfId="3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/>
    </xf>
    <xf numFmtId="177" fontId="2" fillId="15" borderId="5" xfId="3" applyNumberFormat="1" applyFont="1" applyFill="1" applyBorder="1" applyAlignment="1">
      <alignment horizontal="right" vertical="center"/>
    </xf>
    <xf numFmtId="10" fontId="2" fillId="0" borderId="1" xfId="2" applyNumberFormat="1" applyFont="1" applyFill="1" applyBorder="1" applyAlignment="1">
      <alignment horizontal="center" vertical="center"/>
    </xf>
    <xf numFmtId="177" fontId="15" fillId="0" borderId="5" xfId="3" applyNumberFormat="1" applyFont="1" applyBorder="1" applyAlignment="1">
      <alignment horizontal="right" vertical="center"/>
    </xf>
    <xf numFmtId="177" fontId="2" fillId="16" borderId="1" xfId="3" applyNumberFormat="1" applyFont="1" applyFill="1" applyBorder="1" applyAlignment="1">
      <alignment horizontal="right" vertical="center"/>
    </xf>
    <xf numFmtId="0" fontId="2" fillId="3" borderId="1" xfId="2" applyNumberFormat="1" applyFont="1" applyFill="1" applyBorder="1" applyAlignment="1">
      <alignment horizontal="center" vertical="center"/>
    </xf>
    <xf numFmtId="0" fontId="2" fillId="0" borderId="1" xfId="3" applyFont="1" applyBorder="1">
      <alignment vertical="center"/>
    </xf>
    <xf numFmtId="2" fontId="2" fillId="0" borderId="1" xfId="3" applyNumberFormat="1" applyFont="1" applyBorder="1" applyAlignment="1">
      <alignment horizontal="center" vertical="center"/>
    </xf>
    <xf numFmtId="0" fontId="2" fillId="13" borderId="1" xfId="1" applyNumberFormat="1" applyFont="1" applyFill="1" applyBorder="1" applyAlignment="1">
      <alignment horizontal="center" vertical="center" wrapText="1"/>
    </xf>
    <xf numFmtId="177" fontId="2" fillId="12" borderId="1" xfId="3" applyNumberFormat="1" applyFont="1" applyFill="1" applyBorder="1" applyAlignment="1">
      <alignment horizontal="right" vertical="center"/>
    </xf>
    <xf numFmtId="176" fontId="2" fillId="0" borderId="3" xfId="3" applyNumberFormat="1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 wrapText="1"/>
    </xf>
    <xf numFmtId="0" fontId="8" fillId="5" borderId="1" xfId="3" applyFont="1" applyFill="1" applyBorder="1" applyAlignment="1">
      <alignment horizontal="left" vertical="center" wrapText="1"/>
    </xf>
    <xf numFmtId="177" fontId="2" fillId="16" borderId="5" xfId="3" applyNumberFormat="1" applyFont="1" applyFill="1" applyBorder="1" applyAlignment="1">
      <alignment horizontal="right" vertical="center"/>
    </xf>
    <xf numFmtId="177" fontId="2" fillId="0" borderId="0" xfId="3" applyNumberFormat="1" applyFont="1" applyAlignment="1">
      <alignment horizontal="center" vertical="center"/>
    </xf>
    <xf numFmtId="2" fontId="2" fillId="16" borderId="1" xfId="1" applyNumberFormat="1" applyFont="1" applyFill="1" applyBorder="1" applyAlignment="1">
      <alignment horizontal="right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center" vertical="center"/>
    </xf>
    <xf numFmtId="0" fontId="3" fillId="0" borderId="1" xfId="3" applyFont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16" fillId="2" borderId="8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center" vertical="center"/>
    </xf>
    <xf numFmtId="0" fontId="16" fillId="2" borderId="5" xfId="3" applyFont="1" applyFill="1" applyBorder="1" applyAlignment="1">
      <alignment horizontal="center" vertical="center"/>
    </xf>
    <xf numFmtId="0" fontId="16" fillId="2" borderId="2" xfId="3" applyFont="1" applyFill="1" applyBorder="1" applyAlignment="1">
      <alignment horizontal="center" vertical="center" wrapText="1"/>
    </xf>
    <xf numFmtId="0" fontId="16" fillId="2" borderId="3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6" fillId="2" borderId="8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16" fillId="2" borderId="1" xfId="3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4" fillId="2" borderId="2" xfId="3" applyNumberFormat="1" applyFont="1" applyFill="1" applyBorder="1" applyAlignment="1">
      <alignment horizontal="center" vertical="center" wrapText="1"/>
    </xf>
    <xf numFmtId="176" fontId="4" fillId="2" borderId="3" xfId="3" applyNumberFormat="1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15" fillId="8" borderId="1" xfId="3" applyFont="1" applyFill="1" applyBorder="1" applyAlignment="1">
      <alignment horizontal="left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5" fillId="0" borderId="1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9" borderId="1" xfId="3" applyFont="1" applyFill="1" applyBorder="1" applyAlignment="1">
      <alignment horizontal="center" vertical="center" wrapText="1"/>
    </xf>
    <xf numFmtId="0" fontId="6" fillId="0" borderId="1" xfId="8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77" fontId="2" fillId="0" borderId="1" xfId="3" applyNumberFormat="1" applyFont="1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right" vertical="center"/>
    </xf>
    <xf numFmtId="2" fontId="17" fillId="8" borderId="1" xfId="0" applyNumberFormat="1" applyFont="1" applyFill="1" applyBorder="1" applyAlignment="1">
      <alignment horizontal="right" vertical="center"/>
    </xf>
    <xf numFmtId="0" fontId="17" fillId="8" borderId="1" xfId="0" applyFont="1" applyFill="1" applyBorder="1" applyAlignment="1">
      <alignment horizontal="center" vertical="center"/>
    </xf>
    <xf numFmtId="2" fontId="17" fillId="14" borderId="1" xfId="0" applyNumberFormat="1" applyFont="1" applyFill="1" applyBorder="1" applyAlignment="1">
      <alignment horizontal="right" vertical="center"/>
    </xf>
    <xf numFmtId="0" fontId="17" fillId="14" borderId="1" xfId="0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7" fillId="0" borderId="1" xfId="0" applyFon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20" fillId="0" borderId="7" xfId="0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right" vertical="center"/>
    </xf>
    <xf numFmtId="2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right" vertical="center"/>
    </xf>
    <xf numFmtId="181" fontId="18" fillId="0" borderId="1" xfId="0" applyNumberFormat="1" applyFont="1" applyBorder="1" applyAlignment="1">
      <alignment horizontal="right" vertical="center"/>
    </xf>
    <xf numFmtId="0" fontId="17" fillId="5" borderId="1" xfId="0" applyFont="1" applyFill="1" applyBorder="1" applyAlignment="1">
      <alignment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9">
    <cellStyle name="百分比" xfId="1" builtinId="5"/>
    <cellStyle name="百分比 2" xfId="2" xr:uid="{00000000-0005-0000-0000-000031000000}"/>
    <cellStyle name="常规" xfId="0" builtinId="0"/>
    <cellStyle name="常规 2" xfId="3" xr:uid="{00000000-0005-0000-0000-000032000000}"/>
    <cellStyle name="常规 2 2" xfId="4" xr:uid="{00000000-0005-0000-0000-000033000000}"/>
    <cellStyle name="常规 2 2 2" xfId="5" xr:uid="{00000000-0005-0000-0000-000034000000}"/>
    <cellStyle name="常规 3" xfId="6" xr:uid="{00000000-0005-0000-0000-000035000000}"/>
    <cellStyle name="常规 4" xfId="7" xr:uid="{00000000-0005-0000-0000-000036000000}"/>
    <cellStyle name="千位分隔[0] 2" xfId="8" xr:uid="{00000000-0005-0000-0000-000037000000}"/>
  </cellStyles>
  <dxfs count="347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24&#24180;05&#26376;&#27827;&#21271;&#20809;&#21326;&#33635;&#26124;&#20379;&#24212;&#21830;&#27424;&#27454;&#26399;&#38480;-6.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4037;&#20316;&#36164;&#26009;\&#37329;&#23646;&#20214;&#37319;&#36141;\&#20184;&#27454;&#35745;&#21010;\2024&#24180;6&#26376;&#20184;&#27454;&#35745;&#21010;\2024&#24180;05&#26376;&#27827;&#21271;&#20809;&#21326;&#33635;&#26124;&#20379;&#24212;&#21830;&#27424;&#27454;&#26399;&#38480;-6.7.xlsx" TargetMode="External"/><Relationship Id="rId1" Type="http://schemas.openxmlformats.org/officeDocument/2006/relationships/externalLinkPath" Target="2024&#24180;05&#26376;&#27827;&#21271;&#20809;&#21326;&#33635;&#26124;&#20379;&#24212;&#21830;&#27424;&#27454;&#26399;&#38480;-6.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37329;&#23646;&#20214;&#37319;&#36141;\&#20184;&#27454;&#35745;&#21010;\2024&#24180;5&#26376;&#20184;&#27454;&#35745;&#21010;\&#20184;&#27454;&#35745;&#21010;&#35774;&#23450;&#27169;&#26495;%20(&#24050;&#20462;&#22797;)(&#24050;&#33258;&#21160;&#36824;&#21407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4037;&#20316;&#36164;&#26009;\&#37329;&#23646;&#20214;&#37319;&#36141;\&#20184;&#27454;&#35745;&#21010;\2024&#24180;5&#26376;&#20184;&#27454;&#35745;&#21010;\6.4&#32039;&#24613;&#20184;&#27454;&#35745;&#2101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付款计划"/>
      <sheetName val="Sheet2"/>
    </sheetNames>
    <sheetDataSet>
      <sheetData sheetId="0" refreshError="1">
        <row r="2">
          <cell r="AY2">
            <v>237246039.72999999</v>
          </cell>
          <cell r="AZ2">
            <v>190932373.44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G3" t="str">
            <v>账期</v>
          </cell>
          <cell r="AY3" t="str">
            <v>24.05底应付账款合计</v>
          </cell>
          <cell r="AZ3" t="str">
            <v>当天到期应付</v>
          </cell>
          <cell r="BA3" t="str">
            <v>付款比例</v>
          </cell>
          <cell r="BB3" t="str">
            <v>1月半年平均数</v>
          </cell>
          <cell r="BC3" t="str">
            <v>2月半年平均数</v>
          </cell>
          <cell r="BD3" t="str">
            <v>3月半年平均数</v>
          </cell>
          <cell r="BE3" t="str">
            <v>4月半年平均数</v>
          </cell>
          <cell r="BF3" t="str">
            <v>5月半年平均数</v>
          </cell>
          <cell r="BG3" t="str">
            <v>6月半年平均数</v>
          </cell>
        </row>
        <row r="4">
          <cell r="H4" t="str">
            <v>是否供货</v>
          </cell>
          <cell r="I4" t="str">
            <v>采购确认账期（天）</v>
          </cell>
          <cell r="J4" t="str">
            <v>21.01月份挂账金额</v>
          </cell>
          <cell r="K4" t="str">
            <v>21.02月份挂账金额</v>
          </cell>
          <cell r="L4" t="str">
            <v>21.03月份挂账金额</v>
          </cell>
          <cell r="M4" t="str">
            <v>21.04月份挂账金额</v>
          </cell>
          <cell r="N4" t="str">
            <v>21.05月份挂账金额</v>
          </cell>
          <cell r="O4" t="str">
            <v>21.06月份挂账金额</v>
          </cell>
          <cell r="P4" t="str">
            <v>21.07月份挂账金额</v>
          </cell>
          <cell r="Q4" t="str">
            <v>21.08月份挂账金额</v>
          </cell>
          <cell r="R4" t="str">
            <v>21.09月份挂账金额</v>
          </cell>
          <cell r="S4" t="str">
            <v>21.10月份挂账金额</v>
          </cell>
          <cell r="T4" t="str">
            <v>21.11月份挂账金额</v>
          </cell>
          <cell r="U4" t="str">
            <v>21.12月份挂账金额</v>
          </cell>
          <cell r="V4" t="str">
            <v>22.01月挂账金额</v>
          </cell>
          <cell r="W4" t="str">
            <v>22.02月挂账金额</v>
          </cell>
          <cell r="X4" t="str">
            <v>22.03月挂账金额</v>
          </cell>
          <cell r="Y4" t="str">
            <v>22.04月挂账金额</v>
          </cell>
          <cell r="Z4" t="str">
            <v>22.05月挂账金额</v>
          </cell>
          <cell r="AA4" t="str">
            <v>22.06月挂账金额</v>
          </cell>
          <cell r="AB4" t="str">
            <v>22.07月挂账金额</v>
          </cell>
          <cell r="AC4" t="str">
            <v>22.08月挂账金额</v>
          </cell>
          <cell r="AD4" t="str">
            <v>22.09月挂账金额</v>
          </cell>
          <cell r="AE4" t="str">
            <v>22.10月挂账金额</v>
          </cell>
          <cell r="AF4" t="str">
            <v>22.11月挂账金额</v>
          </cell>
          <cell r="AG4" t="str">
            <v>22.12月挂账金额</v>
          </cell>
          <cell r="AH4" t="str">
            <v>23.1月挂账金额</v>
          </cell>
          <cell r="AI4" t="str">
            <v>23.2月挂账金额</v>
          </cell>
          <cell r="AJ4" t="str">
            <v>23.3月挂账金额</v>
          </cell>
          <cell r="AK4" t="str">
            <v>23.4月挂账金额</v>
          </cell>
          <cell r="AL4" t="str">
            <v>23.5月挂账金额</v>
          </cell>
          <cell r="AM4" t="str">
            <v>23.6月挂账金额</v>
          </cell>
          <cell r="AN4" t="str">
            <v>23.7月挂账金额</v>
          </cell>
          <cell r="AO4" t="str">
            <v>23.8月挂账金额</v>
          </cell>
          <cell r="AP4" t="str">
            <v>23.9月挂账金额</v>
          </cell>
          <cell r="AQ4" t="str">
            <v>23.10月挂账金额</v>
          </cell>
          <cell r="AR4" t="str">
            <v>23.11月挂账金额</v>
          </cell>
          <cell r="AS4" t="str">
            <v>23.12月挂账金额</v>
          </cell>
          <cell r="AT4" t="str">
            <v>24.01月挂账金额</v>
          </cell>
          <cell r="AU4" t="str">
            <v>24.02月挂账金额</v>
          </cell>
          <cell r="AV4" t="str">
            <v>24.03月挂账金额</v>
          </cell>
          <cell r="AW4" t="str">
            <v>2024.04月挂账金额</v>
          </cell>
          <cell r="AX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str">
            <v>正常供货</v>
          </cell>
          <cell r="G5">
            <v>60</v>
          </cell>
          <cell r="H5" t="str">
            <v>是</v>
          </cell>
          <cell r="I5">
            <v>90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AA5">
            <v>0</v>
          </cell>
          <cell r="AB5">
            <v>732127.85</v>
          </cell>
          <cell r="AC5">
            <v>767937.17</v>
          </cell>
          <cell r="AD5">
            <v>1073440.46</v>
          </cell>
          <cell r="AE5">
            <v>1251199.8500000001</v>
          </cell>
          <cell r="AF5">
            <v>440791.33</v>
          </cell>
          <cell r="AG5">
            <v>168601.83</v>
          </cell>
          <cell r="AH5">
            <v>432729.03</v>
          </cell>
          <cell r="AI5">
            <v>512645.72</v>
          </cell>
          <cell r="AJ5">
            <v>892489.37</v>
          </cell>
          <cell r="AK5">
            <v>1111119.8400000001</v>
          </cell>
          <cell r="AL5">
            <v>375306.72</v>
          </cell>
          <cell r="AM5">
            <v>398270.82</v>
          </cell>
          <cell r="AN5">
            <v>358270.95</v>
          </cell>
          <cell r="AO5">
            <v>530635.44999999995</v>
          </cell>
          <cell r="AP5">
            <v>632900</v>
          </cell>
          <cell r="AQ5">
            <v>715800</v>
          </cell>
          <cell r="AR5">
            <v>719884.1</v>
          </cell>
          <cell r="AS5">
            <v>681265.06</v>
          </cell>
          <cell r="AT5">
            <v>319470.3</v>
          </cell>
          <cell r="AU5">
            <v>694409.93</v>
          </cell>
          <cell r="AV5">
            <v>381564.41</v>
          </cell>
          <cell r="AW5">
            <v>772298.17</v>
          </cell>
          <cell r="AX5">
            <v>433398.01</v>
          </cell>
          <cell r="AY5">
            <v>14396556.369999999</v>
          </cell>
          <cell r="AZ5">
            <v>13190860.189999999</v>
          </cell>
          <cell r="BA5">
            <v>0.8</v>
          </cell>
          <cell r="BB5">
            <v>606459.26</v>
          </cell>
          <cell r="BC5">
            <v>599992.48499999999</v>
          </cell>
          <cell r="BD5">
            <v>627288.23166666704</v>
          </cell>
          <cell r="BE5">
            <v>585398.96666666702</v>
          </cell>
          <cell r="BF5">
            <v>594815.32833333302</v>
          </cell>
          <cell r="BG5">
            <v>547067.64666666696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str">
            <v>诉讼</v>
          </cell>
          <cell r="G6">
            <v>60</v>
          </cell>
          <cell r="H6" t="str">
            <v>是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AA6">
            <v>3469.52</v>
          </cell>
          <cell r="AB6">
            <v>303395.18</v>
          </cell>
          <cell r="AC6">
            <v>2781.2</v>
          </cell>
          <cell r="AD6">
            <v>453845.1</v>
          </cell>
          <cell r="AE6">
            <v>1688226.44</v>
          </cell>
          <cell r="AF6">
            <v>654555.98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N6">
            <v>815454.82</v>
          </cell>
          <cell r="AS6">
            <v>11866.04</v>
          </cell>
          <cell r="AT6">
            <v>0</v>
          </cell>
          <cell r="AU6">
            <v>0</v>
          </cell>
          <cell r="AV6">
            <v>0</v>
          </cell>
          <cell r="AX6">
            <v>0</v>
          </cell>
          <cell r="AY6">
            <v>3933594.28</v>
          </cell>
          <cell r="AZ6">
            <v>3933594.28</v>
          </cell>
          <cell r="BA6">
            <v>0.8</v>
          </cell>
          <cell r="BB6">
            <v>137886.81</v>
          </cell>
          <cell r="BC6">
            <v>1977.67333333333</v>
          </cell>
          <cell r="BD6">
            <v>1977.67333333333</v>
          </cell>
          <cell r="BE6">
            <v>1977.67333333333</v>
          </cell>
          <cell r="BF6">
            <v>1977.67333333333</v>
          </cell>
          <cell r="BG6">
            <v>1977.67333333333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str">
            <v>正常供货</v>
          </cell>
          <cell r="G7">
            <v>60</v>
          </cell>
          <cell r="H7" t="str">
            <v>是</v>
          </cell>
          <cell r="I7">
            <v>90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F7">
            <v>374577.45</v>
          </cell>
          <cell r="AG7">
            <v>228154.74</v>
          </cell>
          <cell r="AH7">
            <v>113127.61</v>
          </cell>
          <cell r="AI7">
            <v>331900.25</v>
          </cell>
          <cell r="AJ7">
            <v>831261.46</v>
          </cell>
          <cell r="AK7">
            <v>972352.1</v>
          </cell>
          <cell r="AL7">
            <v>800110.2</v>
          </cell>
          <cell r="AM7">
            <v>674738.06</v>
          </cell>
          <cell r="AN7">
            <v>354717.47</v>
          </cell>
          <cell r="AO7">
            <v>479028.24</v>
          </cell>
          <cell r="AP7">
            <v>628200</v>
          </cell>
          <cell r="AQ7">
            <v>727200</v>
          </cell>
          <cell r="AR7">
            <v>804082.43</v>
          </cell>
          <cell r="AS7">
            <v>558614.41</v>
          </cell>
          <cell r="AT7">
            <v>469215.24</v>
          </cell>
          <cell r="AU7">
            <v>873649.89</v>
          </cell>
          <cell r="AV7">
            <v>531988.24</v>
          </cell>
          <cell r="AW7">
            <v>1314960.3899999999</v>
          </cell>
          <cell r="AX7">
            <v>726222.91</v>
          </cell>
          <cell r="AY7">
            <v>11794101.09</v>
          </cell>
          <cell r="AZ7">
            <v>9752917.7899999991</v>
          </cell>
          <cell r="BA7">
            <v>0.8</v>
          </cell>
          <cell r="BB7">
            <v>591973.75833333295</v>
          </cell>
          <cell r="BC7">
            <v>611056.72</v>
          </cell>
          <cell r="BD7">
            <v>676826.995</v>
          </cell>
          <cell r="BE7">
            <v>660791.70166666701</v>
          </cell>
          <cell r="BF7">
            <v>758751.76666666695</v>
          </cell>
          <cell r="BG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str">
            <v>正常供货</v>
          </cell>
          <cell r="G8">
            <v>60</v>
          </cell>
          <cell r="H8" t="str">
            <v>是</v>
          </cell>
          <cell r="I8">
            <v>90</v>
          </cell>
          <cell r="J8">
            <v>0</v>
          </cell>
          <cell r="K8">
            <v>0</v>
          </cell>
          <cell r="O8">
            <v>0</v>
          </cell>
          <cell r="U8">
            <v>0</v>
          </cell>
          <cell r="V8">
            <v>311990.51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746001.18</v>
          </cell>
          <cell r="AB8">
            <v>0</v>
          </cell>
          <cell r="AC8">
            <v>643341.41</v>
          </cell>
          <cell r="AD8">
            <v>158173.46</v>
          </cell>
          <cell r="AE8">
            <v>0</v>
          </cell>
          <cell r="AF8">
            <v>541917.11</v>
          </cell>
          <cell r="AG8">
            <v>148368.45000000001</v>
          </cell>
          <cell r="AH8">
            <v>138942.71</v>
          </cell>
          <cell r="AI8">
            <v>298175.46000000002</v>
          </cell>
          <cell r="AJ8">
            <v>497378.14</v>
          </cell>
          <cell r="AK8">
            <v>441514.14</v>
          </cell>
          <cell r="AL8">
            <v>173949.87</v>
          </cell>
          <cell r="AM8">
            <v>153246.5</v>
          </cell>
          <cell r="AN8">
            <v>146332.04</v>
          </cell>
          <cell r="AO8">
            <v>322205.46000000002</v>
          </cell>
          <cell r="AP8">
            <v>304600</v>
          </cell>
          <cell r="AQ8">
            <v>529000</v>
          </cell>
          <cell r="AR8">
            <v>475095.45</v>
          </cell>
          <cell r="AS8">
            <v>530244.80000000005</v>
          </cell>
          <cell r="AT8">
            <v>0</v>
          </cell>
          <cell r="AU8">
            <v>670101.04</v>
          </cell>
          <cell r="AV8">
            <v>67465.53</v>
          </cell>
          <cell r="AW8">
            <v>220599.07</v>
          </cell>
          <cell r="AX8">
            <v>84712</v>
          </cell>
          <cell r="AY8">
            <v>7603354.3300000001</v>
          </cell>
          <cell r="AZ8">
            <v>7298043.2599999998</v>
          </cell>
          <cell r="BA8">
            <v>0.8</v>
          </cell>
          <cell r="BB8">
            <v>384579.625</v>
          </cell>
          <cell r="BC8">
            <v>360190.95166666701</v>
          </cell>
          <cell r="BD8">
            <v>418173.54833333299</v>
          </cell>
          <cell r="BE8">
            <v>378651.13666666701</v>
          </cell>
          <cell r="BF8">
            <v>327250.98166666698</v>
          </cell>
          <cell r="BG8">
            <v>262187.07333333301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str">
            <v>正常供货</v>
          </cell>
          <cell r="G9">
            <v>60</v>
          </cell>
          <cell r="H9" t="str">
            <v>是</v>
          </cell>
          <cell r="I9">
            <v>90</v>
          </cell>
          <cell r="J9">
            <v>0</v>
          </cell>
          <cell r="L9">
            <v>0</v>
          </cell>
          <cell r="N9">
            <v>0</v>
          </cell>
          <cell r="O9">
            <v>0</v>
          </cell>
          <cell r="W9">
            <v>0</v>
          </cell>
          <cell r="Y9">
            <v>30611.83</v>
          </cell>
          <cell r="Z9">
            <v>158487.82</v>
          </cell>
          <cell r="AA9">
            <v>177837.86</v>
          </cell>
          <cell r="AB9">
            <v>0</v>
          </cell>
          <cell r="AC9">
            <v>161410.47</v>
          </cell>
          <cell r="AD9">
            <v>171892.43</v>
          </cell>
          <cell r="AE9">
            <v>94977.78</v>
          </cell>
          <cell r="AF9">
            <v>0</v>
          </cell>
          <cell r="AG9">
            <v>173729.26</v>
          </cell>
          <cell r="AH9">
            <v>119193.86</v>
          </cell>
          <cell r="AI9">
            <v>141798.92000000001</v>
          </cell>
          <cell r="AJ9">
            <v>63145.78</v>
          </cell>
          <cell r="AK9">
            <v>120093.38</v>
          </cell>
          <cell r="AL9">
            <v>277536.09999999998</v>
          </cell>
          <cell r="AM9">
            <v>227970.98</v>
          </cell>
          <cell r="AN9">
            <v>93884.12</v>
          </cell>
          <cell r="AO9">
            <v>164798</v>
          </cell>
          <cell r="AP9">
            <v>237200</v>
          </cell>
          <cell r="AQ9">
            <v>235300</v>
          </cell>
          <cell r="AR9">
            <v>286340.74</v>
          </cell>
          <cell r="AS9">
            <v>222828.26</v>
          </cell>
          <cell r="AT9">
            <v>204377.57</v>
          </cell>
          <cell r="AU9">
            <v>253883.42</v>
          </cell>
          <cell r="AV9">
            <v>106468.85</v>
          </cell>
          <cell r="AX9">
            <v>0</v>
          </cell>
          <cell r="AY9">
            <v>3723767.43</v>
          </cell>
          <cell r="AZ9">
            <v>3723767.43</v>
          </cell>
          <cell r="BA9">
            <v>0.8</v>
          </cell>
          <cell r="BB9">
            <v>206725.186666667</v>
          </cell>
          <cell r="BC9">
            <v>225140.76166666701</v>
          </cell>
          <cell r="BD9">
            <v>239988.33166666701</v>
          </cell>
          <cell r="BE9">
            <v>218199.80666666699</v>
          </cell>
          <cell r="BF9">
            <v>178983.14</v>
          </cell>
          <cell r="BG9">
            <v>131259.683333333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str">
            <v>正常供货</v>
          </cell>
          <cell r="G10">
            <v>90</v>
          </cell>
          <cell r="H10" t="str">
            <v>是</v>
          </cell>
          <cell r="I10">
            <v>90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399163.32</v>
          </cell>
          <cell r="AD10">
            <v>236460.09</v>
          </cell>
          <cell r="AE10">
            <v>306125.57</v>
          </cell>
          <cell r="AF10">
            <v>0</v>
          </cell>
          <cell r="AG10">
            <v>478665.24</v>
          </cell>
          <cell r="AH10">
            <v>77917.509999999995</v>
          </cell>
          <cell r="AI10">
            <v>118566.23</v>
          </cell>
          <cell r="AJ10">
            <v>344986.53</v>
          </cell>
          <cell r="AK10">
            <v>390694.5</v>
          </cell>
          <cell r="AL10">
            <v>483557.72</v>
          </cell>
          <cell r="AM10">
            <v>289036.78999999998</v>
          </cell>
          <cell r="AN10">
            <v>331670.09000000003</v>
          </cell>
          <cell r="AO10">
            <v>313736.89</v>
          </cell>
          <cell r="AP10">
            <v>1006400</v>
          </cell>
          <cell r="AQ10">
            <v>698000</v>
          </cell>
          <cell r="AR10">
            <v>565253.42000000004</v>
          </cell>
          <cell r="AS10">
            <v>441859.54</v>
          </cell>
          <cell r="AT10">
            <v>426557.18</v>
          </cell>
          <cell r="AU10">
            <v>635797.16</v>
          </cell>
          <cell r="AV10">
            <v>269502.65000000002</v>
          </cell>
          <cell r="AW10">
            <v>742854.91</v>
          </cell>
          <cell r="AX10">
            <v>479730.32</v>
          </cell>
          <cell r="AY10">
            <v>9036535.6600000001</v>
          </cell>
          <cell r="AZ10">
            <v>7544447.7800000003</v>
          </cell>
          <cell r="BA10">
            <v>0.8</v>
          </cell>
          <cell r="BB10">
            <v>559486.65666666697</v>
          </cell>
          <cell r="BC10">
            <v>575301.17166666698</v>
          </cell>
          <cell r="BD10">
            <v>628977.88333333295</v>
          </cell>
          <cell r="BE10">
            <v>506161.65833333298</v>
          </cell>
          <cell r="BF10">
            <v>513637.47666666697</v>
          </cell>
          <cell r="BG10">
            <v>499383.626666667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str">
            <v>正常供货</v>
          </cell>
          <cell r="G11">
            <v>60</v>
          </cell>
          <cell r="H11" t="str">
            <v>是</v>
          </cell>
          <cell r="I11">
            <v>90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I11">
            <v>0</v>
          </cell>
          <cell r="AJ11">
            <v>675419.15</v>
          </cell>
          <cell r="AK11">
            <v>903892.03</v>
          </cell>
          <cell r="AL11">
            <v>516881.84</v>
          </cell>
          <cell r="AM11">
            <v>412497.14</v>
          </cell>
          <cell r="AN11">
            <v>342859.53</v>
          </cell>
          <cell r="AO11">
            <v>508730.7</v>
          </cell>
          <cell r="AP11">
            <v>532700</v>
          </cell>
          <cell r="AQ11">
            <v>730800</v>
          </cell>
          <cell r="AR11">
            <v>640571.73</v>
          </cell>
          <cell r="AS11">
            <v>585157.04</v>
          </cell>
          <cell r="AT11">
            <v>540019.39</v>
          </cell>
          <cell r="AU11">
            <v>1028110.38</v>
          </cell>
          <cell r="AV11">
            <v>549627.19999999995</v>
          </cell>
          <cell r="AW11">
            <v>1100043.56</v>
          </cell>
          <cell r="AX11">
            <v>579798.84</v>
          </cell>
          <cell r="AY11">
            <v>9647108.5299999993</v>
          </cell>
          <cell r="AZ11">
            <v>7967266.1299999999</v>
          </cell>
          <cell r="BA11">
            <v>0.8</v>
          </cell>
          <cell r="BB11">
            <v>556803.16666666698</v>
          </cell>
          <cell r="BC11">
            <v>589663.14333333296</v>
          </cell>
          <cell r="BD11">
            <v>676226.42333333299</v>
          </cell>
          <cell r="BE11">
            <v>679047.62333333294</v>
          </cell>
          <cell r="BF11">
            <v>740588.21666666702</v>
          </cell>
          <cell r="BG11">
            <v>730459.40166666696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str">
            <v>正常供货</v>
          </cell>
          <cell r="G12">
            <v>60</v>
          </cell>
          <cell r="H12" t="str">
            <v>是</v>
          </cell>
          <cell r="I12">
            <v>60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J12">
            <v>0</v>
          </cell>
          <cell r="AK12">
            <v>280252.23</v>
          </cell>
          <cell r="AL12">
            <v>174317.96</v>
          </cell>
          <cell r="AM12">
            <v>89372.08</v>
          </cell>
          <cell r="AN12">
            <v>158751.9</v>
          </cell>
          <cell r="AO12">
            <v>376067.7</v>
          </cell>
          <cell r="AP12">
            <v>233100</v>
          </cell>
          <cell r="AQ12">
            <v>373400</v>
          </cell>
          <cell r="AR12">
            <v>0</v>
          </cell>
          <cell r="AS12">
            <v>457956.41</v>
          </cell>
          <cell r="AT12">
            <v>109502.42</v>
          </cell>
          <cell r="AU12">
            <v>533658.14</v>
          </cell>
          <cell r="AV12">
            <v>120490.43</v>
          </cell>
          <cell r="AW12">
            <v>160343.9</v>
          </cell>
          <cell r="AX12">
            <v>154466.82</v>
          </cell>
          <cell r="AY12">
            <v>3221679.99</v>
          </cell>
          <cell r="AZ12">
            <v>2906869.27</v>
          </cell>
          <cell r="BA12">
            <v>0.8</v>
          </cell>
          <cell r="BB12">
            <v>266546.001666667</v>
          </cell>
          <cell r="BC12">
            <v>258337.755</v>
          </cell>
          <cell r="BD12">
            <v>284602.82833333302</v>
          </cell>
          <cell r="BE12">
            <v>265834.566666667</v>
          </cell>
          <cell r="BF12">
            <v>230325.21666666699</v>
          </cell>
          <cell r="BG12">
            <v>256069.686666667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str">
            <v>正常供货</v>
          </cell>
          <cell r="G13">
            <v>90</v>
          </cell>
          <cell r="H13" t="str">
            <v>是</v>
          </cell>
          <cell r="I13">
            <v>90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505048.21</v>
          </cell>
          <cell r="AN13">
            <v>995973.22</v>
          </cell>
          <cell r="AO13">
            <v>0</v>
          </cell>
          <cell r="AP13">
            <v>285300</v>
          </cell>
          <cell r="AQ13">
            <v>175900</v>
          </cell>
          <cell r="AR13">
            <v>177111.76</v>
          </cell>
          <cell r="AS13">
            <v>178367.55</v>
          </cell>
          <cell r="AT13">
            <v>0</v>
          </cell>
          <cell r="AU13">
            <v>113615.63</v>
          </cell>
          <cell r="AV13">
            <v>0</v>
          </cell>
          <cell r="AX13">
            <v>564687.13</v>
          </cell>
          <cell r="AY13">
            <v>2996003.5</v>
          </cell>
          <cell r="AZ13">
            <v>2431316.37</v>
          </cell>
          <cell r="BA13">
            <v>0.8</v>
          </cell>
          <cell r="BB13">
            <v>302108.755</v>
          </cell>
          <cell r="BC13">
            <v>136113.218333333</v>
          </cell>
          <cell r="BD13">
            <v>155049.156666667</v>
          </cell>
          <cell r="BE13">
            <v>107499.156666667</v>
          </cell>
          <cell r="BF13">
            <v>78182.490000000005</v>
          </cell>
          <cell r="BG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str">
            <v>运输</v>
          </cell>
          <cell r="G14">
            <v>90</v>
          </cell>
          <cell r="H14" t="str">
            <v>是</v>
          </cell>
          <cell r="I14">
            <v>90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Z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J14">
            <v>0</v>
          </cell>
          <cell r="AK14">
            <v>217255.12</v>
          </cell>
          <cell r="AL14">
            <v>0</v>
          </cell>
          <cell r="AM14">
            <v>232752.11</v>
          </cell>
          <cell r="AN14">
            <v>239645.11</v>
          </cell>
          <cell r="AO14">
            <v>266159.03000000003</v>
          </cell>
          <cell r="AP14">
            <v>371400</v>
          </cell>
          <cell r="AQ14">
            <v>402600</v>
          </cell>
          <cell r="AR14">
            <v>383933.84</v>
          </cell>
          <cell r="AS14">
            <v>412538.92</v>
          </cell>
          <cell r="AT14">
            <v>567482.59</v>
          </cell>
          <cell r="AU14">
            <v>565111.32999999996</v>
          </cell>
          <cell r="AV14">
            <v>218574.31</v>
          </cell>
          <cell r="AW14">
            <v>414179.92</v>
          </cell>
          <cell r="AX14">
            <v>185670.35</v>
          </cell>
          <cell r="AY14">
            <v>4477302.63</v>
          </cell>
          <cell r="AZ14">
            <v>3658878.05</v>
          </cell>
          <cell r="BA14">
            <v>0.8</v>
          </cell>
          <cell r="BB14">
            <v>346046.15</v>
          </cell>
          <cell r="BC14">
            <v>400685.73</v>
          </cell>
          <cell r="BD14">
            <v>450511.11333333299</v>
          </cell>
          <cell r="BE14">
            <v>425040.16499999998</v>
          </cell>
          <cell r="BF14">
            <v>426970.15166666702</v>
          </cell>
          <cell r="BG14">
            <v>393926.23666666698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str">
            <v>正常供货</v>
          </cell>
          <cell r="G15">
            <v>90</v>
          </cell>
          <cell r="H15" t="str">
            <v>是</v>
          </cell>
          <cell r="I15">
            <v>90</v>
          </cell>
          <cell r="J15">
            <v>0</v>
          </cell>
          <cell r="K15">
            <v>0</v>
          </cell>
          <cell r="L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221944.23</v>
          </cell>
          <cell r="AD15">
            <v>271530.19</v>
          </cell>
          <cell r="AE15">
            <v>130510.81</v>
          </cell>
          <cell r="AF15">
            <v>0</v>
          </cell>
          <cell r="AG15">
            <v>105236.26</v>
          </cell>
          <cell r="AH15">
            <v>69391.710000000006</v>
          </cell>
          <cell r="AI15">
            <v>176891.43</v>
          </cell>
          <cell r="AJ15">
            <v>132149.44</v>
          </cell>
          <cell r="AK15">
            <v>0</v>
          </cell>
          <cell r="AL15">
            <v>328931.59999999998</v>
          </cell>
          <cell r="AM15">
            <v>0</v>
          </cell>
          <cell r="AN15">
            <v>185601.61</v>
          </cell>
          <cell r="AO15">
            <v>99896.04</v>
          </cell>
          <cell r="AP15">
            <v>100400</v>
          </cell>
          <cell r="AQ15">
            <v>120900</v>
          </cell>
          <cell r="AR15">
            <v>132429.65</v>
          </cell>
          <cell r="AS15">
            <v>143728.70000000001</v>
          </cell>
          <cell r="AT15">
            <v>91349.119999999995</v>
          </cell>
          <cell r="AU15">
            <v>0</v>
          </cell>
          <cell r="AV15">
            <v>232522.57</v>
          </cell>
          <cell r="AW15">
            <v>306199.78999999998</v>
          </cell>
          <cell r="AX15">
            <v>174895.67</v>
          </cell>
          <cell r="AY15">
            <v>3024508.82</v>
          </cell>
          <cell r="AZ15">
            <v>2310890.79</v>
          </cell>
          <cell r="BA15">
            <v>0.8</v>
          </cell>
          <cell r="BB15">
            <v>130492.66666666701</v>
          </cell>
          <cell r="BC15">
            <v>114783.918333333</v>
          </cell>
          <cell r="BD15">
            <v>98134.578333333295</v>
          </cell>
          <cell r="BE15">
            <v>120155.006666667</v>
          </cell>
          <cell r="BF15">
            <v>151038.30499999999</v>
          </cell>
          <cell r="BG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str">
            <v>正常供货</v>
          </cell>
          <cell r="G16">
            <v>90</v>
          </cell>
          <cell r="H16" t="str">
            <v>是</v>
          </cell>
          <cell r="I16">
            <v>90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Z16">
            <v>185843.6</v>
          </cell>
          <cell r="AA16">
            <v>38800</v>
          </cell>
          <cell r="AB16">
            <v>336476.43</v>
          </cell>
          <cell r="AC16">
            <v>195806.12</v>
          </cell>
          <cell r="AD16">
            <v>0</v>
          </cell>
          <cell r="AE16">
            <v>392594.19</v>
          </cell>
          <cell r="AF16">
            <v>0</v>
          </cell>
          <cell r="AG16">
            <v>0</v>
          </cell>
          <cell r="AH16">
            <v>210636.66</v>
          </cell>
          <cell r="AI16">
            <v>119097.84</v>
          </cell>
          <cell r="AJ16">
            <v>110306.1</v>
          </cell>
          <cell r="AK16">
            <v>177169.5</v>
          </cell>
          <cell r="AL16">
            <v>0</v>
          </cell>
          <cell r="AM16">
            <v>272425.06</v>
          </cell>
          <cell r="AN16">
            <v>136552.64000000001</v>
          </cell>
          <cell r="AO16">
            <v>108248.25</v>
          </cell>
          <cell r="AP16">
            <v>94300</v>
          </cell>
          <cell r="AQ16">
            <v>110300</v>
          </cell>
          <cell r="AR16">
            <v>117793.89</v>
          </cell>
          <cell r="AS16">
            <v>141122.01</v>
          </cell>
          <cell r="AT16">
            <v>0</v>
          </cell>
          <cell r="AU16">
            <v>199744.32</v>
          </cell>
          <cell r="AV16">
            <v>72494.990000000005</v>
          </cell>
          <cell r="AW16">
            <v>166937.76999999999</v>
          </cell>
          <cell r="AX16">
            <v>129558.37</v>
          </cell>
          <cell r="AY16">
            <v>3316207.74</v>
          </cell>
          <cell r="AZ16">
            <v>2947216.61</v>
          </cell>
          <cell r="BA16">
            <v>0.8</v>
          </cell>
          <cell r="BB16">
            <v>118052.798333333</v>
          </cell>
          <cell r="BC16">
            <v>95294.024999999994</v>
          </cell>
          <cell r="BD16">
            <v>110543.37</v>
          </cell>
          <cell r="BE16">
            <v>106909.201666667</v>
          </cell>
          <cell r="BF16">
            <v>116348.83</v>
          </cell>
          <cell r="BG16">
            <v>118309.576666667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str">
            <v>正常供货</v>
          </cell>
          <cell r="G17">
            <v>60</v>
          </cell>
          <cell r="H17" t="str">
            <v>是</v>
          </cell>
          <cell r="I17">
            <v>60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AB17">
            <v>93096.02</v>
          </cell>
          <cell r="AC17">
            <v>216760.61</v>
          </cell>
          <cell r="AD17">
            <v>492853.31</v>
          </cell>
          <cell r="AE17">
            <v>228791.91</v>
          </cell>
          <cell r="AF17">
            <v>0</v>
          </cell>
          <cell r="AG17">
            <v>220302.83</v>
          </cell>
          <cell r="AH17">
            <v>33635.360000000001</v>
          </cell>
          <cell r="AI17">
            <v>56202.38</v>
          </cell>
          <cell r="AJ17">
            <v>0</v>
          </cell>
          <cell r="AK17">
            <v>305870.59000000003</v>
          </cell>
          <cell r="AL17">
            <v>153156.56</v>
          </cell>
          <cell r="AM17">
            <v>113670.09</v>
          </cell>
          <cell r="AN17">
            <v>128611.55</v>
          </cell>
          <cell r="AO17">
            <v>94976.72</v>
          </cell>
          <cell r="AP17">
            <v>79700</v>
          </cell>
          <cell r="AQ17">
            <v>86300</v>
          </cell>
          <cell r="AR17">
            <v>102077.17</v>
          </cell>
          <cell r="AS17">
            <v>88079.97</v>
          </cell>
          <cell r="AT17">
            <v>79448.02</v>
          </cell>
          <cell r="AU17">
            <v>123706.52</v>
          </cell>
          <cell r="AV17">
            <v>48793.57</v>
          </cell>
          <cell r="AW17">
            <v>158067.69</v>
          </cell>
          <cell r="AX17">
            <v>142575.75</v>
          </cell>
          <cell r="AY17">
            <v>3046676.62</v>
          </cell>
          <cell r="AZ17">
            <v>2746033.18</v>
          </cell>
          <cell r="BA17">
            <v>0.8</v>
          </cell>
          <cell r="BB17">
            <v>96624.235000000001</v>
          </cell>
          <cell r="BC17">
            <v>88430.313333333295</v>
          </cell>
          <cell r="BD17">
            <v>93218.613333333298</v>
          </cell>
          <cell r="BE17">
            <v>88067.541666666701</v>
          </cell>
          <cell r="BF17">
            <v>100028.823333333</v>
          </cell>
          <cell r="BG17">
            <v>106778.586666667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F18" t="str">
            <v>管理</v>
          </cell>
          <cell r="G18">
            <v>0</v>
          </cell>
          <cell r="H18" t="str">
            <v>否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Q18">
            <v>59527.13</v>
          </cell>
          <cell r="AR18">
            <v>114720</v>
          </cell>
          <cell r="AS18">
            <v>70632</v>
          </cell>
          <cell r="AT18">
            <v>0</v>
          </cell>
          <cell r="AU18">
            <v>22336</v>
          </cell>
          <cell r="AV18">
            <v>0</v>
          </cell>
          <cell r="AW18">
            <v>172776</v>
          </cell>
          <cell r="AX18">
            <v>84952</v>
          </cell>
          <cell r="AY18">
            <v>524943.13</v>
          </cell>
          <cell r="AZ18">
            <v>524943.13</v>
          </cell>
          <cell r="BA18">
            <v>0</v>
          </cell>
          <cell r="BB18">
            <v>40813.188333333303</v>
          </cell>
          <cell r="BC18">
            <v>40813.188333333303</v>
          </cell>
          <cell r="BD18">
            <v>44535.855000000003</v>
          </cell>
          <cell r="BE18">
            <v>44535.855000000003</v>
          </cell>
          <cell r="BF18">
            <v>63410.666666666701</v>
          </cell>
          <cell r="BG18">
            <v>58449.333333333299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str">
            <v>正常供货</v>
          </cell>
          <cell r="G19">
            <v>60</v>
          </cell>
          <cell r="H19" t="str">
            <v>是</v>
          </cell>
          <cell r="I19">
            <v>90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AE19">
            <v>0</v>
          </cell>
          <cell r="AF19">
            <v>0</v>
          </cell>
          <cell r="AG19">
            <v>0</v>
          </cell>
          <cell r="AK19">
            <v>0</v>
          </cell>
          <cell r="AM19">
            <v>202980.76</v>
          </cell>
          <cell r="AN19">
            <v>179748.56</v>
          </cell>
          <cell r="AO19">
            <v>197673.37</v>
          </cell>
          <cell r="AP19">
            <v>160400</v>
          </cell>
          <cell r="AQ19">
            <v>198500</v>
          </cell>
          <cell r="AR19">
            <v>195384.02</v>
          </cell>
          <cell r="AS19">
            <v>187121.98</v>
          </cell>
          <cell r="AT19">
            <v>150354.35</v>
          </cell>
          <cell r="AU19">
            <v>146691.43</v>
          </cell>
          <cell r="AV19">
            <v>72982.19</v>
          </cell>
          <cell r="AX19">
            <v>480439.2</v>
          </cell>
          <cell r="AY19">
            <v>2172275.86</v>
          </cell>
          <cell r="AZ19">
            <v>1691836.66</v>
          </cell>
          <cell r="BA19">
            <v>0.8</v>
          </cell>
          <cell r="BB19">
            <v>186471.32166666701</v>
          </cell>
          <cell r="BC19">
            <v>181572.286666667</v>
          </cell>
          <cell r="BD19">
            <v>173075.29666666701</v>
          </cell>
          <cell r="BE19">
            <v>158505.661666667</v>
          </cell>
          <cell r="BF19">
            <v>125422.328333333</v>
          </cell>
          <cell r="BG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str">
            <v>正常供货</v>
          </cell>
          <cell r="G20">
            <v>60</v>
          </cell>
          <cell r="H20" t="str">
            <v>是</v>
          </cell>
          <cell r="I20">
            <v>60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162923.13</v>
          </cell>
          <cell r="AH20">
            <v>124786.79</v>
          </cell>
          <cell r="AI20">
            <v>316933.48</v>
          </cell>
          <cell r="AJ20">
            <v>601118.25</v>
          </cell>
          <cell r="AK20">
            <v>576882.68999999994</v>
          </cell>
          <cell r="AL20">
            <v>263493.81</v>
          </cell>
          <cell r="AM20">
            <v>379531.1</v>
          </cell>
          <cell r="AN20">
            <v>170728.86</v>
          </cell>
          <cell r="AO20">
            <v>269822.48</v>
          </cell>
          <cell r="AP20">
            <v>188100</v>
          </cell>
          <cell r="AQ20">
            <v>268300</v>
          </cell>
          <cell r="AR20">
            <v>295916.33</v>
          </cell>
          <cell r="AS20">
            <v>417601.74</v>
          </cell>
          <cell r="AT20">
            <v>148279.62</v>
          </cell>
          <cell r="AU20">
            <v>192905.26</v>
          </cell>
          <cell r="AV20">
            <v>85620.42</v>
          </cell>
          <cell r="AW20">
            <v>103727.53</v>
          </cell>
          <cell r="AX20">
            <v>55280.6</v>
          </cell>
          <cell r="AY20">
            <v>4621952.09</v>
          </cell>
          <cell r="AZ20">
            <v>4462943.96</v>
          </cell>
          <cell r="BA20">
            <v>0.8</v>
          </cell>
          <cell r="BB20">
            <v>268411.56833333301</v>
          </cell>
          <cell r="BC20">
            <v>264670.02833333297</v>
          </cell>
          <cell r="BD20">
            <v>251850.49166666699</v>
          </cell>
          <cell r="BE20">
            <v>234770.561666667</v>
          </cell>
          <cell r="BF20">
            <v>207341.816666667</v>
          </cell>
          <cell r="BG20">
            <v>167235.86166666701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str">
            <v>正常供货</v>
          </cell>
          <cell r="G21">
            <v>90</v>
          </cell>
          <cell r="H21" t="str">
            <v>是</v>
          </cell>
          <cell r="I21">
            <v>90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112865.78</v>
          </cell>
          <cell r="AE21">
            <v>233415.27</v>
          </cell>
          <cell r="AF21">
            <v>98088.67</v>
          </cell>
          <cell r="AG21">
            <v>61904.24</v>
          </cell>
          <cell r="AH21">
            <v>55712.88</v>
          </cell>
          <cell r="AI21">
            <v>0</v>
          </cell>
          <cell r="AJ21">
            <v>212556.98</v>
          </cell>
          <cell r="AK21">
            <v>194849.99</v>
          </cell>
          <cell r="AL21">
            <v>112517.95</v>
          </cell>
          <cell r="AM21">
            <v>101329.38</v>
          </cell>
          <cell r="AN21">
            <v>0</v>
          </cell>
          <cell r="AO21">
            <v>195403.81</v>
          </cell>
          <cell r="AP21">
            <v>85900</v>
          </cell>
          <cell r="AQ21">
            <v>83000</v>
          </cell>
          <cell r="AR21">
            <v>98161.36</v>
          </cell>
          <cell r="AS21">
            <v>77294.600000000006</v>
          </cell>
          <cell r="AT21">
            <v>63302.48</v>
          </cell>
          <cell r="AU21">
            <v>0</v>
          </cell>
          <cell r="AV21">
            <v>149340.79999999999</v>
          </cell>
          <cell r="AW21">
            <v>152500.49</v>
          </cell>
          <cell r="AX21">
            <v>125708.06</v>
          </cell>
          <cell r="AY21">
            <v>2213852.7400000002</v>
          </cell>
          <cell r="AZ21">
            <v>1786303.39</v>
          </cell>
          <cell r="BA21">
            <v>0.8</v>
          </cell>
          <cell r="BB21">
            <v>89959.961666666699</v>
          </cell>
          <cell r="BC21">
            <v>100510.375</v>
          </cell>
          <cell r="BD21">
            <v>67943.073333333305</v>
          </cell>
          <cell r="BE21">
            <v>78516.539999999994</v>
          </cell>
          <cell r="BF21">
            <v>90099.955000000002</v>
          </cell>
          <cell r="BG21">
            <v>94691.071666666699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str">
            <v>诉讼</v>
          </cell>
          <cell r="G22">
            <v>90</v>
          </cell>
          <cell r="H22" t="str">
            <v>否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0.8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str">
            <v>大宗物料</v>
          </cell>
          <cell r="G23">
            <v>0</v>
          </cell>
          <cell r="H23" t="str">
            <v>否</v>
          </cell>
          <cell r="I23">
            <v>30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AJ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U23">
            <v>0</v>
          </cell>
          <cell r="AV23">
            <v>0</v>
          </cell>
          <cell r="AW23">
            <v>918177.05</v>
          </cell>
          <cell r="AX23">
            <v>620144</v>
          </cell>
          <cell r="AY23">
            <v>1538321.05</v>
          </cell>
          <cell r="AZ23">
            <v>1538321.05</v>
          </cell>
          <cell r="BA23">
            <v>1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153029.50833333301</v>
          </cell>
          <cell r="BG23">
            <v>256386.84166666699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str">
            <v>运输</v>
          </cell>
          <cell r="G24">
            <v>90</v>
          </cell>
          <cell r="H24" t="str">
            <v>是</v>
          </cell>
          <cell r="I24">
            <v>30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K24">
            <v>0</v>
          </cell>
          <cell r="AL24">
            <v>245969.52</v>
          </cell>
          <cell r="AM24">
            <v>183207.62</v>
          </cell>
          <cell r="AN24">
            <v>165765.51999999999</v>
          </cell>
          <cell r="AO24">
            <v>239540.63</v>
          </cell>
          <cell r="AP24">
            <v>248800</v>
          </cell>
          <cell r="AQ24">
            <v>345700</v>
          </cell>
          <cell r="AR24">
            <v>338484.35</v>
          </cell>
          <cell r="AS24">
            <v>287456.78000000003</v>
          </cell>
          <cell r="AT24">
            <v>194760.36</v>
          </cell>
          <cell r="AU24">
            <v>289946.82</v>
          </cell>
          <cell r="AV24">
            <v>272858.84000000003</v>
          </cell>
          <cell r="AW24">
            <v>381788.82</v>
          </cell>
          <cell r="AX24">
            <v>319914.55</v>
          </cell>
          <cell r="AY24">
            <v>3514193.81</v>
          </cell>
          <cell r="AZ24">
            <v>2539631.6</v>
          </cell>
          <cell r="BA24">
            <v>1</v>
          </cell>
          <cell r="BB24">
            <v>270957.88</v>
          </cell>
          <cell r="BC24">
            <v>275790.35333333298</v>
          </cell>
          <cell r="BD24">
            <v>284191.38500000001</v>
          </cell>
          <cell r="BE24">
            <v>288201.191666667</v>
          </cell>
          <cell r="BF24">
            <v>294215.995</v>
          </cell>
          <cell r="BG24">
            <v>291121.02833333297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str">
            <v>正常供货</v>
          </cell>
          <cell r="G25">
            <v>60</v>
          </cell>
          <cell r="H25" t="str">
            <v>是</v>
          </cell>
          <cell r="I25">
            <v>60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AC25">
            <v>0</v>
          </cell>
          <cell r="AD25">
            <v>0</v>
          </cell>
          <cell r="AE25">
            <v>74277.13</v>
          </cell>
          <cell r="AF25">
            <v>107572.74</v>
          </cell>
          <cell r="AG25">
            <v>68266.69</v>
          </cell>
          <cell r="AH25">
            <v>116205.33</v>
          </cell>
          <cell r="AI25">
            <v>0</v>
          </cell>
          <cell r="AJ25">
            <v>263153.7</v>
          </cell>
          <cell r="AK25">
            <v>0</v>
          </cell>
          <cell r="AL25">
            <v>286534.27</v>
          </cell>
          <cell r="AM25">
            <v>0</v>
          </cell>
          <cell r="AN25">
            <v>340626.58</v>
          </cell>
          <cell r="AO25">
            <v>124942.91</v>
          </cell>
          <cell r="AP25">
            <v>119400</v>
          </cell>
          <cell r="AQ25">
            <v>143900</v>
          </cell>
          <cell r="AR25">
            <v>169142.49</v>
          </cell>
          <cell r="AS25">
            <v>107954.59</v>
          </cell>
          <cell r="AT25">
            <v>82996.09</v>
          </cell>
          <cell r="AU25">
            <v>173999.58</v>
          </cell>
          <cell r="AV25">
            <v>104375.09</v>
          </cell>
          <cell r="AW25">
            <v>193512.89</v>
          </cell>
          <cell r="AX25">
            <v>165061.63</v>
          </cell>
          <cell r="AY25">
            <v>2641921.71</v>
          </cell>
          <cell r="AZ25">
            <v>2283347.19</v>
          </cell>
          <cell r="BA25">
            <v>0.8</v>
          </cell>
          <cell r="BB25">
            <v>167661.095</v>
          </cell>
          <cell r="BC25">
            <v>124722.68</v>
          </cell>
          <cell r="BD25">
            <v>132898.79166666701</v>
          </cell>
          <cell r="BE25">
            <v>130394.64</v>
          </cell>
          <cell r="BF25">
            <v>138663.45499999999</v>
          </cell>
          <cell r="BG25">
            <v>137983.311666667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str">
            <v>正常供货</v>
          </cell>
          <cell r="G26">
            <v>60</v>
          </cell>
          <cell r="H26" t="str">
            <v>否</v>
          </cell>
          <cell r="I26">
            <v>60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P26">
            <v>279487.92</v>
          </cell>
          <cell r="AQ26">
            <v>687700</v>
          </cell>
          <cell r="AR26">
            <v>339685.97</v>
          </cell>
          <cell r="AS26">
            <v>783921.1</v>
          </cell>
          <cell r="AT26">
            <v>0</v>
          </cell>
          <cell r="AU26">
            <v>782083.94</v>
          </cell>
          <cell r="AV26">
            <v>252144.23</v>
          </cell>
          <cell r="AW26">
            <v>514912.6</v>
          </cell>
          <cell r="AX26">
            <v>274931.76</v>
          </cell>
          <cell r="AY26">
            <v>3914867.52</v>
          </cell>
          <cell r="AZ26">
            <v>3125023.16</v>
          </cell>
          <cell r="BA26">
            <v>0.8</v>
          </cell>
          <cell r="BB26">
            <v>348465.83166666701</v>
          </cell>
          <cell r="BC26">
            <v>348465.83166666701</v>
          </cell>
          <cell r="BD26">
            <v>478813.15500000003</v>
          </cell>
          <cell r="BE26">
            <v>474255.873333333</v>
          </cell>
          <cell r="BF26">
            <v>445457.97333333298</v>
          </cell>
          <cell r="BG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str">
            <v>正常供货</v>
          </cell>
          <cell r="G27">
            <v>60</v>
          </cell>
          <cell r="H27" t="str">
            <v>是</v>
          </cell>
          <cell r="I27">
            <v>60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V27">
            <v>0</v>
          </cell>
          <cell r="AH27">
            <v>14403.5</v>
          </cell>
          <cell r="AI27">
            <v>58316.480000000003</v>
          </cell>
          <cell r="AJ27">
            <v>100608.43</v>
          </cell>
          <cell r="AK27">
            <v>115815.4</v>
          </cell>
          <cell r="AL27">
            <v>75399.59</v>
          </cell>
          <cell r="AM27">
            <v>83307.89</v>
          </cell>
          <cell r="AN27">
            <v>65175.17</v>
          </cell>
          <cell r="AO27">
            <v>61180.09</v>
          </cell>
          <cell r="AP27">
            <v>82000</v>
          </cell>
          <cell r="AQ27">
            <v>0</v>
          </cell>
          <cell r="AR27">
            <v>70593.25</v>
          </cell>
          <cell r="AS27">
            <v>72796.350000000006</v>
          </cell>
          <cell r="AT27">
            <v>107378.5</v>
          </cell>
          <cell r="AU27">
            <v>127594.58</v>
          </cell>
          <cell r="AV27">
            <v>207038.5</v>
          </cell>
          <cell r="AW27">
            <v>155235.85999999999</v>
          </cell>
          <cell r="AX27">
            <v>102653.88</v>
          </cell>
          <cell r="AY27">
            <v>1499497.47</v>
          </cell>
          <cell r="AZ27">
            <v>1241607.73</v>
          </cell>
          <cell r="BA27">
            <v>0.8</v>
          </cell>
          <cell r="BB27">
            <v>58624.143333333297</v>
          </cell>
          <cell r="BC27">
            <v>65658.031666666706</v>
          </cell>
          <cell r="BD27">
            <v>76727.113333333298</v>
          </cell>
          <cell r="BE27">
            <v>97566.863333333298</v>
          </cell>
          <cell r="BF27">
            <v>123439.506666667</v>
          </cell>
          <cell r="BG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str">
            <v>正常供货</v>
          </cell>
          <cell r="G28">
            <v>60</v>
          </cell>
          <cell r="H28" t="str">
            <v>是</v>
          </cell>
          <cell r="I28">
            <v>60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50206.71</v>
          </cell>
          <cell r="AF28">
            <v>0</v>
          </cell>
          <cell r="AG28">
            <v>111717.87</v>
          </cell>
          <cell r="AH28">
            <v>0</v>
          </cell>
          <cell r="AI28">
            <v>134069.59</v>
          </cell>
          <cell r="AJ28">
            <v>177168.87</v>
          </cell>
          <cell r="AK28">
            <v>239953.1</v>
          </cell>
          <cell r="AL28">
            <v>123289.19</v>
          </cell>
          <cell r="AM28">
            <v>122638.49</v>
          </cell>
          <cell r="AN28">
            <v>55959.09</v>
          </cell>
          <cell r="AO28">
            <v>111910.16</v>
          </cell>
          <cell r="AP28">
            <v>139000</v>
          </cell>
          <cell r="AQ28">
            <v>141000</v>
          </cell>
          <cell r="AR28">
            <v>156563.19</v>
          </cell>
          <cell r="AS28">
            <v>126402.14</v>
          </cell>
          <cell r="AT28">
            <v>130455</v>
          </cell>
          <cell r="AU28">
            <v>276604.94</v>
          </cell>
          <cell r="AV28">
            <v>125390.28</v>
          </cell>
          <cell r="AW28">
            <v>104108</v>
          </cell>
          <cell r="AX28">
            <v>72315.960000000006</v>
          </cell>
          <cell r="AY28">
            <v>2398752.58</v>
          </cell>
          <cell r="AZ28">
            <v>2222328.62</v>
          </cell>
          <cell r="BA28">
            <v>0.8</v>
          </cell>
          <cell r="BB28">
            <v>121805.763333333</v>
          </cell>
          <cell r="BC28">
            <v>134221.748333333</v>
          </cell>
          <cell r="BD28">
            <v>161670.87833333301</v>
          </cell>
          <cell r="BE28">
            <v>159402.59166666699</v>
          </cell>
          <cell r="BF28">
            <v>153253.92499999999</v>
          </cell>
          <cell r="BG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str">
            <v>正常供货</v>
          </cell>
          <cell r="G29">
            <v>60</v>
          </cell>
          <cell r="H29" t="str">
            <v>是</v>
          </cell>
          <cell r="I29">
            <v>60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240786.47</v>
          </cell>
          <cell r="AK29">
            <v>0</v>
          </cell>
          <cell r="AL29">
            <v>0</v>
          </cell>
          <cell r="AM29">
            <v>187757.44</v>
          </cell>
          <cell r="AN29">
            <v>0</v>
          </cell>
          <cell r="AO29">
            <v>460641.37</v>
          </cell>
          <cell r="AP29">
            <v>615500</v>
          </cell>
          <cell r="AQ29">
            <v>0</v>
          </cell>
          <cell r="AR29">
            <v>160532.68</v>
          </cell>
          <cell r="AS29">
            <v>0</v>
          </cell>
          <cell r="AT29">
            <v>190575.44</v>
          </cell>
          <cell r="AU29">
            <v>0</v>
          </cell>
          <cell r="AV29">
            <v>0</v>
          </cell>
          <cell r="AW29">
            <v>9647.69</v>
          </cell>
          <cell r="AX29">
            <v>0</v>
          </cell>
          <cell r="AY29">
            <v>1865441.09</v>
          </cell>
          <cell r="AZ29">
            <v>1855793.4</v>
          </cell>
          <cell r="BA29">
            <v>0.8</v>
          </cell>
          <cell r="BB29">
            <v>206112.34166666699</v>
          </cell>
          <cell r="BC29">
            <v>237874.91500000001</v>
          </cell>
          <cell r="BD29">
            <v>161101.35333333301</v>
          </cell>
          <cell r="BE29">
            <v>58518.02</v>
          </cell>
          <cell r="BF29">
            <v>60125.968333333301</v>
          </cell>
          <cell r="BG29">
            <v>33370.521666666697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str">
            <v>正常供货</v>
          </cell>
          <cell r="G30">
            <v>60</v>
          </cell>
          <cell r="H30" t="str">
            <v>否</v>
          </cell>
          <cell r="I30">
            <v>60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13004.950000000101</v>
          </cell>
          <cell r="AS30">
            <v>501479.22</v>
          </cell>
          <cell r="AT30">
            <v>326573.95</v>
          </cell>
          <cell r="AU30">
            <v>367231.17</v>
          </cell>
          <cell r="AV30">
            <v>0</v>
          </cell>
          <cell r="AW30">
            <v>71190.61</v>
          </cell>
          <cell r="AX30">
            <v>105342.81</v>
          </cell>
          <cell r="AY30">
            <v>1384822.71</v>
          </cell>
          <cell r="AZ30">
            <v>1208289.29</v>
          </cell>
          <cell r="BA30">
            <v>1</v>
          </cell>
          <cell r="BB30">
            <v>85747.361666666693</v>
          </cell>
          <cell r="BC30">
            <v>140176.35333333301</v>
          </cell>
          <cell r="BD30">
            <v>201381.54833333299</v>
          </cell>
          <cell r="BE30">
            <v>201381.54833333299</v>
          </cell>
          <cell r="BF30">
            <v>213246.65</v>
          </cell>
          <cell r="BG30">
            <v>228636.29333333299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str">
            <v>正常供货</v>
          </cell>
          <cell r="G31">
            <v>60</v>
          </cell>
          <cell r="H31" t="str">
            <v>是</v>
          </cell>
          <cell r="I31">
            <v>60</v>
          </cell>
          <cell r="J31">
            <v>0</v>
          </cell>
          <cell r="K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95879.9</v>
          </cell>
          <cell r="V31">
            <v>126878.41</v>
          </cell>
          <cell r="W31">
            <v>0</v>
          </cell>
          <cell r="X31">
            <v>78582.9399999999</v>
          </cell>
          <cell r="Y31">
            <v>0</v>
          </cell>
          <cell r="Z31">
            <v>18137.96</v>
          </cell>
          <cell r="AA31">
            <v>109553.59</v>
          </cell>
          <cell r="AB31">
            <v>40359.409999999902</v>
          </cell>
          <cell r="AC31">
            <v>72716.78</v>
          </cell>
          <cell r="AD31">
            <v>104319.57</v>
          </cell>
          <cell r="AE31">
            <v>91228.98</v>
          </cell>
          <cell r="AF31">
            <v>24270.69</v>
          </cell>
          <cell r="AG31">
            <v>119988.44</v>
          </cell>
          <cell r="AH31">
            <v>50624.54</v>
          </cell>
          <cell r="AI31">
            <v>45882.35</v>
          </cell>
          <cell r="AJ31">
            <v>79661.13</v>
          </cell>
          <cell r="AK31">
            <v>90607.27</v>
          </cell>
          <cell r="AL31">
            <v>51611.47</v>
          </cell>
          <cell r="AM31">
            <v>47570.89</v>
          </cell>
          <cell r="AN31">
            <v>33607.06</v>
          </cell>
          <cell r="AO31">
            <v>37862.129999999997</v>
          </cell>
          <cell r="AP31">
            <v>36800</v>
          </cell>
          <cell r="AQ31">
            <v>37400</v>
          </cell>
          <cell r="AR31">
            <v>46036.4</v>
          </cell>
          <cell r="AS31">
            <v>36676.82</v>
          </cell>
          <cell r="AT31">
            <v>30501.73</v>
          </cell>
          <cell r="AU31">
            <v>49398.07</v>
          </cell>
          <cell r="AV31">
            <v>21560</v>
          </cell>
          <cell r="AW31">
            <v>86728.39</v>
          </cell>
          <cell r="AX31">
            <v>9599.58</v>
          </cell>
          <cell r="AY31">
            <v>1674044.5</v>
          </cell>
          <cell r="AZ31">
            <v>1577716.53</v>
          </cell>
          <cell r="BA31">
            <v>0.8</v>
          </cell>
          <cell r="BB31">
            <v>38063.735000000001</v>
          </cell>
          <cell r="BC31">
            <v>37546.18</v>
          </cell>
          <cell r="BD31">
            <v>39468.836666666699</v>
          </cell>
          <cell r="BE31">
            <v>36928.836666666699</v>
          </cell>
          <cell r="BF31">
            <v>45150.235000000001</v>
          </cell>
          <cell r="BG31">
            <v>39077.4316666667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str">
            <v>正常供货</v>
          </cell>
          <cell r="G32">
            <v>60</v>
          </cell>
          <cell r="H32" t="str">
            <v>是</v>
          </cell>
          <cell r="I32">
            <v>60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343013.72</v>
          </cell>
          <cell r="AP32">
            <v>352600</v>
          </cell>
          <cell r="AQ32">
            <v>352000</v>
          </cell>
          <cell r="AR32">
            <v>425266.94</v>
          </cell>
          <cell r="AS32">
            <v>345337.35</v>
          </cell>
          <cell r="AT32">
            <v>308833.87</v>
          </cell>
          <cell r="AU32">
            <v>406314.03</v>
          </cell>
          <cell r="AV32">
            <v>220273.69</v>
          </cell>
          <cell r="AW32">
            <v>365186.68</v>
          </cell>
          <cell r="AX32">
            <v>223782.45</v>
          </cell>
          <cell r="AY32">
            <v>3342608.73</v>
          </cell>
          <cell r="AZ32">
            <v>2753639.6</v>
          </cell>
          <cell r="BA32">
            <v>0.8</v>
          </cell>
          <cell r="BB32">
            <v>303036.33500000002</v>
          </cell>
          <cell r="BC32">
            <v>354508.64666666702</v>
          </cell>
          <cell r="BD32">
            <v>365058.69833333301</v>
          </cell>
          <cell r="BE32">
            <v>343004.313333333</v>
          </cell>
          <cell r="BF32">
            <v>345202.09333333297</v>
          </cell>
          <cell r="BG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F33" t="str">
            <v>大宗物料</v>
          </cell>
          <cell r="G33">
            <v>30</v>
          </cell>
          <cell r="H33" t="str">
            <v>是</v>
          </cell>
          <cell r="I33">
            <v>30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465206.3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248200</v>
          </cell>
          <cell r="AQ33">
            <v>0</v>
          </cell>
          <cell r="AR33">
            <v>185500</v>
          </cell>
          <cell r="AS33">
            <v>342439.95</v>
          </cell>
          <cell r="AT33">
            <v>208897.43</v>
          </cell>
          <cell r="AU33">
            <v>132500</v>
          </cell>
          <cell r="AV33">
            <v>0</v>
          </cell>
          <cell r="AX33">
            <v>0</v>
          </cell>
          <cell r="AY33">
            <v>1582743.68</v>
          </cell>
          <cell r="AZ33">
            <v>1582743.68</v>
          </cell>
          <cell r="BA33">
            <v>0</v>
          </cell>
          <cell r="BB33">
            <v>129356.65833333301</v>
          </cell>
          <cell r="BC33">
            <v>164172.89666666699</v>
          </cell>
          <cell r="BD33">
            <v>186256.23</v>
          </cell>
          <cell r="BE33">
            <v>144889.563333333</v>
          </cell>
          <cell r="BF33">
            <v>144889.563333333</v>
          </cell>
          <cell r="BG33">
            <v>113972.896666667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str">
            <v>正常供货</v>
          </cell>
          <cell r="G34">
            <v>90</v>
          </cell>
          <cell r="H34" t="str">
            <v>是</v>
          </cell>
          <cell r="I34">
            <v>90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4939.03</v>
          </cell>
          <cell r="AF34">
            <v>125535.41</v>
          </cell>
          <cell r="AG34">
            <v>33983.589999999997</v>
          </cell>
          <cell r="AH34">
            <v>60726.86</v>
          </cell>
          <cell r="AI34">
            <v>112769.84</v>
          </cell>
          <cell r="AJ34">
            <v>122728.09</v>
          </cell>
          <cell r="AK34">
            <v>122905.29</v>
          </cell>
          <cell r="AL34">
            <v>0</v>
          </cell>
          <cell r="AM34">
            <v>94567.72</v>
          </cell>
          <cell r="AN34">
            <v>60816.82</v>
          </cell>
          <cell r="AO34">
            <v>34267.15</v>
          </cell>
          <cell r="AP34">
            <v>83500</v>
          </cell>
          <cell r="AQ34">
            <v>77000</v>
          </cell>
          <cell r="AR34">
            <v>77137.289999999994</v>
          </cell>
          <cell r="AS34">
            <v>67357.009999999995</v>
          </cell>
          <cell r="AT34">
            <v>0</v>
          </cell>
          <cell r="AU34">
            <v>52526.87</v>
          </cell>
          <cell r="AV34">
            <v>161997.79</v>
          </cell>
          <cell r="AW34">
            <v>135262.51999999999</v>
          </cell>
          <cell r="AX34">
            <v>0</v>
          </cell>
          <cell r="AY34">
            <v>1428021.28</v>
          </cell>
          <cell r="AZ34">
            <v>1130760.97</v>
          </cell>
          <cell r="BA34">
            <v>0.8</v>
          </cell>
          <cell r="BB34">
            <v>66679.711666666699</v>
          </cell>
          <cell r="BC34">
            <v>56543.574999999997</v>
          </cell>
          <cell r="BD34">
            <v>59586.8616666667</v>
          </cell>
          <cell r="BE34">
            <v>72669.826666666704</v>
          </cell>
          <cell r="BF34">
            <v>82380.246666666702</v>
          </cell>
          <cell r="BG34">
            <v>69524.031666666706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str">
            <v>大宗物料</v>
          </cell>
          <cell r="G35">
            <v>0</v>
          </cell>
          <cell r="H35" t="str">
            <v>否</v>
          </cell>
          <cell r="I35">
            <v>30</v>
          </cell>
          <cell r="AD35">
            <v>0</v>
          </cell>
          <cell r="AE35">
            <v>0</v>
          </cell>
          <cell r="AF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523982.5</v>
          </cell>
          <cell r="AX35">
            <v>1289390.93</v>
          </cell>
          <cell r="AY35">
            <v>1813373.43</v>
          </cell>
          <cell r="AZ35">
            <v>1813373.43</v>
          </cell>
          <cell r="BA35">
            <v>1</v>
          </cell>
          <cell r="BB35">
            <v>0</v>
          </cell>
          <cell r="BC35">
            <v>0</v>
          </cell>
          <cell r="BD35">
            <v>0</v>
          </cell>
          <cell r="BE35">
            <v>87330.416666666701</v>
          </cell>
          <cell r="BF35">
            <v>87330.416666666701</v>
          </cell>
          <cell r="BG35">
            <v>302228.90500000003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F36" t="str">
            <v>正常供货</v>
          </cell>
          <cell r="G36">
            <v>60</v>
          </cell>
          <cell r="H36" t="str">
            <v>否</v>
          </cell>
          <cell r="I36">
            <v>60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Q36">
            <v>0</v>
          </cell>
          <cell r="AR36">
            <v>0</v>
          </cell>
          <cell r="AS36">
            <v>0</v>
          </cell>
          <cell r="AV36">
            <v>0</v>
          </cell>
          <cell r="AX36">
            <v>107884.53</v>
          </cell>
          <cell r="AY36">
            <v>107884.53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str">
            <v>正常供货</v>
          </cell>
          <cell r="G37">
            <v>60</v>
          </cell>
          <cell r="H37" t="str">
            <v>是</v>
          </cell>
          <cell r="I37">
            <v>60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E37">
            <v>0</v>
          </cell>
          <cell r="AF37">
            <v>86262.8</v>
          </cell>
          <cell r="AG37">
            <v>0</v>
          </cell>
          <cell r="AH37">
            <v>201989.76000000001</v>
          </cell>
          <cell r="AI37">
            <v>50497.440000000002</v>
          </cell>
          <cell r="AJ37">
            <v>0</v>
          </cell>
          <cell r="AK37">
            <v>0</v>
          </cell>
          <cell r="AL37">
            <v>151492.32</v>
          </cell>
          <cell r="AM37">
            <v>353482.08</v>
          </cell>
          <cell r="AN37">
            <v>0</v>
          </cell>
          <cell r="AO37">
            <v>555471.84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100994.88</v>
          </cell>
          <cell r="AU37">
            <v>0</v>
          </cell>
          <cell r="AV37">
            <v>0</v>
          </cell>
          <cell r="AW37">
            <v>100994.88</v>
          </cell>
          <cell r="AX37">
            <v>504974.4</v>
          </cell>
          <cell r="AY37">
            <v>2106160.4</v>
          </cell>
          <cell r="AZ37">
            <v>1500191.12</v>
          </cell>
          <cell r="BA37">
            <v>1</v>
          </cell>
          <cell r="BB37">
            <v>92578.64</v>
          </cell>
          <cell r="BC37">
            <v>109411.12</v>
          </cell>
          <cell r="BD37">
            <v>16832.48</v>
          </cell>
          <cell r="BE37">
            <v>16832.48</v>
          </cell>
          <cell r="BF37">
            <v>33664.959999999999</v>
          </cell>
          <cell r="BG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str">
            <v>正常供货</v>
          </cell>
          <cell r="G38">
            <v>90</v>
          </cell>
          <cell r="H38" t="str">
            <v>是</v>
          </cell>
          <cell r="I38">
            <v>90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140435.82</v>
          </cell>
          <cell r="AM38">
            <v>0</v>
          </cell>
          <cell r="AN38">
            <v>311154.09000000003</v>
          </cell>
          <cell r="AO38">
            <v>144144</v>
          </cell>
          <cell r="AP38">
            <v>178600</v>
          </cell>
          <cell r="AQ38">
            <v>186200</v>
          </cell>
          <cell r="AR38">
            <v>0</v>
          </cell>
          <cell r="AS38">
            <v>386548.67</v>
          </cell>
          <cell r="AT38">
            <v>0</v>
          </cell>
          <cell r="AU38">
            <v>0</v>
          </cell>
          <cell r="AV38">
            <v>144815.85</v>
          </cell>
          <cell r="AW38">
            <v>75145.41</v>
          </cell>
          <cell r="AX38">
            <v>21060.84</v>
          </cell>
          <cell r="AY38">
            <v>1588104.68</v>
          </cell>
          <cell r="AZ38">
            <v>1347082.58</v>
          </cell>
          <cell r="BA38">
            <v>1</v>
          </cell>
          <cell r="BB38">
            <v>201107.79333333299</v>
          </cell>
          <cell r="BC38">
            <v>149248.778333333</v>
          </cell>
          <cell r="BD38">
            <v>125224.778333333</v>
          </cell>
          <cell r="BE38">
            <v>119594.086666667</v>
          </cell>
          <cell r="BF38">
            <v>101084.98833333301</v>
          </cell>
          <cell r="BG38">
            <v>104595.12833333301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str">
            <v>正常供货</v>
          </cell>
          <cell r="G39">
            <v>90</v>
          </cell>
          <cell r="H39" t="str">
            <v>否</v>
          </cell>
          <cell r="I39">
            <v>90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AJ39">
            <v>0</v>
          </cell>
          <cell r="AO39">
            <v>0</v>
          </cell>
          <cell r="AQ39">
            <v>6243.12</v>
          </cell>
          <cell r="AR39">
            <v>359530.55</v>
          </cell>
          <cell r="AS39">
            <v>269749.08</v>
          </cell>
          <cell r="AT39">
            <v>422823.47</v>
          </cell>
          <cell r="AU39">
            <v>0</v>
          </cell>
          <cell r="AV39">
            <v>285452.59999999998</v>
          </cell>
          <cell r="AX39">
            <v>32420.83</v>
          </cell>
          <cell r="AY39">
            <v>1376219.65</v>
          </cell>
          <cell r="AZ39">
            <v>1058346.22</v>
          </cell>
          <cell r="BA39">
            <v>1</v>
          </cell>
          <cell r="BB39">
            <v>105920.45833333299</v>
          </cell>
          <cell r="BC39">
            <v>176391.036666667</v>
          </cell>
          <cell r="BD39">
            <v>176391.036666667</v>
          </cell>
          <cell r="BE39">
            <v>223966.47</v>
          </cell>
          <cell r="BF39">
            <v>222925.95</v>
          </cell>
          <cell r="BG39">
            <v>168407.66333333301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str">
            <v>正常供货</v>
          </cell>
          <cell r="G40">
            <v>60</v>
          </cell>
          <cell r="H40" t="str">
            <v>是</v>
          </cell>
          <cell r="I40">
            <v>90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O40">
            <v>0</v>
          </cell>
          <cell r="P40">
            <v>0</v>
          </cell>
          <cell r="Q40">
            <v>172666.63</v>
          </cell>
          <cell r="R40">
            <v>295046.31</v>
          </cell>
          <cell r="S40">
            <v>0</v>
          </cell>
          <cell r="T40">
            <v>0</v>
          </cell>
          <cell r="U40">
            <v>158493.38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196661.45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33763.07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X40">
            <v>0</v>
          </cell>
          <cell r="AY40">
            <v>856630.84</v>
          </cell>
          <cell r="AZ40">
            <v>856630.84</v>
          </cell>
          <cell r="BA40">
            <v>0.8</v>
          </cell>
          <cell r="BB40">
            <v>5627.1783333333296</v>
          </cell>
          <cell r="BC40">
            <v>5627.1783333333296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str">
            <v>正常供货</v>
          </cell>
          <cell r="G41">
            <v>60</v>
          </cell>
          <cell r="H41" t="str">
            <v>否</v>
          </cell>
          <cell r="I41">
            <v>90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R41">
            <v>203514.6</v>
          </cell>
          <cell r="AS41">
            <v>158056.49</v>
          </cell>
          <cell r="AT41">
            <v>216321.56</v>
          </cell>
          <cell r="AU41">
            <v>206975.89</v>
          </cell>
          <cell r="AV41">
            <v>171745.31</v>
          </cell>
          <cell r="AW41">
            <v>213981.32</v>
          </cell>
          <cell r="AX41">
            <v>186978.84</v>
          </cell>
          <cell r="AY41">
            <v>1357574.01</v>
          </cell>
          <cell r="AZ41">
            <v>956613.85</v>
          </cell>
          <cell r="BA41">
            <v>0.8</v>
          </cell>
          <cell r="BB41">
            <v>60261.848333333299</v>
          </cell>
          <cell r="BC41">
            <v>96315.441666666695</v>
          </cell>
          <cell r="BD41">
            <v>130811.423333333</v>
          </cell>
          <cell r="BE41">
            <v>159435.64166666701</v>
          </cell>
          <cell r="BF41">
            <v>195099.19500000001</v>
          </cell>
          <cell r="BG41">
            <v>192343.23499999999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str">
            <v>正常供货</v>
          </cell>
          <cell r="G42">
            <v>60</v>
          </cell>
          <cell r="H42" t="str">
            <v>是</v>
          </cell>
          <cell r="I42">
            <v>60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146534.48000000001</v>
          </cell>
          <cell r="AL42">
            <v>136767.29</v>
          </cell>
          <cell r="AM42">
            <v>16256.75</v>
          </cell>
          <cell r="AN42">
            <v>18718.650000000001</v>
          </cell>
          <cell r="AO42">
            <v>26337.4</v>
          </cell>
          <cell r="AP42">
            <v>83000</v>
          </cell>
          <cell r="AQ42">
            <v>166600</v>
          </cell>
          <cell r="AR42">
            <v>199098.38</v>
          </cell>
          <cell r="AS42">
            <v>170008.91</v>
          </cell>
          <cell r="AT42">
            <v>128935.26</v>
          </cell>
          <cell r="AU42">
            <v>600916.49</v>
          </cell>
          <cell r="AV42">
            <v>234670.04</v>
          </cell>
          <cell r="AW42">
            <v>520798.5</v>
          </cell>
          <cell r="AX42">
            <v>239833.74</v>
          </cell>
          <cell r="AY42">
            <v>2688475.89</v>
          </cell>
          <cell r="AZ42">
            <v>1927843.65</v>
          </cell>
          <cell r="BA42">
            <v>0.8</v>
          </cell>
          <cell r="BB42">
            <v>110627.22333333299</v>
          </cell>
          <cell r="BC42">
            <v>128996.65833333301</v>
          </cell>
          <cell r="BD42">
            <v>224759.84</v>
          </cell>
          <cell r="BE42">
            <v>250038.18</v>
          </cell>
          <cell r="BF42">
            <v>309071.26333333302</v>
          </cell>
          <cell r="BG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str">
            <v>更名创合</v>
          </cell>
          <cell r="G43">
            <v>60</v>
          </cell>
          <cell r="H43" t="str">
            <v>是</v>
          </cell>
          <cell r="I43">
            <v>90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149198.92000000001</v>
          </cell>
          <cell r="AA43">
            <v>0</v>
          </cell>
          <cell r="AB43">
            <v>0</v>
          </cell>
          <cell r="AD43">
            <v>378139.64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X43">
            <v>0</v>
          </cell>
          <cell r="AY43">
            <v>527338.56000000006</v>
          </cell>
          <cell r="AZ43">
            <v>527338.56000000006</v>
          </cell>
          <cell r="BA43">
            <v>0.8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str">
            <v>正常供货</v>
          </cell>
          <cell r="G44">
            <v>60</v>
          </cell>
          <cell r="H44" t="str">
            <v>是</v>
          </cell>
          <cell r="I44">
            <v>60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56830.9</v>
          </cell>
          <cell r="T44">
            <v>0</v>
          </cell>
          <cell r="U44">
            <v>212817.59</v>
          </cell>
          <cell r="V44">
            <v>0</v>
          </cell>
          <cell r="W44">
            <v>98690.6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25457.29</v>
          </cell>
          <cell r="AI44">
            <v>102625.95</v>
          </cell>
          <cell r="AJ44">
            <v>61039.55</v>
          </cell>
          <cell r="AK44">
            <v>0</v>
          </cell>
          <cell r="AL44">
            <v>7579.72</v>
          </cell>
          <cell r="AM44">
            <v>187.99</v>
          </cell>
          <cell r="AN44">
            <v>123.67</v>
          </cell>
          <cell r="AO44">
            <v>7479.33</v>
          </cell>
          <cell r="AP44">
            <v>21400</v>
          </cell>
          <cell r="AQ44">
            <v>10500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X44">
            <v>0</v>
          </cell>
          <cell r="AY44">
            <v>604732.59</v>
          </cell>
          <cell r="AZ44">
            <v>604732.59</v>
          </cell>
          <cell r="BA44">
            <v>0.8</v>
          </cell>
          <cell r="BB44">
            <v>6583.8333333333303</v>
          </cell>
          <cell r="BC44">
            <v>6563.22166666667</v>
          </cell>
          <cell r="BD44">
            <v>5316.6666666666697</v>
          </cell>
          <cell r="BE44">
            <v>1750</v>
          </cell>
          <cell r="BF44">
            <v>0</v>
          </cell>
          <cell r="BG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str">
            <v>正常供货</v>
          </cell>
          <cell r="G45">
            <v>90</v>
          </cell>
          <cell r="H45" t="str">
            <v>是</v>
          </cell>
          <cell r="I45">
            <v>90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1844.43</v>
          </cell>
          <cell r="AN45">
            <v>73420.39</v>
          </cell>
          <cell r="AO45">
            <v>105493.74</v>
          </cell>
          <cell r="AP45">
            <v>134900</v>
          </cell>
          <cell r="AQ45">
            <v>251000</v>
          </cell>
          <cell r="AR45">
            <v>194883.01</v>
          </cell>
          <cell r="AS45">
            <v>255354.44</v>
          </cell>
          <cell r="AT45">
            <v>0</v>
          </cell>
          <cell r="AU45">
            <v>302273.52</v>
          </cell>
          <cell r="AV45">
            <v>158299.70000000001</v>
          </cell>
          <cell r="AW45">
            <v>437642.97</v>
          </cell>
          <cell r="AX45">
            <v>278504.71999999997</v>
          </cell>
          <cell r="AY45">
            <v>2193616.92</v>
          </cell>
          <cell r="AZ45">
            <v>1319169.53</v>
          </cell>
          <cell r="BA45">
            <v>0.8</v>
          </cell>
          <cell r="BB45">
            <v>169175.26333333299</v>
          </cell>
          <cell r="BC45">
            <v>156938.531666667</v>
          </cell>
          <cell r="BD45">
            <v>189735.161666667</v>
          </cell>
          <cell r="BE45">
            <v>193635.11166666701</v>
          </cell>
          <cell r="BF45">
            <v>224742.273333333</v>
          </cell>
          <cell r="BG45">
            <v>238679.22500000001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F46" t="str">
            <v>正常供货</v>
          </cell>
          <cell r="G46">
            <v>60</v>
          </cell>
          <cell r="H46" t="str">
            <v>是</v>
          </cell>
          <cell r="I46">
            <v>90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121209.49</v>
          </cell>
          <cell r="AL46">
            <v>45180.06</v>
          </cell>
          <cell r="AM46">
            <v>102833.86</v>
          </cell>
          <cell r="AN46">
            <v>74741.320000000007</v>
          </cell>
          <cell r="AO46">
            <v>85589.88</v>
          </cell>
          <cell r="AP46">
            <v>93000</v>
          </cell>
          <cell r="AQ46">
            <v>47900</v>
          </cell>
          <cell r="AR46">
            <v>89492.64</v>
          </cell>
          <cell r="AS46">
            <v>86878.44</v>
          </cell>
          <cell r="AT46">
            <v>28025.03</v>
          </cell>
          <cell r="AU46">
            <v>12685.55</v>
          </cell>
          <cell r="AV46">
            <v>0</v>
          </cell>
          <cell r="AW46">
            <v>131554.62</v>
          </cell>
          <cell r="AX46">
            <v>104450.84</v>
          </cell>
          <cell r="AY46">
            <v>1023541.73</v>
          </cell>
          <cell r="AZ46">
            <v>787536.27</v>
          </cell>
          <cell r="BA46">
            <v>0</v>
          </cell>
          <cell r="BB46">
            <v>79600.38</v>
          </cell>
          <cell r="BC46">
            <v>71814.331666666694</v>
          </cell>
          <cell r="BD46">
            <v>59663.61</v>
          </cell>
          <cell r="BE46">
            <v>44163.61</v>
          </cell>
          <cell r="BF46">
            <v>58106.046666666698</v>
          </cell>
          <cell r="BG46">
            <v>60599.08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str">
            <v>诉讼</v>
          </cell>
          <cell r="G47">
            <v>60</v>
          </cell>
          <cell r="H47" t="str">
            <v>否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0.8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F48" t="str">
            <v>固定资产</v>
          </cell>
          <cell r="G48">
            <v>0</v>
          </cell>
          <cell r="H48" t="str">
            <v>是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F48">
            <v>0</v>
          </cell>
          <cell r="AG48">
            <v>37300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140000</v>
          </cell>
          <cell r="AT48">
            <v>0</v>
          </cell>
          <cell r="AU48">
            <v>0</v>
          </cell>
          <cell r="AV48">
            <v>0</v>
          </cell>
          <cell r="AX48">
            <v>0</v>
          </cell>
          <cell r="AY48">
            <v>177300</v>
          </cell>
          <cell r="AZ48">
            <v>177300</v>
          </cell>
          <cell r="BA48">
            <v>0</v>
          </cell>
          <cell r="BB48">
            <v>23333.333333333299</v>
          </cell>
          <cell r="BC48">
            <v>23333.333333333299</v>
          </cell>
          <cell r="BD48">
            <v>23333.333333333299</v>
          </cell>
          <cell r="BE48">
            <v>23333.333333333299</v>
          </cell>
          <cell r="BF48">
            <v>23333.333333333299</v>
          </cell>
          <cell r="BG48">
            <v>23333.333333333299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str">
            <v>正常供货</v>
          </cell>
          <cell r="G49">
            <v>90</v>
          </cell>
          <cell r="H49" t="str">
            <v>是</v>
          </cell>
          <cell r="I49">
            <v>90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I49">
            <v>0</v>
          </cell>
          <cell r="AJ49">
            <v>0</v>
          </cell>
          <cell r="AK49">
            <v>0</v>
          </cell>
          <cell r="AN49">
            <v>0</v>
          </cell>
          <cell r="AO49">
            <v>161986.92000000001</v>
          </cell>
          <cell r="AP49">
            <v>0</v>
          </cell>
          <cell r="AQ49">
            <v>0</v>
          </cell>
          <cell r="AR49">
            <v>2279773.31</v>
          </cell>
          <cell r="AS49">
            <v>759580.68</v>
          </cell>
          <cell r="AT49">
            <v>0</v>
          </cell>
          <cell r="AU49">
            <v>0</v>
          </cell>
          <cell r="AV49">
            <v>1943731.72</v>
          </cell>
          <cell r="AW49">
            <v>731857.32</v>
          </cell>
          <cell r="AX49">
            <v>424300.31</v>
          </cell>
          <cell r="AY49">
            <v>6301230.2599999998</v>
          </cell>
          <cell r="AZ49">
            <v>3201340.91</v>
          </cell>
          <cell r="BA49">
            <v>0.8</v>
          </cell>
          <cell r="BB49">
            <v>533556.81833333301</v>
          </cell>
          <cell r="BC49">
            <v>533556.81833333301</v>
          </cell>
          <cell r="BD49">
            <v>506558.998333333</v>
          </cell>
          <cell r="BE49">
            <v>830514.28500000003</v>
          </cell>
          <cell r="BF49">
            <v>952490.505</v>
          </cell>
          <cell r="BG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str">
            <v>老账</v>
          </cell>
          <cell r="G50">
            <v>0</v>
          </cell>
          <cell r="H50" t="str">
            <v>否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V50">
            <v>0</v>
          </cell>
          <cell r="W50">
            <v>0</v>
          </cell>
          <cell r="X50">
            <v>126094.65</v>
          </cell>
          <cell r="Y50">
            <v>0</v>
          </cell>
          <cell r="Z50">
            <v>0</v>
          </cell>
          <cell r="AA50">
            <v>0</v>
          </cell>
          <cell r="AB50">
            <v>74592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X50">
            <v>0</v>
          </cell>
          <cell r="AY50">
            <v>200686.65</v>
          </cell>
          <cell r="AZ50">
            <v>200686.65</v>
          </cell>
          <cell r="BA50">
            <v>0.8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str">
            <v>正常供货</v>
          </cell>
          <cell r="G51">
            <v>60</v>
          </cell>
          <cell r="H51" t="str">
            <v>否</v>
          </cell>
          <cell r="I51">
            <v>90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P51">
            <v>0</v>
          </cell>
          <cell r="AQ51">
            <v>0</v>
          </cell>
          <cell r="AR51">
            <v>20980.81</v>
          </cell>
          <cell r="AS51">
            <v>461164.86</v>
          </cell>
          <cell r="AT51">
            <v>485505.14</v>
          </cell>
          <cell r="AU51">
            <v>900590.92</v>
          </cell>
          <cell r="AV51">
            <v>291316.14</v>
          </cell>
          <cell r="AW51">
            <v>689636.32</v>
          </cell>
          <cell r="AX51">
            <v>406031.42</v>
          </cell>
          <cell r="AY51">
            <v>3255225.61</v>
          </cell>
          <cell r="AZ51">
            <v>2159557.87</v>
          </cell>
          <cell r="BA51">
            <v>0.8</v>
          </cell>
          <cell r="BB51">
            <v>80357.611666666693</v>
          </cell>
          <cell r="BC51">
            <v>161275.13500000001</v>
          </cell>
          <cell r="BD51">
            <v>311373.62166666699</v>
          </cell>
          <cell r="BE51">
            <v>359926.311666667</v>
          </cell>
          <cell r="BF51">
            <v>474865.69833333301</v>
          </cell>
          <cell r="BG51">
            <v>539040.80000000005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str">
            <v>诉讼</v>
          </cell>
          <cell r="G52">
            <v>60</v>
          </cell>
          <cell r="H52" t="str">
            <v>否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T52">
            <v>0</v>
          </cell>
          <cell r="U52">
            <v>47521.08</v>
          </cell>
          <cell r="V52">
            <v>101074.44</v>
          </cell>
          <cell r="W52">
            <v>0</v>
          </cell>
          <cell r="X52">
            <v>101074.44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X52">
            <v>0</v>
          </cell>
          <cell r="AY52">
            <v>249669.96</v>
          </cell>
          <cell r="AZ52">
            <v>249669.96</v>
          </cell>
          <cell r="BA52">
            <v>0.8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str">
            <v>固定资产</v>
          </cell>
          <cell r="G53" t="str">
            <v>预付</v>
          </cell>
          <cell r="H53" t="str">
            <v>否</v>
          </cell>
          <cell r="J53">
            <v>470027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X53">
            <v>0</v>
          </cell>
          <cell r="AY53">
            <v>470027</v>
          </cell>
          <cell r="AZ53">
            <v>470027</v>
          </cell>
          <cell r="BA53">
            <v>1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F54" t="str">
            <v>老账</v>
          </cell>
          <cell r="G54">
            <v>90</v>
          </cell>
          <cell r="H54" t="str">
            <v>是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58156.28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X54">
            <v>139274.43</v>
          </cell>
          <cell r="AY54">
            <v>197430.71</v>
          </cell>
          <cell r="AZ54">
            <v>58156.28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str">
            <v>正常供货</v>
          </cell>
          <cell r="G55">
            <v>60</v>
          </cell>
          <cell r="H55" t="str">
            <v>否</v>
          </cell>
          <cell r="I55">
            <v>90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Q55">
            <v>0</v>
          </cell>
          <cell r="AR55">
            <v>904521.82</v>
          </cell>
          <cell r="AS55">
            <v>958499.08</v>
          </cell>
          <cell r="AT55">
            <v>973535.12</v>
          </cell>
          <cell r="AU55">
            <v>1890526.64</v>
          </cell>
          <cell r="AV55">
            <v>871702.16</v>
          </cell>
          <cell r="AW55">
            <v>1127828</v>
          </cell>
          <cell r="AX55">
            <v>509297.24</v>
          </cell>
          <cell r="AY55">
            <v>7235910.0599999996</v>
          </cell>
          <cell r="AZ55">
            <v>5598784.8200000003</v>
          </cell>
          <cell r="BA55">
            <v>0.8</v>
          </cell>
          <cell r="BB55">
            <v>310503.48333333299</v>
          </cell>
          <cell r="BC55">
            <v>472759.33666666702</v>
          </cell>
          <cell r="BD55">
            <v>787847.11</v>
          </cell>
          <cell r="BE55">
            <v>933130.80333333299</v>
          </cell>
          <cell r="BF55">
            <v>1121102.13666667</v>
          </cell>
          <cell r="BG55">
            <v>1055231.37333333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F56" t="str">
            <v>固定资产</v>
          </cell>
          <cell r="G56">
            <v>0</v>
          </cell>
          <cell r="H56" t="str">
            <v>否</v>
          </cell>
          <cell r="J56">
            <v>526700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X56">
            <v>0</v>
          </cell>
          <cell r="AY56">
            <v>526700</v>
          </cell>
          <cell r="AZ56">
            <v>526700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str">
            <v>固定资产-老账</v>
          </cell>
          <cell r="G57" t="str">
            <v>预付</v>
          </cell>
          <cell r="H57" t="str">
            <v>否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236900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X57">
            <v>0</v>
          </cell>
          <cell r="AY57">
            <v>236900</v>
          </cell>
          <cell r="AZ57">
            <v>236900</v>
          </cell>
          <cell r="BA57">
            <v>1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str">
            <v>固定资产-老账</v>
          </cell>
          <cell r="G58" t="str">
            <v>预付</v>
          </cell>
          <cell r="H58" t="str">
            <v>是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264354.28000000003</v>
          </cell>
          <cell r="AM58">
            <v>213000</v>
          </cell>
          <cell r="AN58">
            <v>0</v>
          </cell>
          <cell r="AO58">
            <v>52500</v>
          </cell>
          <cell r="AP58">
            <v>0</v>
          </cell>
          <cell r="AQ58">
            <v>0</v>
          </cell>
          <cell r="AR58">
            <v>35000</v>
          </cell>
          <cell r="AS58">
            <v>67500</v>
          </cell>
          <cell r="AT58">
            <v>0</v>
          </cell>
          <cell r="AU58">
            <v>0</v>
          </cell>
          <cell r="AV58">
            <v>0</v>
          </cell>
          <cell r="AX58">
            <v>0</v>
          </cell>
          <cell r="AY58">
            <v>632354.28</v>
          </cell>
          <cell r="AZ58">
            <v>632354.28</v>
          </cell>
          <cell r="BA58">
            <v>1</v>
          </cell>
          <cell r="BB58">
            <v>25833.333333333299</v>
          </cell>
          <cell r="BC58">
            <v>25833.333333333299</v>
          </cell>
          <cell r="BD58">
            <v>17083.333333333299</v>
          </cell>
          <cell r="BE58">
            <v>17083.333333333299</v>
          </cell>
          <cell r="BF58">
            <v>17083.333333333299</v>
          </cell>
          <cell r="BG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str">
            <v>正常供货</v>
          </cell>
          <cell r="G59">
            <v>60</v>
          </cell>
          <cell r="H59" t="str">
            <v>是</v>
          </cell>
          <cell r="I59">
            <v>90</v>
          </cell>
          <cell r="J59">
            <v>0</v>
          </cell>
          <cell r="K59">
            <v>0</v>
          </cell>
          <cell r="L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D59">
            <v>163925.31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88742.37</v>
          </cell>
          <cell r="AJ59">
            <v>74722.740000000005</v>
          </cell>
          <cell r="AK59">
            <v>0</v>
          </cell>
          <cell r="AL59">
            <v>0</v>
          </cell>
          <cell r="AM59">
            <v>0</v>
          </cell>
          <cell r="AN59">
            <v>133483.42000000001</v>
          </cell>
          <cell r="AO59">
            <v>45058.73</v>
          </cell>
          <cell r="AP59">
            <v>0</v>
          </cell>
          <cell r="AQ59">
            <v>103500</v>
          </cell>
          <cell r="AR59">
            <v>52898.42</v>
          </cell>
          <cell r="AS59">
            <v>76633.02</v>
          </cell>
          <cell r="AT59">
            <v>23283.37</v>
          </cell>
          <cell r="AU59">
            <v>0</v>
          </cell>
          <cell r="AV59">
            <v>74609.929999999993</v>
          </cell>
          <cell r="AW59">
            <v>40908.050000000003</v>
          </cell>
          <cell r="AX59">
            <v>43787.68</v>
          </cell>
          <cell r="AY59">
            <v>921553.04</v>
          </cell>
          <cell r="AZ59">
            <v>836857.31</v>
          </cell>
          <cell r="BA59">
            <v>0.8</v>
          </cell>
          <cell r="BB59">
            <v>68595.598333333299</v>
          </cell>
          <cell r="BC59">
            <v>50228.923333333303</v>
          </cell>
          <cell r="BD59">
            <v>42719.135000000002</v>
          </cell>
          <cell r="BE59">
            <v>55154.1233333333</v>
          </cell>
          <cell r="BF59">
            <v>44722.131666666697</v>
          </cell>
          <cell r="BG59">
            <v>43203.675000000003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str">
            <v>正常供货</v>
          </cell>
          <cell r="G60">
            <v>90</v>
          </cell>
          <cell r="H60" t="str">
            <v>是</v>
          </cell>
          <cell r="I60">
            <v>90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30828.400000000001</v>
          </cell>
          <cell r="AE60">
            <v>40385.19</v>
          </cell>
          <cell r="AF60">
            <v>56596.68</v>
          </cell>
          <cell r="AG60">
            <v>27046.89</v>
          </cell>
          <cell r="AH60">
            <v>44354.57</v>
          </cell>
          <cell r="AI60">
            <v>45109.77</v>
          </cell>
          <cell r="AJ60">
            <v>56004.97</v>
          </cell>
          <cell r="AK60">
            <v>67923.960000000006</v>
          </cell>
          <cell r="AL60">
            <v>56994.879999999997</v>
          </cell>
          <cell r="AM60">
            <v>56144.639999999999</v>
          </cell>
          <cell r="AN60">
            <v>26984.55</v>
          </cell>
          <cell r="AO60">
            <v>31650.85</v>
          </cell>
          <cell r="AP60">
            <v>31400</v>
          </cell>
          <cell r="AQ60">
            <v>48000</v>
          </cell>
          <cell r="AR60">
            <v>43591.48</v>
          </cell>
          <cell r="AS60">
            <v>35027.19</v>
          </cell>
          <cell r="AT60">
            <v>25666.080000000002</v>
          </cell>
          <cell r="AU60">
            <v>0</v>
          </cell>
          <cell r="AV60">
            <v>42989.99</v>
          </cell>
          <cell r="AW60">
            <v>54605.88</v>
          </cell>
          <cell r="AX60">
            <v>0</v>
          </cell>
          <cell r="AY60">
            <v>821305.97</v>
          </cell>
          <cell r="AZ60">
            <v>723710.1</v>
          </cell>
          <cell r="BA60">
            <v>0.8</v>
          </cell>
          <cell r="BB60">
            <v>36109.011666666702</v>
          </cell>
          <cell r="BC60">
            <v>35889.266666666699</v>
          </cell>
          <cell r="BD60">
            <v>30614.125</v>
          </cell>
          <cell r="BE60">
            <v>32545.79</v>
          </cell>
          <cell r="BF60">
            <v>33646.769999999997</v>
          </cell>
          <cell r="BG60">
            <v>26381.523333333302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str">
            <v>正常供货</v>
          </cell>
          <cell r="G61">
            <v>60</v>
          </cell>
          <cell r="H61" t="str">
            <v>否</v>
          </cell>
          <cell r="I61">
            <v>90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7050.95</v>
          </cell>
          <cell r="AQ61">
            <v>150100</v>
          </cell>
          <cell r="AR61">
            <v>0</v>
          </cell>
          <cell r="AS61">
            <v>182671.28</v>
          </cell>
          <cell r="AT61">
            <v>0</v>
          </cell>
          <cell r="AU61">
            <v>0</v>
          </cell>
          <cell r="AV61">
            <v>885251.05</v>
          </cell>
          <cell r="AW61">
            <v>679356</v>
          </cell>
          <cell r="AX61">
            <v>676097.08</v>
          </cell>
          <cell r="AY61">
            <v>2580526.36</v>
          </cell>
          <cell r="AZ61">
            <v>1225073.28</v>
          </cell>
          <cell r="BA61">
            <v>0.8</v>
          </cell>
          <cell r="BB61">
            <v>56637.038333333301</v>
          </cell>
          <cell r="BC61">
            <v>56637.038333333301</v>
          </cell>
          <cell r="BD61">
            <v>56637.038333333301</v>
          </cell>
          <cell r="BE61">
            <v>203003.721666667</v>
          </cell>
          <cell r="BF61">
            <v>291213.05499999999</v>
          </cell>
          <cell r="BG61">
            <v>403895.90166666702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str">
            <v>正常供货</v>
          </cell>
          <cell r="G62">
            <v>90</v>
          </cell>
          <cell r="H62" t="str">
            <v>是</v>
          </cell>
          <cell r="I62">
            <v>90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32705.5</v>
          </cell>
          <cell r="AF62">
            <v>85524.27</v>
          </cell>
          <cell r="AG62">
            <v>0</v>
          </cell>
          <cell r="AH62">
            <v>156100.04999999999</v>
          </cell>
          <cell r="AI62">
            <v>26790.04</v>
          </cell>
          <cell r="AJ62">
            <v>60885.41</v>
          </cell>
          <cell r="AK62">
            <v>165910.82999999999</v>
          </cell>
          <cell r="AL62">
            <v>33628.800000000003</v>
          </cell>
          <cell r="AM62">
            <v>84291.79</v>
          </cell>
          <cell r="AN62">
            <v>90649.77</v>
          </cell>
          <cell r="AO62">
            <v>28624.07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364412.38</v>
          </cell>
          <cell r="AU62">
            <v>97168.7</v>
          </cell>
          <cell r="AV62">
            <v>0</v>
          </cell>
          <cell r="AW62">
            <v>85355.12</v>
          </cell>
          <cell r="AX62">
            <v>63059.24</v>
          </cell>
          <cell r="AY62">
            <v>1375105.97</v>
          </cell>
          <cell r="AZ62">
            <v>1226691.6100000001</v>
          </cell>
          <cell r="BA62">
            <v>0.8</v>
          </cell>
          <cell r="BB62">
            <v>19878.973333333299</v>
          </cell>
          <cell r="BC62">
            <v>65506.074999999997</v>
          </cell>
          <cell r="BD62">
            <v>76930.179999999993</v>
          </cell>
          <cell r="BE62">
            <v>76930.179999999993</v>
          </cell>
          <cell r="BF62">
            <v>91156.033333333296</v>
          </cell>
          <cell r="BG62">
            <v>101665.906666667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F63" t="str">
            <v>大宗物料</v>
          </cell>
          <cell r="G63">
            <v>90</v>
          </cell>
          <cell r="H63" t="str">
            <v>是</v>
          </cell>
          <cell r="I63">
            <v>90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30809.99</v>
          </cell>
          <cell r="AF63">
            <v>0</v>
          </cell>
          <cell r="AG63">
            <v>79100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X63">
            <v>0</v>
          </cell>
          <cell r="AY63">
            <v>109909.99</v>
          </cell>
          <cell r="AZ63">
            <v>109909.99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str">
            <v>实验费-老帐</v>
          </cell>
          <cell r="G64">
            <v>0</v>
          </cell>
          <cell r="H64" t="str">
            <v>否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383520.5</v>
          </cell>
          <cell r="AQ64">
            <v>0</v>
          </cell>
          <cell r="AR64">
            <v>228201</v>
          </cell>
          <cell r="AS64">
            <v>4337.5</v>
          </cell>
          <cell r="AT64">
            <v>0</v>
          </cell>
          <cell r="AU64">
            <v>0</v>
          </cell>
          <cell r="AV64">
            <v>3905</v>
          </cell>
          <cell r="AX64">
            <v>0</v>
          </cell>
          <cell r="AY64">
            <v>619964</v>
          </cell>
          <cell r="AZ64">
            <v>619964</v>
          </cell>
          <cell r="BA64">
            <v>0.8</v>
          </cell>
          <cell r="BB64">
            <v>102676.5</v>
          </cell>
          <cell r="BC64">
            <v>102676.5</v>
          </cell>
          <cell r="BD64">
            <v>102676.5</v>
          </cell>
          <cell r="BE64">
            <v>39407.25</v>
          </cell>
          <cell r="BF64">
            <v>39407.25</v>
          </cell>
          <cell r="BG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str">
            <v>大宗物料</v>
          </cell>
          <cell r="G65">
            <v>60</v>
          </cell>
          <cell r="H65" t="str">
            <v>否</v>
          </cell>
          <cell r="I65">
            <v>60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AL65">
            <v>0</v>
          </cell>
          <cell r="AM65">
            <v>0</v>
          </cell>
          <cell r="AN65">
            <v>0</v>
          </cell>
          <cell r="AP65">
            <v>0</v>
          </cell>
          <cell r="AQ65">
            <v>0</v>
          </cell>
          <cell r="AR65">
            <v>103409.82</v>
          </cell>
          <cell r="AS65">
            <v>688800</v>
          </cell>
          <cell r="AT65">
            <v>1019760</v>
          </cell>
          <cell r="AU65">
            <v>678240</v>
          </cell>
          <cell r="AV65">
            <v>962640</v>
          </cell>
          <cell r="AW65">
            <v>869760</v>
          </cell>
          <cell r="AX65">
            <v>659400</v>
          </cell>
          <cell r="AY65">
            <v>4982009.82</v>
          </cell>
          <cell r="AZ65">
            <v>3452849.82</v>
          </cell>
          <cell r="BA65">
            <v>1</v>
          </cell>
          <cell r="BB65">
            <v>132034.97</v>
          </cell>
          <cell r="BC65">
            <v>301994.96999999997</v>
          </cell>
          <cell r="BD65">
            <v>415034.97</v>
          </cell>
          <cell r="BE65">
            <v>575474.97</v>
          </cell>
          <cell r="BF65">
            <v>720434.97</v>
          </cell>
          <cell r="BG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str">
            <v>正常供货</v>
          </cell>
          <cell r="G66">
            <v>60</v>
          </cell>
          <cell r="H66" t="str">
            <v>否</v>
          </cell>
          <cell r="I66">
            <v>90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32059.31</v>
          </cell>
          <cell r="AT66">
            <v>46536.05</v>
          </cell>
          <cell r="AU66">
            <v>66484.39</v>
          </cell>
          <cell r="AV66">
            <v>28145.33</v>
          </cell>
          <cell r="AW66">
            <v>87002.92</v>
          </cell>
          <cell r="AX66">
            <v>77516.59</v>
          </cell>
          <cell r="AY66">
            <v>337744.59</v>
          </cell>
          <cell r="AZ66">
            <v>173225.08</v>
          </cell>
          <cell r="BA66">
            <v>0.8</v>
          </cell>
          <cell r="BB66">
            <v>5343.2183333333296</v>
          </cell>
          <cell r="BC66">
            <v>13099.2266666667</v>
          </cell>
          <cell r="BD66">
            <v>24179.958333333299</v>
          </cell>
          <cell r="BE66">
            <v>28870.846666666701</v>
          </cell>
          <cell r="BF66">
            <v>43371.333333333299</v>
          </cell>
          <cell r="BG66">
            <v>56290.764999999999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str">
            <v>固定资产-老账</v>
          </cell>
          <cell r="G67" t="str">
            <v>预付</v>
          </cell>
          <cell r="H67" t="str">
            <v>否</v>
          </cell>
          <cell r="J67">
            <v>222035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60000</v>
          </cell>
          <cell r="Z67">
            <v>0</v>
          </cell>
          <cell r="AA67">
            <v>0</v>
          </cell>
          <cell r="AB67">
            <v>11965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X67">
            <v>0</v>
          </cell>
          <cell r="AY67">
            <v>294000</v>
          </cell>
          <cell r="AZ67">
            <v>294000</v>
          </cell>
          <cell r="BA67">
            <v>0.8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str">
            <v>正常供货</v>
          </cell>
          <cell r="G68">
            <v>60</v>
          </cell>
          <cell r="H68" t="str">
            <v>否</v>
          </cell>
          <cell r="I68">
            <v>60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811996.06</v>
          </cell>
          <cell r="AT68">
            <v>281423.25</v>
          </cell>
          <cell r="AU68">
            <v>991550.26</v>
          </cell>
          <cell r="AV68">
            <v>156597.75</v>
          </cell>
          <cell r="AW68">
            <v>855585.49</v>
          </cell>
          <cell r="AX68">
            <v>560550.06000000006</v>
          </cell>
          <cell r="AY68">
            <v>3657702.87</v>
          </cell>
          <cell r="AZ68">
            <v>2241567.3199999998</v>
          </cell>
          <cell r="BA68">
            <v>0.8</v>
          </cell>
          <cell r="BB68">
            <v>135332.67666666699</v>
          </cell>
          <cell r="BC68">
            <v>182236.55166666699</v>
          </cell>
          <cell r="BD68">
            <v>347494.92833333299</v>
          </cell>
          <cell r="BE68">
            <v>373594.55333333299</v>
          </cell>
          <cell r="BF68">
            <v>516192.13500000001</v>
          </cell>
          <cell r="BG68">
            <v>609617.14500000002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str">
            <v>正常供货</v>
          </cell>
          <cell r="G69">
            <v>60</v>
          </cell>
          <cell r="H69" t="str">
            <v>是</v>
          </cell>
          <cell r="I69">
            <v>60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W69">
            <v>0</v>
          </cell>
          <cell r="Y69">
            <v>0</v>
          </cell>
          <cell r="AK69">
            <v>0</v>
          </cell>
          <cell r="AL69">
            <v>0</v>
          </cell>
          <cell r="AM69">
            <v>86101.19</v>
          </cell>
          <cell r="AN69">
            <v>110872.52</v>
          </cell>
          <cell r="AO69">
            <v>64759.78</v>
          </cell>
          <cell r="AP69">
            <v>28900</v>
          </cell>
          <cell r="AQ69">
            <v>14400</v>
          </cell>
          <cell r="AR69">
            <v>0</v>
          </cell>
          <cell r="AS69">
            <v>673.35</v>
          </cell>
          <cell r="AT69">
            <v>16414.490000000002</v>
          </cell>
          <cell r="AU69">
            <v>0</v>
          </cell>
          <cell r="AV69">
            <v>0</v>
          </cell>
          <cell r="AX69">
            <v>4096.37</v>
          </cell>
          <cell r="AY69">
            <v>326217.7</v>
          </cell>
          <cell r="AZ69">
            <v>322121.33</v>
          </cell>
          <cell r="BA69">
            <v>0.8</v>
          </cell>
          <cell r="BB69">
            <v>36600.941666666702</v>
          </cell>
          <cell r="BC69">
            <v>20857.936666666701</v>
          </cell>
          <cell r="BD69">
            <v>10064.64</v>
          </cell>
          <cell r="BE69">
            <v>5247.9733333333297</v>
          </cell>
          <cell r="BF69">
            <v>2847.9733333333302</v>
          </cell>
          <cell r="BG69">
            <v>3530.70166666667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str">
            <v>正常供货</v>
          </cell>
          <cell r="G70">
            <v>90</v>
          </cell>
          <cell r="H70" t="str">
            <v>是</v>
          </cell>
          <cell r="I70">
            <v>90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F70">
            <v>0</v>
          </cell>
          <cell r="AG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64665.94</v>
          </cell>
          <cell r="AN70">
            <v>0</v>
          </cell>
          <cell r="AO70">
            <v>112570.89</v>
          </cell>
          <cell r="AP70">
            <v>7500</v>
          </cell>
          <cell r="AQ70">
            <v>17600</v>
          </cell>
          <cell r="AR70">
            <v>24286.2</v>
          </cell>
          <cell r="AS70">
            <v>31266.25</v>
          </cell>
          <cell r="AT70">
            <v>28633.119999999999</v>
          </cell>
          <cell r="AU70">
            <v>20920.740000000002</v>
          </cell>
          <cell r="AV70">
            <v>0</v>
          </cell>
          <cell r="AW70">
            <v>65364.24</v>
          </cell>
          <cell r="AX70">
            <v>0</v>
          </cell>
          <cell r="AY70">
            <v>372807.38</v>
          </cell>
          <cell r="AZ70">
            <v>307443.14</v>
          </cell>
          <cell r="BA70">
            <v>0.8</v>
          </cell>
          <cell r="BB70">
            <v>32203.89</v>
          </cell>
          <cell r="BC70">
            <v>36976.076666666697</v>
          </cell>
          <cell r="BD70">
            <v>21701.051666666699</v>
          </cell>
          <cell r="BE70">
            <v>20451.051666666699</v>
          </cell>
          <cell r="BF70">
            <v>28411.758333333299</v>
          </cell>
          <cell r="BG70">
            <v>24364.058333333302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F71" t="str">
            <v>大宗物料</v>
          </cell>
          <cell r="G71">
            <v>90</v>
          </cell>
          <cell r="H71" t="str">
            <v>是</v>
          </cell>
          <cell r="I71">
            <v>90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46705.599999999999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X71">
            <v>0</v>
          </cell>
          <cell r="AY71">
            <v>46705.599999999999</v>
          </cell>
          <cell r="AZ71">
            <v>46705.599999999999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G72">
            <v>0</v>
          </cell>
          <cell r="H72" t="str">
            <v>否</v>
          </cell>
          <cell r="I72">
            <v>30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W72">
            <v>141746.47</v>
          </cell>
          <cell r="AX72">
            <v>350004.35</v>
          </cell>
          <cell r="AY72">
            <v>491750.82</v>
          </cell>
          <cell r="AZ72">
            <v>491750.82</v>
          </cell>
          <cell r="BA72">
            <v>1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23624.4116666667</v>
          </cell>
          <cell r="BG72">
            <v>81958.47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str">
            <v>正常供货</v>
          </cell>
          <cell r="G73">
            <v>60</v>
          </cell>
          <cell r="H73" t="str">
            <v>是</v>
          </cell>
          <cell r="I73">
            <v>90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Z73">
            <v>0</v>
          </cell>
          <cell r="AA73">
            <v>0</v>
          </cell>
          <cell r="AD73">
            <v>7278.33</v>
          </cell>
          <cell r="AE73">
            <v>16896</v>
          </cell>
          <cell r="AF73">
            <v>0</v>
          </cell>
          <cell r="AG73">
            <v>56615.9</v>
          </cell>
          <cell r="AH73">
            <v>24527.94</v>
          </cell>
          <cell r="AI73">
            <v>39551.94</v>
          </cell>
          <cell r="AJ73">
            <v>25151.95</v>
          </cell>
          <cell r="AK73">
            <v>58223.89</v>
          </cell>
          <cell r="AL73">
            <v>27767.94</v>
          </cell>
          <cell r="AM73">
            <v>36863.949999999997</v>
          </cell>
          <cell r="AN73">
            <v>26735.96</v>
          </cell>
          <cell r="AO73">
            <v>42047.93</v>
          </cell>
          <cell r="AP73">
            <v>32300</v>
          </cell>
          <cell r="AQ73">
            <v>33100</v>
          </cell>
          <cell r="AR73">
            <v>33839.94</v>
          </cell>
          <cell r="AS73">
            <v>42527.94</v>
          </cell>
          <cell r="AT73">
            <v>28175.95</v>
          </cell>
          <cell r="AU73">
            <v>50999.9</v>
          </cell>
          <cell r="AV73">
            <v>36719.93</v>
          </cell>
          <cell r="AW73">
            <v>17255.97</v>
          </cell>
          <cell r="AX73">
            <v>14495.98</v>
          </cell>
          <cell r="AY73">
            <v>651077.34</v>
          </cell>
          <cell r="AZ73">
            <v>619325.39</v>
          </cell>
          <cell r="BA73">
            <v>0.8</v>
          </cell>
          <cell r="BB73">
            <v>35091.961666666699</v>
          </cell>
          <cell r="BC73">
            <v>35331.96</v>
          </cell>
          <cell r="BD73">
            <v>36823.955000000002</v>
          </cell>
          <cell r="BE73">
            <v>37560.61</v>
          </cell>
          <cell r="BF73">
            <v>34919.938333333303</v>
          </cell>
          <cell r="BG73">
            <v>31695.945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str">
            <v>固定资产-老账</v>
          </cell>
          <cell r="G74">
            <v>0</v>
          </cell>
          <cell r="H74" t="str">
            <v>否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40459.99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X74">
            <v>0</v>
          </cell>
          <cell r="AY74">
            <v>40459.99</v>
          </cell>
          <cell r="AZ74">
            <v>40459.99</v>
          </cell>
          <cell r="BA74">
            <v>0.8</v>
          </cell>
          <cell r="BB74">
            <v>6743.3316666666697</v>
          </cell>
          <cell r="BC74">
            <v>6743.3316666666697</v>
          </cell>
          <cell r="BD74">
            <v>6743.3316666666697</v>
          </cell>
          <cell r="BE74">
            <v>6743.3316666666697</v>
          </cell>
          <cell r="BF74">
            <v>0</v>
          </cell>
          <cell r="BG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str">
            <v>正常供货</v>
          </cell>
          <cell r="G75">
            <v>90</v>
          </cell>
          <cell r="H75" t="str">
            <v>是</v>
          </cell>
          <cell r="I75">
            <v>90</v>
          </cell>
          <cell r="AJ75">
            <v>0</v>
          </cell>
          <cell r="AK75">
            <v>0</v>
          </cell>
          <cell r="AL75">
            <v>0</v>
          </cell>
          <cell r="AM75">
            <v>30476.37</v>
          </cell>
          <cell r="AN75">
            <v>60131.82</v>
          </cell>
          <cell r="AO75">
            <v>78616.36</v>
          </cell>
          <cell r="AP75">
            <v>117000</v>
          </cell>
          <cell r="AQ75">
            <v>131100</v>
          </cell>
          <cell r="AR75">
            <v>109169.3</v>
          </cell>
          <cell r="AS75">
            <v>129850.56</v>
          </cell>
          <cell r="AT75">
            <v>0</v>
          </cell>
          <cell r="AU75">
            <v>57024.32</v>
          </cell>
          <cell r="AV75">
            <v>117158.39999999999</v>
          </cell>
          <cell r="AW75">
            <v>460969.94</v>
          </cell>
          <cell r="AX75">
            <v>0</v>
          </cell>
          <cell r="AY75">
            <v>1291497.07</v>
          </cell>
          <cell r="AZ75">
            <v>713368.73</v>
          </cell>
          <cell r="BA75">
            <v>0.8</v>
          </cell>
          <cell r="BB75">
            <v>104311.34</v>
          </cell>
          <cell r="BC75">
            <v>94289.37</v>
          </cell>
          <cell r="BD75">
            <v>90690.696666666699</v>
          </cell>
          <cell r="BE75">
            <v>90717.096666666694</v>
          </cell>
          <cell r="BF75">
            <v>145695.42000000001</v>
          </cell>
          <cell r="BG75">
            <v>127500.536666667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F76" t="str">
            <v>正常供货</v>
          </cell>
          <cell r="G76">
            <v>30</v>
          </cell>
          <cell r="H76" t="str">
            <v>是</v>
          </cell>
          <cell r="I76">
            <v>30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B76">
            <v>0</v>
          </cell>
          <cell r="AD76">
            <v>0</v>
          </cell>
          <cell r="AE76">
            <v>0</v>
          </cell>
          <cell r="AF76">
            <v>0</v>
          </cell>
          <cell r="AI76">
            <v>0</v>
          </cell>
          <cell r="AJ76">
            <v>232592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X76">
            <v>0</v>
          </cell>
          <cell r="AY76">
            <v>232592</v>
          </cell>
          <cell r="AZ76">
            <v>232592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F77" t="str">
            <v>大宗物料</v>
          </cell>
          <cell r="G77">
            <v>60</v>
          </cell>
          <cell r="H77" t="str">
            <v>否</v>
          </cell>
          <cell r="I77">
            <v>60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41700</v>
          </cell>
          <cell r="AR77">
            <v>61020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X77">
            <v>0</v>
          </cell>
          <cell r="AY77">
            <v>102720</v>
          </cell>
          <cell r="AZ77">
            <v>102720</v>
          </cell>
          <cell r="BA77">
            <v>0</v>
          </cell>
          <cell r="BB77">
            <v>17120</v>
          </cell>
          <cell r="BC77">
            <v>17120</v>
          </cell>
          <cell r="BD77">
            <v>17120</v>
          </cell>
          <cell r="BE77">
            <v>17120</v>
          </cell>
          <cell r="BF77">
            <v>10170</v>
          </cell>
          <cell r="BG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str">
            <v>正常供货</v>
          </cell>
          <cell r="G78">
            <v>90</v>
          </cell>
          <cell r="H78" t="str">
            <v>否</v>
          </cell>
          <cell r="I78">
            <v>90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AD78">
            <v>0</v>
          </cell>
          <cell r="AE78">
            <v>0</v>
          </cell>
          <cell r="AF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4688.1400000000003</v>
          </cell>
          <cell r="AW78">
            <v>14056.84</v>
          </cell>
          <cell r="AX78">
            <v>84607.95</v>
          </cell>
          <cell r="AY78">
            <v>103352.93</v>
          </cell>
          <cell r="AZ78">
            <v>0</v>
          </cell>
          <cell r="BA78">
            <v>0.8</v>
          </cell>
          <cell r="BB78">
            <v>0</v>
          </cell>
          <cell r="BC78">
            <v>0</v>
          </cell>
          <cell r="BD78">
            <v>0</v>
          </cell>
          <cell r="BE78">
            <v>781.35666666666702</v>
          </cell>
          <cell r="BF78">
            <v>3124.1633333333298</v>
          </cell>
          <cell r="BG78">
            <v>17225.488333333298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F79" t="str">
            <v>正常供货</v>
          </cell>
          <cell r="G79">
            <v>60</v>
          </cell>
          <cell r="H79" t="str">
            <v>是</v>
          </cell>
          <cell r="I79">
            <v>60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W79">
            <v>0</v>
          </cell>
          <cell r="X79">
            <v>0</v>
          </cell>
          <cell r="Y79">
            <v>0</v>
          </cell>
          <cell r="Z79">
            <v>42403.21</v>
          </cell>
          <cell r="AA79">
            <v>0</v>
          </cell>
          <cell r="AB79">
            <v>0</v>
          </cell>
          <cell r="AD79">
            <v>0</v>
          </cell>
          <cell r="AE79">
            <v>0</v>
          </cell>
          <cell r="AF79">
            <v>9282.9599999999991</v>
          </cell>
          <cell r="AG79">
            <v>2488.41</v>
          </cell>
          <cell r="AH79">
            <v>10579.78</v>
          </cell>
          <cell r="AI79">
            <v>18862.96</v>
          </cell>
          <cell r="AJ79">
            <v>0</v>
          </cell>
          <cell r="AK79">
            <v>21414.7</v>
          </cell>
          <cell r="AL79">
            <v>0</v>
          </cell>
          <cell r="AM79">
            <v>25002.26</v>
          </cell>
          <cell r="AN79">
            <v>0</v>
          </cell>
          <cell r="AO79">
            <v>23556.33</v>
          </cell>
          <cell r="AP79">
            <v>0</v>
          </cell>
          <cell r="AQ79">
            <v>55500</v>
          </cell>
          <cell r="AR79">
            <v>0</v>
          </cell>
          <cell r="AS79">
            <v>36477.82</v>
          </cell>
          <cell r="AT79">
            <v>8752.09</v>
          </cell>
          <cell r="AU79">
            <v>0</v>
          </cell>
          <cell r="AV79">
            <v>6458.4</v>
          </cell>
          <cell r="AX79">
            <v>0</v>
          </cell>
          <cell r="AY79">
            <v>260778.92</v>
          </cell>
          <cell r="AZ79">
            <v>260778.92</v>
          </cell>
          <cell r="BA79">
            <v>0</v>
          </cell>
          <cell r="BB79">
            <v>19255.691666666698</v>
          </cell>
          <cell r="BC79">
            <v>20714.3733333333</v>
          </cell>
          <cell r="BD79">
            <v>16788.3183333333</v>
          </cell>
          <cell r="BE79">
            <v>17864.718333333301</v>
          </cell>
          <cell r="BF79">
            <v>8614.7183333333305</v>
          </cell>
          <cell r="BG79">
            <v>8614.7183333333305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str">
            <v>正常供货</v>
          </cell>
          <cell r="G80">
            <v>90</v>
          </cell>
          <cell r="H80" t="str">
            <v>是</v>
          </cell>
          <cell r="I80">
            <v>90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AA80">
            <v>0</v>
          </cell>
          <cell r="AB80">
            <v>0</v>
          </cell>
          <cell r="AD80">
            <v>0</v>
          </cell>
          <cell r="AE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97094.38</v>
          </cell>
          <cell r="AO80">
            <v>207948.25</v>
          </cell>
          <cell r="AP80">
            <v>0</v>
          </cell>
          <cell r="AQ80">
            <v>0</v>
          </cell>
          <cell r="AR80">
            <v>119714.71</v>
          </cell>
          <cell r="AS80">
            <v>0</v>
          </cell>
          <cell r="AT80">
            <v>147635.45000000001</v>
          </cell>
          <cell r="AU80">
            <v>175374.06</v>
          </cell>
          <cell r="AV80">
            <v>0</v>
          </cell>
          <cell r="AX80">
            <v>0</v>
          </cell>
          <cell r="AY80">
            <v>747766.85</v>
          </cell>
          <cell r="AZ80">
            <v>747766.85</v>
          </cell>
          <cell r="BA80">
            <v>0.8</v>
          </cell>
          <cell r="BB80">
            <v>70792.89</v>
          </cell>
          <cell r="BC80">
            <v>79216.401666666701</v>
          </cell>
          <cell r="BD80">
            <v>73787.37</v>
          </cell>
          <cell r="BE80">
            <v>73787.37</v>
          </cell>
          <cell r="BF80">
            <v>73787.37</v>
          </cell>
          <cell r="BG80">
            <v>53834.918333333299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str">
            <v>正常供货</v>
          </cell>
          <cell r="G81">
            <v>60</v>
          </cell>
          <cell r="H81" t="str">
            <v>是</v>
          </cell>
          <cell r="I81">
            <v>60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43285.3</v>
          </cell>
          <cell r="AP81">
            <v>8000</v>
          </cell>
          <cell r="AQ81">
            <v>21300</v>
          </cell>
          <cell r="AR81">
            <v>34175.29</v>
          </cell>
          <cell r="AS81">
            <v>40827.839999999997</v>
          </cell>
          <cell r="AT81">
            <v>37579.050000000003</v>
          </cell>
          <cell r="AU81">
            <v>30551.27</v>
          </cell>
          <cell r="AV81">
            <v>8419.33</v>
          </cell>
          <cell r="AW81">
            <v>21651.16</v>
          </cell>
          <cell r="AX81">
            <v>47236.26</v>
          </cell>
          <cell r="AY81">
            <v>293025.5</v>
          </cell>
          <cell r="AZ81">
            <v>224138.08</v>
          </cell>
          <cell r="BA81">
            <v>0.8</v>
          </cell>
          <cell r="BB81">
            <v>24598.071666666699</v>
          </cell>
          <cell r="BC81">
            <v>30861.246666666699</v>
          </cell>
          <cell r="BD81">
            <v>28738.9083333333</v>
          </cell>
          <cell r="BE81">
            <v>28808.796666666702</v>
          </cell>
          <cell r="BF81">
            <v>28867.323333333301</v>
          </cell>
          <cell r="BG81">
            <v>31044.151666666701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F82" t="str">
            <v>正常供货</v>
          </cell>
          <cell r="G82">
            <v>60</v>
          </cell>
          <cell r="H82" t="str">
            <v>是</v>
          </cell>
          <cell r="I82">
            <v>60</v>
          </cell>
          <cell r="AD82">
            <v>37490.120000000003</v>
          </cell>
          <cell r="AE82">
            <v>29301.8</v>
          </cell>
          <cell r="AF82">
            <v>0</v>
          </cell>
          <cell r="AG82">
            <v>118314.62</v>
          </cell>
          <cell r="AH82">
            <v>8542.7999999999993</v>
          </cell>
          <cell r="AI82">
            <v>0</v>
          </cell>
          <cell r="AJ82">
            <v>0</v>
          </cell>
          <cell r="AK82">
            <v>83088.899999999994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X82">
            <v>0</v>
          </cell>
          <cell r="AY82">
            <v>276738.24</v>
          </cell>
          <cell r="AZ82">
            <v>276738.24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str">
            <v>电泳漆</v>
          </cell>
          <cell r="G83">
            <v>0</v>
          </cell>
          <cell r="H83" t="str">
            <v>否</v>
          </cell>
          <cell r="I83">
            <v>30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S83">
            <v>0</v>
          </cell>
          <cell r="AT83">
            <v>0</v>
          </cell>
          <cell r="AU83">
            <v>183188.65</v>
          </cell>
          <cell r="AV83">
            <v>0</v>
          </cell>
          <cell r="AW83">
            <v>125769</v>
          </cell>
          <cell r="AX83">
            <v>0</v>
          </cell>
          <cell r="AY83">
            <v>308957.65000000002</v>
          </cell>
          <cell r="AZ83">
            <v>308957.65000000002</v>
          </cell>
          <cell r="BA83">
            <v>0.8</v>
          </cell>
          <cell r="BB83">
            <v>0</v>
          </cell>
          <cell r="BC83">
            <v>0</v>
          </cell>
          <cell r="BD83">
            <v>30531.441666666698</v>
          </cell>
          <cell r="BE83">
            <v>30531.441666666698</v>
          </cell>
          <cell r="BF83">
            <v>51492.941666666702</v>
          </cell>
          <cell r="BG83">
            <v>51492.941666666702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F84" t="str">
            <v>老账</v>
          </cell>
          <cell r="G84">
            <v>60</v>
          </cell>
          <cell r="H84" t="str">
            <v>否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29047.96</v>
          </cell>
          <cell r="X84">
            <v>0</v>
          </cell>
          <cell r="Y84">
            <v>98700.98</v>
          </cell>
          <cell r="Z84">
            <v>0</v>
          </cell>
          <cell r="AA84">
            <v>0</v>
          </cell>
          <cell r="AB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X84">
            <v>4251.0600000000004</v>
          </cell>
          <cell r="AY84">
            <v>132000</v>
          </cell>
          <cell r="AZ84">
            <v>127748.94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708.51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str">
            <v>正常供货</v>
          </cell>
          <cell r="G85">
            <v>60</v>
          </cell>
          <cell r="H85" t="str">
            <v>是</v>
          </cell>
          <cell r="I85">
            <v>60</v>
          </cell>
          <cell r="J85">
            <v>0</v>
          </cell>
          <cell r="K85">
            <v>0</v>
          </cell>
          <cell r="L85">
            <v>0</v>
          </cell>
          <cell r="O85">
            <v>0</v>
          </cell>
          <cell r="P85">
            <v>0</v>
          </cell>
          <cell r="Q85">
            <v>8383.6</v>
          </cell>
          <cell r="R85">
            <v>6784.0900000000101</v>
          </cell>
          <cell r="S85">
            <v>8528.5700000000106</v>
          </cell>
          <cell r="T85">
            <v>9497.4500000000098</v>
          </cell>
          <cell r="U85">
            <v>11995.55</v>
          </cell>
          <cell r="V85">
            <v>0</v>
          </cell>
          <cell r="W85">
            <v>35938.32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33094.61</v>
          </cell>
          <cell r="AD85">
            <v>0</v>
          </cell>
          <cell r="AE85">
            <v>24584.46</v>
          </cell>
          <cell r="AF85">
            <v>9690.07</v>
          </cell>
          <cell r="AG85">
            <v>7739.09</v>
          </cell>
          <cell r="AH85">
            <v>0</v>
          </cell>
          <cell r="AI85">
            <v>13711.46</v>
          </cell>
          <cell r="AJ85">
            <v>21353.47</v>
          </cell>
          <cell r="AK85">
            <v>31916.12</v>
          </cell>
          <cell r="AL85">
            <v>8333.5300000000007</v>
          </cell>
          <cell r="AM85">
            <v>15572.25</v>
          </cell>
          <cell r="AN85">
            <v>9576.61</v>
          </cell>
          <cell r="AO85">
            <v>15004.33</v>
          </cell>
          <cell r="AP85">
            <v>16800</v>
          </cell>
          <cell r="AQ85">
            <v>21100</v>
          </cell>
          <cell r="AR85">
            <v>23873.91</v>
          </cell>
          <cell r="AS85">
            <v>20626.8</v>
          </cell>
          <cell r="AT85">
            <v>10799.45</v>
          </cell>
          <cell r="AU85">
            <v>16941.96</v>
          </cell>
          <cell r="AV85">
            <v>16400.310000000001</v>
          </cell>
          <cell r="AW85">
            <v>20258.849999999999</v>
          </cell>
          <cell r="AX85">
            <v>12390.03</v>
          </cell>
          <cell r="AY85">
            <v>430894.89</v>
          </cell>
          <cell r="AZ85">
            <v>398246.01</v>
          </cell>
          <cell r="BA85">
            <v>0.8</v>
          </cell>
          <cell r="BB85">
            <v>17830.275000000001</v>
          </cell>
          <cell r="BC85">
            <v>18034.081666666701</v>
          </cell>
          <cell r="BD85">
            <v>18357.02</v>
          </cell>
          <cell r="BE85">
            <v>18290.404999999999</v>
          </cell>
          <cell r="BF85">
            <v>18150.2133333333</v>
          </cell>
          <cell r="BG85">
            <v>16236.233333333301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str">
            <v>诉讼-7月底付清货款</v>
          </cell>
          <cell r="G86">
            <v>60</v>
          </cell>
          <cell r="H86" t="str">
            <v>否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0.8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str">
            <v>诉讼</v>
          </cell>
          <cell r="G87" t="str">
            <v>预付/60</v>
          </cell>
          <cell r="H87" t="str">
            <v>否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0.8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str">
            <v>正常供货</v>
          </cell>
          <cell r="G88">
            <v>60</v>
          </cell>
          <cell r="H88" t="str">
            <v>是</v>
          </cell>
          <cell r="I88">
            <v>60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26325.65</v>
          </cell>
          <cell r="AA88">
            <v>0</v>
          </cell>
          <cell r="AB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204220.19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9000</v>
          </cell>
          <cell r="AR88">
            <v>0</v>
          </cell>
          <cell r="AS88">
            <v>358521.59999999998</v>
          </cell>
          <cell r="AT88">
            <v>0</v>
          </cell>
          <cell r="AU88">
            <v>0</v>
          </cell>
          <cell r="AV88">
            <v>0</v>
          </cell>
          <cell r="AX88">
            <v>0</v>
          </cell>
          <cell r="AY88">
            <v>598067.43999999994</v>
          </cell>
          <cell r="AZ88">
            <v>598067.43999999994</v>
          </cell>
          <cell r="BA88">
            <v>0.8</v>
          </cell>
          <cell r="BB88">
            <v>61253.599999999999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59753.599999999999</v>
          </cell>
          <cell r="BG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F89" t="str">
            <v>老账</v>
          </cell>
          <cell r="G89">
            <v>0</v>
          </cell>
          <cell r="H89" t="str">
            <v>否</v>
          </cell>
          <cell r="J89">
            <v>48042.77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X89">
            <v>0</v>
          </cell>
          <cell r="AY89">
            <v>48042.77</v>
          </cell>
          <cell r="AZ89">
            <v>48042.77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F90" t="str">
            <v>大宗物料</v>
          </cell>
          <cell r="G90">
            <v>30</v>
          </cell>
          <cell r="H90" t="str">
            <v>否</v>
          </cell>
          <cell r="I90">
            <v>30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3625.92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X90">
            <v>0</v>
          </cell>
          <cell r="AY90">
            <v>3625.92</v>
          </cell>
          <cell r="AZ90">
            <v>3625.92</v>
          </cell>
          <cell r="BA90">
            <v>0</v>
          </cell>
          <cell r="BB90">
            <v>604.32000000000005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str">
            <v>老账</v>
          </cell>
          <cell r="G91">
            <v>60</v>
          </cell>
          <cell r="H91" t="str">
            <v>否</v>
          </cell>
          <cell r="J91">
            <v>31381.81</v>
          </cell>
          <cell r="K91">
            <v>0</v>
          </cell>
          <cell r="L91">
            <v>147426.87</v>
          </cell>
          <cell r="M91">
            <v>0</v>
          </cell>
          <cell r="N91">
            <v>67211.7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X91">
            <v>0</v>
          </cell>
          <cell r="AY91">
            <v>246020.38</v>
          </cell>
          <cell r="AZ91">
            <v>246020.38</v>
          </cell>
          <cell r="BA91">
            <v>0.8</v>
          </cell>
          <cell r="BB91">
            <v>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str">
            <v>大宗物料</v>
          </cell>
          <cell r="G92">
            <v>30</v>
          </cell>
          <cell r="H92" t="str">
            <v>否</v>
          </cell>
          <cell r="I92">
            <v>60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AJ92">
            <v>0</v>
          </cell>
          <cell r="AK92">
            <v>0</v>
          </cell>
          <cell r="AL92">
            <v>0</v>
          </cell>
          <cell r="AN92">
            <v>0</v>
          </cell>
          <cell r="AO92">
            <v>0</v>
          </cell>
          <cell r="AP92">
            <v>0</v>
          </cell>
          <cell r="AR92">
            <v>80545.009999999995</v>
          </cell>
          <cell r="AS92">
            <v>0</v>
          </cell>
          <cell r="AT92">
            <v>312232.90000000002</v>
          </cell>
          <cell r="AU92">
            <v>0</v>
          </cell>
          <cell r="AV92">
            <v>212326.06</v>
          </cell>
          <cell r="AW92">
            <v>130768.59</v>
          </cell>
          <cell r="AX92">
            <v>85509.77</v>
          </cell>
          <cell r="AY92">
            <v>821382.33</v>
          </cell>
          <cell r="AZ92">
            <v>906892.1</v>
          </cell>
          <cell r="BA92">
            <v>1</v>
          </cell>
          <cell r="BB92">
            <v>13424.1683333333</v>
          </cell>
          <cell r="BC92">
            <v>65462.985000000001</v>
          </cell>
          <cell r="BD92">
            <v>65462.985000000001</v>
          </cell>
          <cell r="BE92">
            <v>100850.661666667</v>
          </cell>
          <cell r="BF92">
            <v>122645.426666667</v>
          </cell>
          <cell r="BG92">
            <v>123472.88666666699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F93" t="str">
            <v>老账</v>
          </cell>
          <cell r="G93">
            <v>90</v>
          </cell>
          <cell r="H93" t="str">
            <v>是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52140.57</v>
          </cell>
          <cell r="AF93">
            <v>2400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X93">
            <v>0</v>
          </cell>
          <cell r="AY93">
            <v>54540.57</v>
          </cell>
          <cell r="AZ93">
            <v>54540.57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str">
            <v>销售（三方库）</v>
          </cell>
          <cell r="G94">
            <v>90</v>
          </cell>
          <cell r="H94" t="str">
            <v>是</v>
          </cell>
          <cell r="I94">
            <v>90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139448.35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X94">
            <v>0</v>
          </cell>
          <cell r="AY94">
            <v>139448.35</v>
          </cell>
          <cell r="AZ94">
            <v>139448.35</v>
          </cell>
          <cell r="BA94">
            <v>0.8</v>
          </cell>
          <cell r="BB94">
            <v>23241.391666666699</v>
          </cell>
          <cell r="BC94">
            <v>23241.391666666699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F95" t="str">
            <v>老账</v>
          </cell>
          <cell r="G95">
            <v>60</v>
          </cell>
          <cell r="H95" t="str">
            <v>是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C95">
            <v>2082.13</v>
          </cell>
          <cell r="AD95">
            <v>28574.47</v>
          </cell>
          <cell r="AE95">
            <v>14575.68</v>
          </cell>
          <cell r="AF95">
            <v>14211.92</v>
          </cell>
          <cell r="AG95">
            <v>0</v>
          </cell>
          <cell r="AH95">
            <v>9273.6</v>
          </cell>
          <cell r="AI95">
            <v>17939.13</v>
          </cell>
          <cell r="AJ95">
            <v>0</v>
          </cell>
          <cell r="AK95">
            <v>35792.04</v>
          </cell>
          <cell r="AL95">
            <v>0</v>
          </cell>
          <cell r="AM95">
            <v>20538.689999999999</v>
          </cell>
          <cell r="AN95">
            <v>0</v>
          </cell>
          <cell r="AO95">
            <v>11307.11</v>
          </cell>
          <cell r="AP95">
            <v>5900</v>
          </cell>
          <cell r="AQ95">
            <v>6000</v>
          </cell>
          <cell r="AR95">
            <v>6275.12</v>
          </cell>
          <cell r="AS95">
            <v>4386.99</v>
          </cell>
          <cell r="AT95">
            <v>1683.48</v>
          </cell>
          <cell r="AU95">
            <v>12318.44</v>
          </cell>
          <cell r="AV95">
            <v>7247.58</v>
          </cell>
          <cell r="AW95">
            <v>11919.23</v>
          </cell>
          <cell r="AX95">
            <v>7656.65</v>
          </cell>
          <cell r="AY95">
            <v>217682.26</v>
          </cell>
          <cell r="AZ95">
            <v>198106.38</v>
          </cell>
          <cell r="BA95">
            <v>0</v>
          </cell>
          <cell r="BB95">
            <v>5644.87</v>
          </cell>
          <cell r="BC95">
            <v>5925.45</v>
          </cell>
          <cell r="BD95">
            <v>6094.0050000000001</v>
          </cell>
          <cell r="BE95">
            <v>6318.6016666666701</v>
          </cell>
          <cell r="BF95">
            <v>7305.14</v>
          </cell>
          <cell r="BG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F96" t="str">
            <v>老账</v>
          </cell>
          <cell r="G96">
            <v>0</v>
          </cell>
          <cell r="H96" t="str">
            <v>否</v>
          </cell>
          <cell r="J96">
            <v>215008.44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X96">
            <v>0</v>
          </cell>
          <cell r="AY96">
            <v>215008.44</v>
          </cell>
          <cell r="AZ96">
            <v>215008.44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str">
            <v>正常供货</v>
          </cell>
          <cell r="G97">
            <v>90</v>
          </cell>
          <cell r="H97" t="str">
            <v>是</v>
          </cell>
          <cell r="I97">
            <v>90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41534.019999999997</v>
          </cell>
          <cell r="AL97">
            <v>0</v>
          </cell>
          <cell r="AM97">
            <v>61593.82</v>
          </cell>
          <cell r="AN97">
            <v>134237.70000000001</v>
          </cell>
          <cell r="AO97">
            <v>0</v>
          </cell>
          <cell r="AP97">
            <v>116100</v>
          </cell>
          <cell r="AQ97">
            <v>0</v>
          </cell>
          <cell r="AR97">
            <v>144574.97</v>
          </cell>
          <cell r="AS97">
            <v>109636.93</v>
          </cell>
          <cell r="AT97">
            <v>0</v>
          </cell>
          <cell r="AU97">
            <v>39472.26</v>
          </cell>
          <cell r="AV97">
            <v>0</v>
          </cell>
          <cell r="AW97">
            <v>49291.4</v>
          </cell>
          <cell r="AX97">
            <v>0</v>
          </cell>
          <cell r="AY97">
            <v>696441.1</v>
          </cell>
          <cell r="AZ97">
            <v>647149.69999999995</v>
          </cell>
          <cell r="BA97">
            <v>0.8</v>
          </cell>
          <cell r="BB97">
            <v>84091.6</v>
          </cell>
          <cell r="BC97">
            <v>61718.65</v>
          </cell>
          <cell r="BD97">
            <v>68297.36</v>
          </cell>
          <cell r="BE97">
            <v>48947.360000000001</v>
          </cell>
          <cell r="BF97">
            <v>57162.593333333301</v>
          </cell>
          <cell r="BG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str">
            <v>老账</v>
          </cell>
          <cell r="G98">
            <v>0</v>
          </cell>
          <cell r="H98" t="str">
            <v>否</v>
          </cell>
          <cell r="J98">
            <v>6192.3999999999896</v>
          </cell>
          <cell r="K98">
            <v>0</v>
          </cell>
          <cell r="L98">
            <v>118591.25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87300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X98">
            <v>0</v>
          </cell>
          <cell r="AY98">
            <v>212083.65</v>
          </cell>
          <cell r="AZ98">
            <v>212083.65</v>
          </cell>
          <cell r="BA98">
            <v>0.8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str">
            <v>大宗物料</v>
          </cell>
          <cell r="G99">
            <v>0</v>
          </cell>
          <cell r="H99" t="str">
            <v>否</v>
          </cell>
          <cell r="I99">
            <v>30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W99">
            <v>73320.960000000006</v>
          </cell>
          <cell r="AX99">
            <v>86185.44</v>
          </cell>
          <cell r="AY99">
            <v>159506.4</v>
          </cell>
          <cell r="AZ99">
            <v>159506.4</v>
          </cell>
          <cell r="BA99">
            <v>1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12220.16</v>
          </cell>
          <cell r="BG99">
            <v>26584.400000000001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str">
            <v>老账</v>
          </cell>
          <cell r="G100">
            <v>90</v>
          </cell>
          <cell r="H100" t="str">
            <v>否</v>
          </cell>
          <cell r="J100">
            <v>-21480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X100">
            <v>0</v>
          </cell>
          <cell r="AY100">
            <v>-21480</v>
          </cell>
          <cell r="AZ100">
            <v>-21480</v>
          </cell>
          <cell r="BA100">
            <v>0.8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F101" t="str">
            <v>大宗物料</v>
          </cell>
          <cell r="G101">
            <v>30</v>
          </cell>
          <cell r="H101" t="str">
            <v>否</v>
          </cell>
          <cell r="I101">
            <v>30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F102" t="str">
            <v>正常供货</v>
          </cell>
          <cell r="G102">
            <v>60</v>
          </cell>
          <cell r="H102" t="str">
            <v>是</v>
          </cell>
          <cell r="I102">
            <v>60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G102">
            <v>0</v>
          </cell>
          <cell r="AH102">
            <v>47164</v>
          </cell>
          <cell r="AI102">
            <v>0</v>
          </cell>
          <cell r="AJ102">
            <v>34995.4</v>
          </cell>
          <cell r="AK102">
            <v>0</v>
          </cell>
          <cell r="AL102">
            <v>0</v>
          </cell>
          <cell r="AM102">
            <v>0</v>
          </cell>
          <cell r="AN102">
            <v>16500</v>
          </cell>
          <cell r="AO102">
            <v>0</v>
          </cell>
          <cell r="AP102">
            <v>0</v>
          </cell>
          <cell r="AQ102">
            <v>0</v>
          </cell>
          <cell r="AR102">
            <v>47477.26</v>
          </cell>
          <cell r="AS102">
            <v>52461.19</v>
          </cell>
          <cell r="AT102">
            <v>65665.3</v>
          </cell>
          <cell r="AU102">
            <v>83881.7</v>
          </cell>
          <cell r="AV102">
            <v>0</v>
          </cell>
          <cell r="AW102">
            <v>42122.16</v>
          </cell>
          <cell r="AX102">
            <v>41211.49</v>
          </cell>
          <cell r="AY102">
            <v>431478.5</v>
          </cell>
          <cell r="AZ102">
            <v>348144.85</v>
          </cell>
          <cell r="BA102">
            <v>0</v>
          </cell>
          <cell r="BB102">
            <v>19406.4083333333</v>
          </cell>
          <cell r="BC102">
            <v>27600.625</v>
          </cell>
          <cell r="BD102">
            <v>41580.908333333296</v>
          </cell>
          <cell r="BE102">
            <v>41580.908333333296</v>
          </cell>
          <cell r="BF102">
            <v>48601.268333333297</v>
          </cell>
          <cell r="BG102">
            <v>47556.973333333299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str">
            <v>正常供货</v>
          </cell>
          <cell r="G103">
            <v>60</v>
          </cell>
          <cell r="H103" t="str">
            <v>否</v>
          </cell>
          <cell r="I103">
            <v>60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U103">
            <v>0</v>
          </cell>
          <cell r="AV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0.8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str">
            <v>老账</v>
          </cell>
          <cell r="G104">
            <v>90</v>
          </cell>
          <cell r="H104" t="str">
            <v>是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Z104">
            <v>0</v>
          </cell>
          <cell r="AA104">
            <v>0</v>
          </cell>
          <cell r="AB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57595.72</v>
          </cell>
          <cell r="AM104">
            <v>0</v>
          </cell>
          <cell r="AN104">
            <v>0</v>
          </cell>
          <cell r="AO104">
            <v>0</v>
          </cell>
          <cell r="AP104">
            <v>44700</v>
          </cell>
          <cell r="AQ104">
            <v>0</v>
          </cell>
          <cell r="AR104">
            <v>75334.81</v>
          </cell>
          <cell r="AS104">
            <v>16842.77</v>
          </cell>
          <cell r="AT104">
            <v>0</v>
          </cell>
          <cell r="AU104">
            <v>80414.820000000007</v>
          </cell>
          <cell r="AV104">
            <v>15820</v>
          </cell>
          <cell r="AW104">
            <v>53633.81</v>
          </cell>
          <cell r="AX104">
            <v>0</v>
          </cell>
          <cell r="AY104">
            <v>344341.93</v>
          </cell>
          <cell r="AZ104">
            <v>274888.12</v>
          </cell>
          <cell r="BA104">
            <v>0.8</v>
          </cell>
          <cell r="BB104">
            <v>22812.93</v>
          </cell>
          <cell r="BC104">
            <v>22812.93</v>
          </cell>
          <cell r="BD104">
            <v>36215.4</v>
          </cell>
          <cell r="BE104">
            <v>31402.066666666698</v>
          </cell>
          <cell r="BF104">
            <v>40341.035000000003</v>
          </cell>
          <cell r="BG104">
            <v>27785.233333333301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str">
            <v>老账</v>
          </cell>
          <cell r="G105">
            <v>90</v>
          </cell>
          <cell r="H105" t="str">
            <v>否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4106.5799999999899</v>
          </cell>
          <cell r="O105">
            <v>62299.61</v>
          </cell>
          <cell r="P105">
            <v>69887.929999999993</v>
          </cell>
          <cell r="Q105">
            <v>0</v>
          </cell>
          <cell r="R105">
            <v>0</v>
          </cell>
          <cell r="S105">
            <v>40410.29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X105">
            <v>0</v>
          </cell>
          <cell r="AY105">
            <v>176704.41</v>
          </cell>
          <cell r="AZ105">
            <v>176704.41</v>
          </cell>
          <cell r="BA105">
            <v>0.8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str">
            <v>正常供货</v>
          </cell>
          <cell r="G106">
            <v>90</v>
          </cell>
          <cell r="H106" t="str">
            <v>否</v>
          </cell>
          <cell r="I106">
            <v>90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T106">
            <v>24786.94</v>
          </cell>
          <cell r="AU106">
            <v>25285.18</v>
          </cell>
          <cell r="AV106">
            <v>10815.62</v>
          </cell>
          <cell r="AW106">
            <v>49240.03</v>
          </cell>
          <cell r="AX106">
            <v>61620.18</v>
          </cell>
          <cell r="AY106">
            <v>171747.95</v>
          </cell>
          <cell r="AZ106">
            <v>50072.12</v>
          </cell>
          <cell r="BA106">
            <v>0.8</v>
          </cell>
          <cell r="BB106">
            <v>0</v>
          </cell>
          <cell r="BC106">
            <v>4131.1566666666704</v>
          </cell>
          <cell r="BD106">
            <v>8345.3533333333307</v>
          </cell>
          <cell r="BE106">
            <v>10147.9566666667</v>
          </cell>
          <cell r="BF106">
            <v>18354.628333333301</v>
          </cell>
          <cell r="BG106">
            <v>28624.6583333333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str">
            <v>基建维修-老账</v>
          </cell>
          <cell r="G107">
            <v>0</v>
          </cell>
          <cell r="H107" t="str">
            <v>是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16761.400000000001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D107">
            <v>0</v>
          </cell>
          <cell r="AE107">
            <v>2550</v>
          </cell>
          <cell r="AF107">
            <v>0</v>
          </cell>
          <cell r="AG107">
            <v>78000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5700</v>
          </cell>
          <cell r="AM107">
            <v>9646</v>
          </cell>
          <cell r="AN107">
            <v>34930</v>
          </cell>
          <cell r="AO107">
            <v>27840.9</v>
          </cell>
          <cell r="AP107">
            <v>1900</v>
          </cell>
          <cell r="AQ107">
            <v>18400</v>
          </cell>
          <cell r="AR107">
            <v>2029</v>
          </cell>
          <cell r="AS107">
            <v>32082</v>
          </cell>
          <cell r="AT107">
            <v>1411</v>
          </cell>
          <cell r="AU107">
            <v>0</v>
          </cell>
          <cell r="AV107">
            <v>0</v>
          </cell>
          <cell r="AW107">
            <v>5400</v>
          </cell>
          <cell r="AX107">
            <v>0</v>
          </cell>
          <cell r="AY107">
            <v>236650.3</v>
          </cell>
          <cell r="AZ107">
            <v>236650.3</v>
          </cell>
          <cell r="BA107">
            <v>1</v>
          </cell>
          <cell r="BB107">
            <v>19530.316666666698</v>
          </cell>
          <cell r="BC107">
            <v>13943.8166666667</v>
          </cell>
          <cell r="BD107">
            <v>9303.6666666666697</v>
          </cell>
          <cell r="BE107">
            <v>8987</v>
          </cell>
          <cell r="BF107">
            <v>6820.3333333333303</v>
          </cell>
          <cell r="BG107">
            <v>6482.1666666666697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str">
            <v>固定资产-老账</v>
          </cell>
          <cell r="G108">
            <v>0</v>
          </cell>
          <cell r="H108" t="str">
            <v>是</v>
          </cell>
          <cell r="I108" t="str">
            <v>固定资产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148132.6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12600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X108">
            <v>0</v>
          </cell>
          <cell r="AY108">
            <v>160732.6</v>
          </cell>
          <cell r="AZ108">
            <v>160732.6</v>
          </cell>
          <cell r="BA108">
            <v>1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F109" t="str">
            <v>老账</v>
          </cell>
          <cell r="G109">
            <v>60</v>
          </cell>
          <cell r="H109" t="str">
            <v>是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48762.06</v>
          </cell>
          <cell r="AH109">
            <v>46937.94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32842.32</v>
          </cell>
          <cell r="AW109">
            <v>42334.32</v>
          </cell>
          <cell r="AX109">
            <v>0</v>
          </cell>
          <cell r="AY109">
            <v>170876.64</v>
          </cell>
          <cell r="AZ109">
            <v>128542.32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5473.72</v>
          </cell>
          <cell r="BF109">
            <v>12529.44</v>
          </cell>
          <cell r="BG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str">
            <v>正常供货</v>
          </cell>
          <cell r="G110">
            <v>60</v>
          </cell>
          <cell r="H110" t="str">
            <v>否</v>
          </cell>
          <cell r="I110">
            <v>60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L110">
            <v>0</v>
          </cell>
          <cell r="AM110">
            <v>0</v>
          </cell>
          <cell r="AP110">
            <v>4887.7700000000004</v>
          </cell>
          <cell r="AQ110">
            <v>109100</v>
          </cell>
          <cell r="AR110">
            <v>138852.24</v>
          </cell>
          <cell r="AS110">
            <v>82142.48</v>
          </cell>
          <cell r="AT110">
            <v>135618.25</v>
          </cell>
          <cell r="AU110">
            <v>99977.49</v>
          </cell>
          <cell r="AV110">
            <v>74387.990000000005</v>
          </cell>
          <cell r="AW110">
            <v>91730.83</v>
          </cell>
          <cell r="AX110">
            <v>94427.35</v>
          </cell>
          <cell r="AY110">
            <v>831124.4</v>
          </cell>
          <cell r="AZ110">
            <v>644966.22</v>
          </cell>
          <cell r="BA110">
            <v>0.8</v>
          </cell>
          <cell r="BB110">
            <v>55830.415000000001</v>
          </cell>
          <cell r="BC110">
            <v>78433.456666666694</v>
          </cell>
          <cell r="BD110">
            <v>95096.371666666702</v>
          </cell>
          <cell r="BE110">
            <v>106679.741666667</v>
          </cell>
          <cell r="BF110">
            <v>103784.88</v>
          </cell>
          <cell r="BG110">
            <v>96380.731666666703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F111" t="str">
            <v>大宗物料</v>
          </cell>
          <cell r="G111">
            <v>30</v>
          </cell>
          <cell r="H111" t="str">
            <v>否</v>
          </cell>
          <cell r="I111">
            <v>30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str">
            <v>正常供货</v>
          </cell>
          <cell r="G112">
            <v>60</v>
          </cell>
          <cell r="H112" t="str">
            <v>是</v>
          </cell>
          <cell r="I112">
            <v>60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AF112">
            <v>0</v>
          </cell>
          <cell r="AG112">
            <v>357.64</v>
          </cell>
          <cell r="AH112">
            <v>0</v>
          </cell>
          <cell r="AI112">
            <v>54923.41</v>
          </cell>
          <cell r="AJ112">
            <v>0</v>
          </cell>
          <cell r="AK112">
            <v>86521.26</v>
          </cell>
          <cell r="AL112">
            <v>0</v>
          </cell>
          <cell r="AM112">
            <v>0</v>
          </cell>
          <cell r="AN112">
            <v>84301.58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X112">
            <v>0</v>
          </cell>
          <cell r="AY112">
            <v>226103.89</v>
          </cell>
          <cell r="AZ112">
            <v>226103.89</v>
          </cell>
          <cell r="BA112">
            <v>0.8</v>
          </cell>
          <cell r="BB112">
            <v>14050.2633333333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F113" t="str">
            <v>正常供货</v>
          </cell>
          <cell r="G113">
            <v>0</v>
          </cell>
          <cell r="H113" t="str">
            <v>否</v>
          </cell>
          <cell r="I113">
            <v>90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50547.3</v>
          </cell>
          <cell r="AT113">
            <v>0</v>
          </cell>
          <cell r="AU113">
            <v>0</v>
          </cell>
          <cell r="AV113">
            <v>0</v>
          </cell>
          <cell r="AX113">
            <v>0</v>
          </cell>
          <cell r="AY113">
            <v>50547.3</v>
          </cell>
          <cell r="AZ113">
            <v>50547.3</v>
          </cell>
          <cell r="BA113">
            <v>0</v>
          </cell>
          <cell r="BB113">
            <v>8424.5499999999993</v>
          </cell>
          <cell r="BC113">
            <v>8424.5499999999993</v>
          </cell>
          <cell r="BD113">
            <v>8424.5499999999993</v>
          </cell>
          <cell r="BE113">
            <v>8424.5499999999993</v>
          </cell>
          <cell r="BF113">
            <v>8424.5499999999993</v>
          </cell>
          <cell r="BG113">
            <v>8424.5499999999993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str">
            <v>老账</v>
          </cell>
          <cell r="G114">
            <v>0</v>
          </cell>
          <cell r="H114" t="str">
            <v>是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28855.72</v>
          </cell>
          <cell r="AB114">
            <v>0</v>
          </cell>
          <cell r="AD114">
            <v>0</v>
          </cell>
          <cell r="AE114">
            <v>36706.78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X114">
            <v>0</v>
          </cell>
          <cell r="AY114">
            <v>65562.5</v>
          </cell>
          <cell r="AZ114">
            <v>65562.5</v>
          </cell>
          <cell r="BA114">
            <v>0.8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F115" t="str">
            <v>正常供货</v>
          </cell>
          <cell r="G115">
            <v>60</v>
          </cell>
          <cell r="H115" t="str">
            <v>否</v>
          </cell>
          <cell r="I115">
            <v>60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O115">
            <v>0</v>
          </cell>
          <cell r="AP115">
            <v>6822.34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7861.64</v>
          </cell>
          <cell r="AV115">
            <v>7861.64</v>
          </cell>
          <cell r="AW115">
            <v>16006.29</v>
          </cell>
          <cell r="AX115">
            <v>64030.98</v>
          </cell>
          <cell r="AY115">
            <v>102582.89</v>
          </cell>
          <cell r="AZ115">
            <v>22545.62</v>
          </cell>
          <cell r="BA115">
            <v>0</v>
          </cell>
          <cell r="BB115">
            <v>1137.05666666667</v>
          </cell>
          <cell r="BC115">
            <v>1137.05666666667</v>
          </cell>
          <cell r="BD115">
            <v>2447.33</v>
          </cell>
          <cell r="BE115">
            <v>2620.5466666666698</v>
          </cell>
          <cell r="BF115">
            <v>5288.26166666667</v>
          </cell>
          <cell r="BG115">
            <v>15960.0916666667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str">
            <v>老账</v>
          </cell>
          <cell r="G116">
            <v>60</v>
          </cell>
          <cell r="H116" t="str">
            <v>否</v>
          </cell>
          <cell r="J116">
            <v>0</v>
          </cell>
          <cell r="K116">
            <v>0</v>
          </cell>
          <cell r="L116">
            <v>0</v>
          </cell>
          <cell r="M116">
            <v>1571.64</v>
          </cell>
          <cell r="N116">
            <v>96738.65</v>
          </cell>
          <cell r="O116">
            <v>18373.64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X116">
            <v>0</v>
          </cell>
          <cell r="AY116">
            <v>116683.93</v>
          </cell>
          <cell r="AZ116">
            <v>116683.93</v>
          </cell>
          <cell r="BA116">
            <v>0.8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str">
            <v>正常供货</v>
          </cell>
          <cell r="G117">
            <v>60</v>
          </cell>
          <cell r="H117" t="str">
            <v>是</v>
          </cell>
          <cell r="I117">
            <v>60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3076.02</v>
          </cell>
          <cell r="AH117">
            <v>0</v>
          </cell>
          <cell r="AI117">
            <v>17251.650000000001</v>
          </cell>
          <cell r="AJ117">
            <v>32420.55</v>
          </cell>
          <cell r="AK117">
            <v>0</v>
          </cell>
          <cell r="AL117">
            <v>21753.24</v>
          </cell>
          <cell r="AM117">
            <v>22040.33</v>
          </cell>
          <cell r="AN117">
            <v>9721.0499999999993</v>
          </cell>
          <cell r="AO117">
            <v>11142.98</v>
          </cell>
          <cell r="AP117">
            <v>0</v>
          </cell>
          <cell r="AQ117">
            <v>28800</v>
          </cell>
          <cell r="AR117">
            <v>0</v>
          </cell>
          <cell r="AS117">
            <v>33869.4</v>
          </cell>
          <cell r="AT117">
            <v>16023.13</v>
          </cell>
          <cell r="AU117">
            <v>0</v>
          </cell>
          <cell r="AV117">
            <v>28653.91</v>
          </cell>
          <cell r="AW117">
            <v>18879.89</v>
          </cell>
          <cell r="AX117">
            <v>26177.51</v>
          </cell>
          <cell r="AY117">
            <v>269809.65999999997</v>
          </cell>
          <cell r="AZ117">
            <v>224752.26</v>
          </cell>
          <cell r="BA117">
            <v>0.8</v>
          </cell>
          <cell r="BB117">
            <v>13922.2383333333</v>
          </cell>
          <cell r="BC117">
            <v>14972.584999999999</v>
          </cell>
          <cell r="BD117">
            <v>13115.4216666667</v>
          </cell>
          <cell r="BE117">
            <v>17891.073333333301</v>
          </cell>
          <cell r="BF117">
            <v>16237.721666666699</v>
          </cell>
          <cell r="BG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str">
            <v>正常供货</v>
          </cell>
          <cell r="G118">
            <v>60</v>
          </cell>
          <cell r="H118" t="str">
            <v>否</v>
          </cell>
          <cell r="I118">
            <v>60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AM118">
            <v>0</v>
          </cell>
          <cell r="AN118">
            <v>0</v>
          </cell>
          <cell r="AQ118">
            <v>0</v>
          </cell>
          <cell r="AT118">
            <v>134947.43</v>
          </cell>
          <cell r="AU118">
            <v>0</v>
          </cell>
          <cell r="AV118">
            <v>157960.44</v>
          </cell>
          <cell r="AW118">
            <v>136345.79999999999</v>
          </cell>
          <cell r="AX118">
            <v>68172.899999999994</v>
          </cell>
          <cell r="AY118">
            <v>497426.57</v>
          </cell>
          <cell r="AZ118">
            <v>292907.87</v>
          </cell>
          <cell r="BA118">
            <v>0.8</v>
          </cell>
          <cell r="BB118">
            <v>0</v>
          </cell>
          <cell r="BC118">
            <v>22491.238333333298</v>
          </cell>
          <cell r="BD118">
            <v>22491.238333333298</v>
          </cell>
          <cell r="BE118">
            <v>48817.978333333303</v>
          </cell>
          <cell r="BF118">
            <v>71542.278333333306</v>
          </cell>
          <cell r="BG118">
            <v>82904.428333333301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str">
            <v>正常供货</v>
          </cell>
          <cell r="G119">
            <v>90</v>
          </cell>
          <cell r="H119" t="str">
            <v>是</v>
          </cell>
          <cell r="I119">
            <v>90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AF119">
            <v>0</v>
          </cell>
          <cell r="AJ119">
            <v>0</v>
          </cell>
          <cell r="AK119">
            <v>0</v>
          </cell>
          <cell r="AM119">
            <v>1250.0899999999999</v>
          </cell>
          <cell r="AN119">
            <v>17035.88</v>
          </cell>
          <cell r="AO119">
            <v>15332.3</v>
          </cell>
          <cell r="AP119">
            <v>8100</v>
          </cell>
          <cell r="AQ119">
            <v>0</v>
          </cell>
          <cell r="AR119">
            <v>33219.96</v>
          </cell>
          <cell r="AS119">
            <v>17887.68</v>
          </cell>
          <cell r="AT119">
            <v>18739.46</v>
          </cell>
          <cell r="AU119">
            <v>25553.82</v>
          </cell>
          <cell r="AV119">
            <v>0</v>
          </cell>
          <cell r="AW119">
            <v>34923.56</v>
          </cell>
          <cell r="AX119">
            <v>33228.42</v>
          </cell>
          <cell r="AY119">
            <v>205271.17</v>
          </cell>
          <cell r="AZ119">
            <v>137119.19</v>
          </cell>
          <cell r="BA119">
            <v>0.8</v>
          </cell>
          <cell r="BB119">
            <v>15262.6366666667</v>
          </cell>
          <cell r="BC119">
            <v>15546.5666666667</v>
          </cell>
          <cell r="BD119">
            <v>17250.153333333299</v>
          </cell>
          <cell r="BE119">
            <v>15900.153333333301</v>
          </cell>
          <cell r="BF119">
            <v>21720.746666666699</v>
          </cell>
          <cell r="BG119">
            <v>21722.156666666699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str">
            <v>正常供货</v>
          </cell>
          <cell r="G120">
            <v>60</v>
          </cell>
          <cell r="H120" t="str">
            <v>是</v>
          </cell>
          <cell r="I120">
            <v>60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T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D120">
            <v>0</v>
          </cell>
          <cell r="AE120">
            <v>12422.37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21601.08</v>
          </cell>
          <cell r="AK120">
            <v>28801.439999999999</v>
          </cell>
          <cell r="AL120">
            <v>0</v>
          </cell>
          <cell r="AM120">
            <v>7200.36</v>
          </cell>
          <cell r="AN120">
            <v>7200.36</v>
          </cell>
          <cell r="AO120">
            <v>10800.54</v>
          </cell>
          <cell r="AP120">
            <v>10800</v>
          </cell>
          <cell r="AQ120">
            <v>7200</v>
          </cell>
          <cell r="AR120">
            <v>10800.54</v>
          </cell>
          <cell r="AS120">
            <v>18000.900000000001</v>
          </cell>
          <cell r="AT120">
            <v>6915.6</v>
          </cell>
          <cell r="AU120">
            <v>24204.6</v>
          </cell>
          <cell r="AV120">
            <v>27662.400000000001</v>
          </cell>
          <cell r="AW120">
            <v>34578</v>
          </cell>
          <cell r="AX120">
            <v>0</v>
          </cell>
          <cell r="AY120">
            <v>228188.19</v>
          </cell>
          <cell r="AZ120">
            <v>193610.19</v>
          </cell>
          <cell r="BA120">
            <v>0.8</v>
          </cell>
          <cell r="BB120">
            <v>10800.39</v>
          </cell>
          <cell r="BC120">
            <v>10752.93</v>
          </cell>
          <cell r="BD120">
            <v>12986.94</v>
          </cell>
          <cell r="BE120">
            <v>15797.34</v>
          </cell>
          <cell r="BF120">
            <v>20360.34</v>
          </cell>
          <cell r="BG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str">
            <v>正常供货</v>
          </cell>
          <cell r="G121">
            <v>60</v>
          </cell>
          <cell r="H121" t="str">
            <v>否</v>
          </cell>
          <cell r="I121">
            <v>60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0.8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F122" t="str">
            <v>正常供货</v>
          </cell>
          <cell r="G122">
            <v>60</v>
          </cell>
          <cell r="H122" t="str">
            <v>是</v>
          </cell>
          <cell r="I122">
            <v>60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34480.78</v>
          </cell>
          <cell r="AO122">
            <v>0</v>
          </cell>
          <cell r="AP122">
            <v>29400</v>
          </cell>
          <cell r="AQ122">
            <v>0</v>
          </cell>
          <cell r="AR122">
            <v>14241.9</v>
          </cell>
          <cell r="AS122">
            <v>23019.55</v>
          </cell>
          <cell r="AT122">
            <v>0</v>
          </cell>
          <cell r="AU122">
            <v>0</v>
          </cell>
          <cell r="AV122">
            <v>18392.86</v>
          </cell>
          <cell r="AW122">
            <v>20621.810000000001</v>
          </cell>
          <cell r="AX122">
            <v>14443.71</v>
          </cell>
          <cell r="AY122">
            <v>154600.60999999999</v>
          </cell>
          <cell r="AZ122">
            <v>119535.09</v>
          </cell>
          <cell r="BA122">
            <v>0</v>
          </cell>
          <cell r="BB122">
            <v>16857.038333333301</v>
          </cell>
          <cell r="BC122">
            <v>11110.2416666667</v>
          </cell>
          <cell r="BD122">
            <v>11110.2416666667</v>
          </cell>
          <cell r="BE122">
            <v>9275.7183333333305</v>
          </cell>
          <cell r="BF122">
            <v>12712.686666666699</v>
          </cell>
          <cell r="BG122">
            <v>12746.321666666699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str">
            <v>正常供货</v>
          </cell>
          <cell r="G123">
            <v>60</v>
          </cell>
          <cell r="H123" t="str">
            <v>否</v>
          </cell>
          <cell r="I123">
            <v>60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AF123">
            <v>0</v>
          </cell>
          <cell r="AG123">
            <v>0</v>
          </cell>
          <cell r="AH123">
            <v>0</v>
          </cell>
          <cell r="AK123">
            <v>0</v>
          </cell>
          <cell r="AP123">
            <v>4048.48</v>
          </cell>
          <cell r="AQ123">
            <v>14900</v>
          </cell>
          <cell r="AR123">
            <v>20461.330000000002</v>
          </cell>
          <cell r="AS123">
            <v>20496.34</v>
          </cell>
          <cell r="AT123">
            <v>22250.82</v>
          </cell>
          <cell r="AU123">
            <v>25284.73</v>
          </cell>
          <cell r="AV123">
            <v>6938.45</v>
          </cell>
          <cell r="AW123">
            <v>28009.35</v>
          </cell>
          <cell r="AX123">
            <v>0</v>
          </cell>
          <cell r="AY123">
            <v>142389.5</v>
          </cell>
          <cell r="AZ123">
            <v>114380.15</v>
          </cell>
          <cell r="BA123">
            <v>0.8</v>
          </cell>
          <cell r="BB123">
            <v>9984.3583333333299</v>
          </cell>
          <cell r="BC123">
            <v>13692.8283333333</v>
          </cell>
          <cell r="BD123">
            <v>17906.95</v>
          </cell>
          <cell r="BE123">
            <v>18388.6116666667</v>
          </cell>
          <cell r="BF123">
            <v>20573.503333333301</v>
          </cell>
          <cell r="BG123">
            <v>17163.281666666699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F124" t="str">
            <v>老账</v>
          </cell>
          <cell r="G124">
            <v>0</v>
          </cell>
          <cell r="H124" t="str">
            <v>否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40800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X124">
            <v>0</v>
          </cell>
          <cell r="AY124">
            <v>40800</v>
          </cell>
          <cell r="AZ124">
            <v>40800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str">
            <v>正常供货</v>
          </cell>
          <cell r="G125">
            <v>60</v>
          </cell>
          <cell r="H125" t="str">
            <v>否</v>
          </cell>
          <cell r="I125">
            <v>60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0.03</v>
          </cell>
          <cell r="AS125">
            <v>5856.75</v>
          </cell>
          <cell r="AT125">
            <v>0</v>
          </cell>
          <cell r="AU125">
            <v>0</v>
          </cell>
          <cell r="AV125">
            <v>0</v>
          </cell>
          <cell r="AX125">
            <v>0</v>
          </cell>
          <cell r="AY125">
            <v>5856.78</v>
          </cell>
          <cell r="AZ125">
            <v>5856.78</v>
          </cell>
          <cell r="BA125">
            <v>0.8</v>
          </cell>
          <cell r="BB125">
            <v>976.13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str">
            <v>老账</v>
          </cell>
          <cell r="G126" t="str">
            <v>预付</v>
          </cell>
          <cell r="H126" t="str">
            <v>否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44000</v>
          </cell>
          <cell r="AU126">
            <v>0</v>
          </cell>
          <cell r="AV126">
            <v>0</v>
          </cell>
          <cell r="AX126">
            <v>0</v>
          </cell>
          <cell r="AY126">
            <v>44000</v>
          </cell>
          <cell r="AZ126">
            <v>44000</v>
          </cell>
          <cell r="BA126">
            <v>0.8</v>
          </cell>
          <cell r="BB126">
            <v>0</v>
          </cell>
          <cell r="BC126">
            <v>7333.3333333333303</v>
          </cell>
          <cell r="BD126">
            <v>7333.3333333333303</v>
          </cell>
          <cell r="BE126">
            <v>7333.3333333333303</v>
          </cell>
          <cell r="BF126">
            <v>7333.3333333333303</v>
          </cell>
          <cell r="BG126">
            <v>7333.3333333333303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F127" t="str">
            <v>老账-更名上海恒毅</v>
          </cell>
          <cell r="G127">
            <v>60</v>
          </cell>
          <cell r="H127" t="str">
            <v>否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str">
            <v>正常供货</v>
          </cell>
          <cell r="G128">
            <v>60</v>
          </cell>
          <cell r="H128" t="str">
            <v>是</v>
          </cell>
          <cell r="I128">
            <v>60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81623.06</v>
          </cell>
          <cell r="AP128">
            <v>0</v>
          </cell>
          <cell r="AQ128">
            <v>679400</v>
          </cell>
          <cell r="AR128">
            <v>552993.11</v>
          </cell>
          <cell r="AS128">
            <v>563602.74</v>
          </cell>
          <cell r="AT128">
            <v>382108.15</v>
          </cell>
          <cell r="AU128">
            <v>0</v>
          </cell>
          <cell r="AV128">
            <v>446772.98</v>
          </cell>
          <cell r="AW128">
            <v>241111.92</v>
          </cell>
          <cell r="AX128">
            <v>197100.75</v>
          </cell>
          <cell r="AY128">
            <v>3144712.71</v>
          </cell>
          <cell r="AZ128">
            <v>2706500.04</v>
          </cell>
          <cell r="BA128">
            <v>0.8</v>
          </cell>
          <cell r="BB128">
            <v>312936.48499999999</v>
          </cell>
          <cell r="BC128">
            <v>376621.17666666699</v>
          </cell>
          <cell r="BD128">
            <v>363017.33333333302</v>
          </cell>
          <cell r="BE128">
            <v>437479.49666666699</v>
          </cell>
          <cell r="BF128">
            <v>364431.48333333299</v>
          </cell>
          <cell r="BG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str">
            <v>正常供货</v>
          </cell>
          <cell r="G129">
            <v>60</v>
          </cell>
          <cell r="H129" t="str">
            <v>是</v>
          </cell>
          <cell r="I129">
            <v>60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E129">
            <v>0</v>
          </cell>
          <cell r="AF129">
            <v>0</v>
          </cell>
          <cell r="AG129">
            <v>0</v>
          </cell>
          <cell r="AJ129">
            <v>0</v>
          </cell>
          <cell r="AK129">
            <v>0</v>
          </cell>
          <cell r="AL129">
            <v>6876.86</v>
          </cell>
          <cell r="AM129">
            <v>8507.44</v>
          </cell>
          <cell r="AN129">
            <v>8180.91</v>
          </cell>
          <cell r="AO129">
            <v>9885.0300000000007</v>
          </cell>
          <cell r="AP129">
            <v>12600</v>
          </cell>
          <cell r="AQ129">
            <v>6900</v>
          </cell>
          <cell r="AR129">
            <v>9256.98</v>
          </cell>
          <cell r="AS129">
            <v>6659.9</v>
          </cell>
          <cell r="AT129">
            <v>4720.2</v>
          </cell>
          <cell r="AU129">
            <v>9200.7099999999991</v>
          </cell>
          <cell r="AV129">
            <v>7985.05</v>
          </cell>
          <cell r="AX129">
            <v>25863.4</v>
          </cell>
          <cell r="AY129">
            <v>116636.48</v>
          </cell>
          <cell r="AZ129">
            <v>90773.08</v>
          </cell>
          <cell r="BA129">
            <v>0.8</v>
          </cell>
          <cell r="BB129">
            <v>8913.8033333333296</v>
          </cell>
          <cell r="BC129">
            <v>8337.0183333333298</v>
          </cell>
          <cell r="BD129">
            <v>8222.9650000000001</v>
          </cell>
          <cell r="BE129">
            <v>7453.80666666667</v>
          </cell>
          <cell r="BF129">
            <v>6303.80666666667</v>
          </cell>
          <cell r="BG129">
            <v>9071.5433333333294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str">
            <v>零采</v>
          </cell>
          <cell r="G130">
            <v>0</v>
          </cell>
          <cell r="H130" t="str">
            <v>否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AL130">
            <v>0</v>
          </cell>
          <cell r="AM130">
            <v>0</v>
          </cell>
          <cell r="AN130">
            <v>0</v>
          </cell>
          <cell r="AP130">
            <v>0</v>
          </cell>
          <cell r="AQ130">
            <v>0</v>
          </cell>
          <cell r="AR130">
            <v>6890.57</v>
          </cell>
          <cell r="AS130">
            <v>0</v>
          </cell>
          <cell r="AT130">
            <v>33007.300000000003</v>
          </cell>
          <cell r="AU130">
            <v>0</v>
          </cell>
          <cell r="AV130">
            <v>0</v>
          </cell>
          <cell r="AX130">
            <v>69941.100000000006</v>
          </cell>
          <cell r="AY130">
            <v>109838.97</v>
          </cell>
          <cell r="AZ130">
            <v>109838.97</v>
          </cell>
          <cell r="BA130">
            <v>0</v>
          </cell>
          <cell r="BB130">
            <v>1148.4283333333301</v>
          </cell>
          <cell r="BC130">
            <v>6649.6450000000004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17158.066666666698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str">
            <v>固定资产-老账</v>
          </cell>
          <cell r="G131" t="str">
            <v>预付</v>
          </cell>
          <cell r="H131" t="str">
            <v>是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D131">
            <v>0</v>
          </cell>
          <cell r="AE131">
            <v>0</v>
          </cell>
          <cell r="AF131">
            <v>51500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35000</v>
          </cell>
          <cell r="AX131">
            <v>0</v>
          </cell>
          <cell r="AY131">
            <v>86500</v>
          </cell>
          <cell r="AZ131">
            <v>86500</v>
          </cell>
          <cell r="BA131">
            <v>1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5833.3333333333303</v>
          </cell>
          <cell r="BG131">
            <v>5833.3333333333303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F132" t="str">
            <v>管理</v>
          </cell>
          <cell r="G132">
            <v>0</v>
          </cell>
          <cell r="H132" t="str">
            <v>否</v>
          </cell>
          <cell r="J132">
            <v>50000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X132">
            <v>0</v>
          </cell>
          <cell r="AY132">
            <v>50000</v>
          </cell>
          <cell r="AZ132">
            <v>50000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str">
            <v>零采</v>
          </cell>
          <cell r="G133">
            <v>0</v>
          </cell>
          <cell r="H133" t="str">
            <v>是</v>
          </cell>
          <cell r="AF133">
            <v>35962</v>
          </cell>
          <cell r="AG133">
            <v>0</v>
          </cell>
          <cell r="AH133">
            <v>46230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X133">
            <v>0</v>
          </cell>
          <cell r="AY133">
            <v>82192</v>
          </cell>
          <cell r="AZ133">
            <v>82192</v>
          </cell>
          <cell r="BA133">
            <v>1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str">
            <v>大宗物料</v>
          </cell>
          <cell r="G134">
            <v>30</v>
          </cell>
          <cell r="H134" t="str">
            <v>否</v>
          </cell>
          <cell r="I134">
            <v>30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R134">
            <v>0</v>
          </cell>
          <cell r="AS134">
            <v>0</v>
          </cell>
          <cell r="AT134">
            <v>0</v>
          </cell>
          <cell r="AU134">
            <v>104706.31</v>
          </cell>
          <cell r="AV134">
            <v>137198.71</v>
          </cell>
          <cell r="AW134">
            <v>46846.94</v>
          </cell>
          <cell r="AX134">
            <v>92914.35</v>
          </cell>
          <cell r="AY134">
            <v>381666.31</v>
          </cell>
          <cell r="AZ134">
            <v>474580.66</v>
          </cell>
          <cell r="BA134">
            <v>1</v>
          </cell>
          <cell r="BB134">
            <v>0</v>
          </cell>
          <cell r="BC134">
            <v>0</v>
          </cell>
          <cell r="BD134">
            <v>17451.051666666699</v>
          </cell>
          <cell r="BE134">
            <v>40317.503333333298</v>
          </cell>
          <cell r="BF134">
            <v>48125.326666666697</v>
          </cell>
          <cell r="BG134">
            <v>63611.051666666703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F135" t="str">
            <v>老账</v>
          </cell>
          <cell r="G135">
            <v>90</v>
          </cell>
          <cell r="H135" t="str">
            <v>是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E135">
            <v>0</v>
          </cell>
          <cell r="AF135">
            <v>0</v>
          </cell>
          <cell r="AG135">
            <v>14582.59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10757.6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X135">
            <v>0</v>
          </cell>
          <cell r="AY135">
            <v>25340.19</v>
          </cell>
          <cell r="AZ135">
            <v>25340.19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str">
            <v>零采</v>
          </cell>
          <cell r="G136">
            <v>0</v>
          </cell>
          <cell r="H136" t="str">
            <v>是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AG136">
            <v>25898.5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18166</v>
          </cell>
          <cell r="AT136">
            <v>0</v>
          </cell>
          <cell r="AU136">
            <v>0</v>
          </cell>
          <cell r="AV136">
            <v>0</v>
          </cell>
          <cell r="AX136">
            <v>0</v>
          </cell>
          <cell r="AY136">
            <v>44064.5</v>
          </cell>
          <cell r="AZ136">
            <v>44064.5</v>
          </cell>
          <cell r="BA136">
            <v>1</v>
          </cell>
          <cell r="BB136">
            <v>3027.6666666666702</v>
          </cell>
          <cell r="BC136">
            <v>3027.6666666666702</v>
          </cell>
          <cell r="BD136">
            <v>3027.6666666666702</v>
          </cell>
          <cell r="BE136">
            <v>3027.6666666666702</v>
          </cell>
          <cell r="BF136">
            <v>3027.6666666666702</v>
          </cell>
          <cell r="BG136">
            <v>3027.6666666666702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F137" t="str">
            <v>老账</v>
          </cell>
          <cell r="G137">
            <v>0</v>
          </cell>
          <cell r="H137" t="str">
            <v>否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75884.62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X137">
            <v>0</v>
          </cell>
          <cell r="AY137">
            <v>75884.62</v>
          </cell>
          <cell r="AZ137">
            <v>75884.62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str">
            <v>正常供货</v>
          </cell>
          <cell r="G138">
            <v>60</v>
          </cell>
          <cell r="H138" t="str">
            <v>是</v>
          </cell>
          <cell r="I138">
            <v>60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AG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8635.74</v>
          </cell>
          <cell r="AN138">
            <v>14918.84</v>
          </cell>
          <cell r="AO138">
            <v>17900.400000000001</v>
          </cell>
          <cell r="AP138">
            <v>14500</v>
          </cell>
          <cell r="AQ138">
            <v>17300</v>
          </cell>
          <cell r="AR138">
            <v>18949.7</v>
          </cell>
          <cell r="AS138">
            <v>0</v>
          </cell>
          <cell r="AT138">
            <v>12222.53</v>
          </cell>
          <cell r="AU138">
            <v>30920.47</v>
          </cell>
          <cell r="AV138">
            <v>2964.38</v>
          </cell>
          <cell r="AW138">
            <v>22857.48</v>
          </cell>
          <cell r="AX138">
            <v>0</v>
          </cell>
          <cell r="AY138">
            <v>161169.54</v>
          </cell>
          <cell r="AZ138">
            <v>138312.06</v>
          </cell>
          <cell r="BA138">
            <v>0.8</v>
          </cell>
          <cell r="BB138">
            <v>13928.1566666667</v>
          </cell>
          <cell r="BC138">
            <v>13478.7716666667</v>
          </cell>
          <cell r="BD138">
            <v>15648.7833333333</v>
          </cell>
          <cell r="BE138">
            <v>13726.18</v>
          </cell>
          <cell r="BF138">
            <v>14652.426666666701</v>
          </cell>
          <cell r="BG138">
            <v>11494.143333333301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str">
            <v>正常供货</v>
          </cell>
          <cell r="G139">
            <v>90</v>
          </cell>
          <cell r="H139" t="str">
            <v>否</v>
          </cell>
          <cell r="I139">
            <v>90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38128.730000000003</v>
          </cell>
          <cell r="AT139">
            <v>2205.7600000000002</v>
          </cell>
          <cell r="AU139">
            <v>13786</v>
          </cell>
          <cell r="AV139">
            <v>20679</v>
          </cell>
          <cell r="AW139">
            <v>41146.69</v>
          </cell>
          <cell r="AX139">
            <v>0</v>
          </cell>
          <cell r="AY139">
            <v>115946.18</v>
          </cell>
          <cell r="AZ139">
            <v>54120.49</v>
          </cell>
          <cell r="BA139">
            <v>0.8</v>
          </cell>
          <cell r="BB139">
            <v>6354.7883333333302</v>
          </cell>
          <cell r="BC139">
            <v>6722.415</v>
          </cell>
          <cell r="BD139">
            <v>9020.0816666666706</v>
          </cell>
          <cell r="BE139">
            <v>12466.5816666667</v>
          </cell>
          <cell r="BF139">
            <v>19324.363333333298</v>
          </cell>
          <cell r="BG139">
            <v>19324.363333333298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F140" t="str">
            <v>固定资产-喷涂环保设备</v>
          </cell>
          <cell r="G140">
            <v>30</v>
          </cell>
          <cell r="H140" t="str">
            <v>是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9130</v>
          </cell>
          <cell r="U140">
            <v>0</v>
          </cell>
          <cell r="V140">
            <v>33660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D140">
            <v>0</v>
          </cell>
          <cell r="AE140">
            <v>11250</v>
          </cell>
          <cell r="AF140">
            <v>0</v>
          </cell>
          <cell r="AG140">
            <v>15500</v>
          </cell>
          <cell r="AH140">
            <v>0</v>
          </cell>
          <cell r="AI140">
            <v>0</v>
          </cell>
          <cell r="AJ140">
            <v>0</v>
          </cell>
          <cell r="AK140">
            <v>0</v>
          </cell>
          <cell r="AL140">
            <v>19590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X140">
            <v>0</v>
          </cell>
          <cell r="AY140">
            <v>89130</v>
          </cell>
          <cell r="AZ140">
            <v>89130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str">
            <v>大宗物料</v>
          </cell>
          <cell r="G141">
            <v>0</v>
          </cell>
          <cell r="H141" t="str">
            <v>否</v>
          </cell>
          <cell r="I141">
            <v>30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17136</v>
          </cell>
          <cell r="AX141">
            <v>41136</v>
          </cell>
          <cell r="AY141">
            <v>58272</v>
          </cell>
          <cell r="AZ141">
            <v>58272</v>
          </cell>
          <cell r="BA141">
            <v>1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2856</v>
          </cell>
          <cell r="BG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str">
            <v>正常供货</v>
          </cell>
          <cell r="G142">
            <v>0</v>
          </cell>
          <cell r="H142" t="str">
            <v>是</v>
          </cell>
          <cell r="I142">
            <v>30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4399.9399999999996</v>
          </cell>
          <cell r="AP142">
            <v>0</v>
          </cell>
          <cell r="AQ142">
            <v>33100</v>
          </cell>
          <cell r="AR142">
            <v>25049.87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54340.73</v>
          </cell>
          <cell r="AX142">
            <v>41309.26</v>
          </cell>
          <cell r="AY142">
            <v>158199.79999999999</v>
          </cell>
          <cell r="AZ142">
            <v>158199.79999999999</v>
          </cell>
          <cell r="BA142">
            <v>0.8</v>
          </cell>
          <cell r="BB142">
            <v>10424.9683333333</v>
          </cell>
          <cell r="BC142">
            <v>10424.9683333333</v>
          </cell>
          <cell r="BD142">
            <v>9691.6450000000004</v>
          </cell>
          <cell r="BE142">
            <v>9691.6450000000004</v>
          </cell>
          <cell r="BF142">
            <v>13231.766666666699</v>
          </cell>
          <cell r="BG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str">
            <v>正常供货</v>
          </cell>
          <cell r="G143">
            <v>60</v>
          </cell>
          <cell r="H143" t="str">
            <v>是</v>
          </cell>
          <cell r="I143">
            <v>60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149499.67000000001</v>
          </cell>
          <cell r="AO143">
            <v>173843.37</v>
          </cell>
          <cell r="AP143">
            <v>87100</v>
          </cell>
          <cell r="AQ143">
            <v>123800</v>
          </cell>
          <cell r="AR143">
            <v>147379.10999999999</v>
          </cell>
          <cell r="AS143">
            <v>171391.02</v>
          </cell>
          <cell r="AT143">
            <v>193970.62</v>
          </cell>
          <cell r="AU143">
            <v>155432.99</v>
          </cell>
          <cell r="AV143">
            <v>50311.82</v>
          </cell>
          <cell r="AW143">
            <v>268000.53999999998</v>
          </cell>
          <cell r="AX143">
            <v>199166.89</v>
          </cell>
          <cell r="AY143">
            <v>1719896.03</v>
          </cell>
          <cell r="AZ143">
            <v>1252728.6000000001</v>
          </cell>
          <cell r="BA143">
            <v>0.8</v>
          </cell>
          <cell r="BB143">
            <v>142168.86166666701</v>
          </cell>
          <cell r="BC143">
            <v>149580.686666667</v>
          </cell>
          <cell r="BD143">
            <v>146512.29</v>
          </cell>
          <cell r="BE143">
            <v>140380.92666666699</v>
          </cell>
          <cell r="BF143">
            <v>164414.35</v>
          </cell>
          <cell r="BG143">
            <v>173045.64666666699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str">
            <v>正常供货</v>
          </cell>
          <cell r="G144">
            <v>60</v>
          </cell>
          <cell r="H144" t="str">
            <v>否</v>
          </cell>
          <cell r="I144">
            <v>60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O144">
            <v>0</v>
          </cell>
          <cell r="AP144">
            <v>0</v>
          </cell>
          <cell r="AQ144">
            <v>1812.87</v>
          </cell>
          <cell r="AR144">
            <v>234424.34</v>
          </cell>
          <cell r="AS144">
            <v>115771.16</v>
          </cell>
          <cell r="AT144">
            <v>42905.08</v>
          </cell>
          <cell r="AU144">
            <v>176570.65</v>
          </cell>
          <cell r="AV144">
            <v>100329.43</v>
          </cell>
          <cell r="AW144">
            <v>191335.1</v>
          </cell>
          <cell r="AX144">
            <v>0</v>
          </cell>
          <cell r="AY144">
            <v>863148.63</v>
          </cell>
          <cell r="AZ144">
            <v>671813.53</v>
          </cell>
          <cell r="BA144">
            <v>0.8</v>
          </cell>
          <cell r="BB144">
            <v>58668.061666666697</v>
          </cell>
          <cell r="BC144">
            <v>65818.908333333296</v>
          </cell>
          <cell r="BD144">
            <v>95247.35</v>
          </cell>
          <cell r="BE144">
            <v>111968.921666667</v>
          </cell>
          <cell r="BF144">
            <v>143555.96</v>
          </cell>
          <cell r="BG144">
            <v>104485.236666667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F145" t="str">
            <v>老账</v>
          </cell>
          <cell r="G145">
            <v>0</v>
          </cell>
          <cell r="H145" t="str">
            <v>否</v>
          </cell>
          <cell r="AJ145">
            <v>0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448416.98</v>
          </cell>
          <cell r="AT145">
            <v>0</v>
          </cell>
          <cell r="AU145">
            <v>548873.91</v>
          </cell>
          <cell r="AV145">
            <v>770414.99</v>
          </cell>
          <cell r="AW145">
            <v>43529.17</v>
          </cell>
          <cell r="AX145">
            <v>33798.26</v>
          </cell>
          <cell r="AY145">
            <v>1845033.31</v>
          </cell>
          <cell r="AZ145">
            <v>1845033.31</v>
          </cell>
          <cell r="BA145">
            <v>0</v>
          </cell>
          <cell r="BB145">
            <v>74736.163333333301</v>
          </cell>
          <cell r="BC145">
            <v>74736.163333333301</v>
          </cell>
          <cell r="BD145">
            <v>166215.148333333</v>
          </cell>
          <cell r="BE145">
            <v>294617.64666666702</v>
          </cell>
          <cell r="BF145">
            <v>301872.50833333301</v>
          </cell>
          <cell r="BG145">
            <v>307505.55166666699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str">
            <v>正常供货</v>
          </cell>
          <cell r="G146">
            <v>60</v>
          </cell>
          <cell r="H146" t="str">
            <v>是</v>
          </cell>
          <cell r="I146">
            <v>60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124923.02</v>
          </cell>
          <cell r="AP146">
            <v>115500</v>
          </cell>
          <cell r="AQ146">
            <v>200300</v>
          </cell>
          <cell r="AR146">
            <v>216064.01</v>
          </cell>
          <cell r="AS146">
            <v>199642.43</v>
          </cell>
          <cell r="AT146">
            <v>0</v>
          </cell>
          <cell r="AU146">
            <v>472764.2</v>
          </cell>
          <cell r="AV146">
            <v>191333.54</v>
          </cell>
          <cell r="AW146">
            <v>178344.26</v>
          </cell>
          <cell r="AX146">
            <v>121727.74</v>
          </cell>
          <cell r="AY146">
            <v>1820599.2</v>
          </cell>
          <cell r="AZ146">
            <v>1520527.2</v>
          </cell>
          <cell r="BA146">
            <v>0.8</v>
          </cell>
          <cell r="BB146">
            <v>142738.243333333</v>
          </cell>
          <cell r="BC146">
            <v>142738.243333333</v>
          </cell>
          <cell r="BD146">
            <v>200711.773333333</v>
          </cell>
          <cell r="BE146">
            <v>213350.69666666701</v>
          </cell>
          <cell r="BF146">
            <v>209691.406666667</v>
          </cell>
          <cell r="BG146">
            <v>193968.69500000001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str">
            <v>正常供货</v>
          </cell>
          <cell r="G147">
            <v>60</v>
          </cell>
          <cell r="H147" t="str">
            <v>否</v>
          </cell>
          <cell r="I147">
            <v>60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33225.14</v>
          </cell>
          <cell r="AQ147">
            <v>101800</v>
          </cell>
          <cell r="AR147">
            <v>101826.56</v>
          </cell>
          <cell r="AS147">
            <v>169952</v>
          </cell>
          <cell r="AT147">
            <v>101826.56</v>
          </cell>
          <cell r="AU147">
            <v>0</v>
          </cell>
          <cell r="AV147">
            <v>0</v>
          </cell>
          <cell r="AX147">
            <v>0</v>
          </cell>
          <cell r="AY147">
            <v>508630.26</v>
          </cell>
          <cell r="AZ147">
            <v>508630.26</v>
          </cell>
          <cell r="BA147">
            <v>0.8</v>
          </cell>
          <cell r="BB147">
            <v>67800.616666666698</v>
          </cell>
          <cell r="BC147">
            <v>84771.71</v>
          </cell>
          <cell r="BD147">
            <v>84771.71</v>
          </cell>
          <cell r="BE147">
            <v>79234.186666666705</v>
          </cell>
          <cell r="BF147">
            <v>62267.519999999997</v>
          </cell>
          <cell r="BG147">
            <v>45296.426666666703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str">
            <v>老账</v>
          </cell>
          <cell r="G148">
            <v>60</v>
          </cell>
          <cell r="H148" t="str">
            <v>否</v>
          </cell>
          <cell r="J148">
            <v>62319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X148">
            <v>0</v>
          </cell>
          <cell r="AY148">
            <v>62319</v>
          </cell>
          <cell r="AZ148">
            <v>62319</v>
          </cell>
          <cell r="BA148">
            <v>0.8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str">
            <v>叉车租赁</v>
          </cell>
          <cell r="G149">
            <v>0</v>
          </cell>
          <cell r="H149" t="str">
            <v>是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3300</v>
          </cell>
          <cell r="AM149">
            <v>3000</v>
          </cell>
          <cell r="AN149">
            <v>3000</v>
          </cell>
          <cell r="AO149">
            <v>7800</v>
          </cell>
          <cell r="AP149">
            <v>4200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0</v>
          </cell>
          <cell r="AW149">
            <v>4200</v>
          </cell>
          <cell r="AX149">
            <v>4200</v>
          </cell>
          <cell r="AY149">
            <v>50700</v>
          </cell>
          <cell r="AZ149">
            <v>50700</v>
          </cell>
          <cell r="BA149">
            <v>0.8</v>
          </cell>
          <cell r="BB149">
            <v>4600</v>
          </cell>
          <cell r="BC149">
            <v>4800</v>
          </cell>
          <cell r="BD149">
            <v>4200</v>
          </cell>
          <cell r="BE149">
            <v>3500</v>
          </cell>
          <cell r="BF149">
            <v>3500</v>
          </cell>
          <cell r="BG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F150" t="str">
            <v>老账</v>
          </cell>
          <cell r="G150">
            <v>0</v>
          </cell>
          <cell r="H150" t="str">
            <v>否</v>
          </cell>
          <cell r="J150">
            <v>-31550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72000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X150">
            <v>0</v>
          </cell>
          <cell r="AY150">
            <v>40450</v>
          </cell>
          <cell r="AZ150">
            <v>40450</v>
          </cell>
          <cell r="BA150">
            <v>0</v>
          </cell>
          <cell r="BB150">
            <v>12000</v>
          </cell>
          <cell r="BC150">
            <v>12000</v>
          </cell>
          <cell r="BD150">
            <v>12000</v>
          </cell>
          <cell r="BE150">
            <v>12000</v>
          </cell>
          <cell r="BF150">
            <v>0</v>
          </cell>
          <cell r="BG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str">
            <v>正常供货</v>
          </cell>
          <cell r="G151">
            <v>90</v>
          </cell>
          <cell r="H151" t="str">
            <v>是</v>
          </cell>
          <cell r="I151">
            <v>90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G151">
            <v>0</v>
          </cell>
          <cell r="AH151">
            <v>0</v>
          </cell>
          <cell r="AI151">
            <v>0</v>
          </cell>
          <cell r="AM151">
            <v>3616.35</v>
          </cell>
          <cell r="AN151">
            <v>8032.58</v>
          </cell>
          <cell r="AO151">
            <v>17838.48</v>
          </cell>
          <cell r="AP151">
            <v>0</v>
          </cell>
          <cell r="AQ151">
            <v>9000</v>
          </cell>
          <cell r="AR151">
            <v>15417.79</v>
          </cell>
          <cell r="AS151">
            <v>16699.75</v>
          </cell>
          <cell r="AT151">
            <v>23647.08</v>
          </cell>
          <cell r="AU151">
            <v>0</v>
          </cell>
          <cell r="AV151">
            <v>26868.01</v>
          </cell>
          <cell r="AW151">
            <v>4714.17</v>
          </cell>
          <cell r="AX151">
            <v>17989.599999999999</v>
          </cell>
          <cell r="AY151">
            <v>143823.81</v>
          </cell>
          <cell r="AZ151">
            <v>94252.03</v>
          </cell>
          <cell r="BA151">
            <v>0.8</v>
          </cell>
          <cell r="BB151">
            <v>11164.766666666699</v>
          </cell>
          <cell r="BC151">
            <v>13767.1833333333</v>
          </cell>
          <cell r="BD151">
            <v>10794.1033333333</v>
          </cell>
          <cell r="BE151">
            <v>15272.105</v>
          </cell>
          <cell r="BF151">
            <v>14557.8</v>
          </cell>
          <cell r="BG151">
            <v>14986.434999999999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str">
            <v>老账</v>
          </cell>
          <cell r="G152">
            <v>60</v>
          </cell>
          <cell r="H152" t="str">
            <v>否</v>
          </cell>
          <cell r="J152">
            <v>58519.74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X152">
            <v>0</v>
          </cell>
          <cell r="AY152">
            <v>58519.74</v>
          </cell>
          <cell r="AZ152">
            <v>58519.74</v>
          </cell>
          <cell r="BA152">
            <v>0.8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F153" t="str">
            <v>固定资产</v>
          </cell>
          <cell r="G153">
            <v>0</v>
          </cell>
          <cell r="H153" t="str">
            <v>否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str">
            <v>正常供货</v>
          </cell>
          <cell r="G154">
            <v>60</v>
          </cell>
          <cell r="H154" t="str">
            <v>是</v>
          </cell>
          <cell r="I154">
            <v>60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22435.47</v>
          </cell>
          <cell r="AK154">
            <v>46786.52</v>
          </cell>
          <cell r="AL154">
            <v>4026.47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59747.21</v>
          </cell>
          <cell r="AT154">
            <v>35333.97</v>
          </cell>
          <cell r="AU154">
            <v>0</v>
          </cell>
          <cell r="AV154">
            <v>0</v>
          </cell>
          <cell r="AX154">
            <v>14355.52</v>
          </cell>
          <cell r="AY154">
            <v>182685.16</v>
          </cell>
          <cell r="AZ154">
            <v>168329.64</v>
          </cell>
          <cell r="BA154">
            <v>0.8</v>
          </cell>
          <cell r="BB154">
            <v>9957.8683333333302</v>
          </cell>
          <cell r="BC154">
            <v>15846.8633333333</v>
          </cell>
          <cell r="BD154">
            <v>15846.8633333333</v>
          </cell>
          <cell r="BE154">
            <v>15846.8633333333</v>
          </cell>
          <cell r="BF154">
            <v>15846.8633333333</v>
          </cell>
          <cell r="BG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str">
            <v>大宗物料-不合作</v>
          </cell>
          <cell r="G155">
            <v>0</v>
          </cell>
          <cell r="H155" t="str">
            <v>否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C155">
            <v>0</v>
          </cell>
          <cell r="AD155">
            <v>0</v>
          </cell>
          <cell r="AE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1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str">
            <v>正常供货</v>
          </cell>
          <cell r="G156">
            <v>60</v>
          </cell>
          <cell r="H156" t="str">
            <v>否</v>
          </cell>
          <cell r="I156">
            <v>60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AJ156">
            <v>0</v>
          </cell>
          <cell r="AK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51876.35</v>
          </cell>
          <cell r="AR156">
            <v>131948.91</v>
          </cell>
          <cell r="AS156">
            <v>134744.84</v>
          </cell>
          <cell r="AT156">
            <v>105829.2</v>
          </cell>
          <cell r="AU156">
            <v>131768.06</v>
          </cell>
          <cell r="AV156">
            <v>108143.16</v>
          </cell>
          <cell r="AW156">
            <v>197045.51</v>
          </cell>
          <cell r="AX156">
            <v>88769.74</v>
          </cell>
          <cell r="AY156">
            <v>950125.77</v>
          </cell>
          <cell r="AZ156">
            <v>664310.52</v>
          </cell>
          <cell r="BA156">
            <v>0.8</v>
          </cell>
          <cell r="BB156">
            <v>53095.016666666699</v>
          </cell>
          <cell r="BC156">
            <v>70733.216666666704</v>
          </cell>
          <cell r="BD156">
            <v>92694.56</v>
          </cell>
          <cell r="BE156">
            <v>110718.42</v>
          </cell>
          <cell r="BF156">
            <v>134913.28</v>
          </cell>
          <cell r="BG156">
            <v>127716.751666667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str">
            <v>固定资产</v>
          </cell>
          <cell r="G157">
            <v>0</v>
          </cell>
          <cell r="H157" t="str">
            <v>否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9000</v>
          </cell>
          <cell r="AT157">
            <v>0</v>
          </cell>
          <cell r="AU157">
            <v>0</v>
          </cell>
          <cell r="AV157">
            <v>0</v>
          </cell>
          <cell r="AX157">
            <v>0</v>
          </cell>
          <cell r="AY157">
            <v>9000</v>
          </cell>
          <cell r="AZ157">
            <v>9000</v>
          </cell>
          <cell r="BA157">
            <v>1</v>
          </cell>
          <cell r="BB157">
            <v>1500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str">
            <v>固定资产</v>
          </cell>
          <cell r="G158">
            <v>0</v>
          </cell>
          <cell r="H158" t="str">
            <v>否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13740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X158">
            <v>0</v>
          </cell>
          <cell r="AY158">
            <v>13740</v>
          </cell>
          <cell r="AZ158">
            <v>13740</v>
          </cell>
          <cell r="BA158">
            <v>0</v>
          </cell>
          <cell r="BB158">
            <v>2290</v>
          </cell>
          <cell r="BC158">
            <v>2290</v>
          </cell>
          <cell r="BD158">
            <v>2290</v>
          </cell>
          <cell r="BE158">
            <v>0</v>
          </cell>
          <cell r="BF158">
            <v>0</v>
          </cell>
          <cell r="BG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F159" t="str">
            <v>正常供货</v>
          </cell>
          <cell r="G159">
            <v>60</v>
          </cell>
          <cell r="H159" t="str">
            <v>是</v>
          </cell>
          <cell r="I159">
            <v>60</v>
          </cell>
          <cell r="AI159">
            <v>0</v>
          </cell>
          <cell r="AK159">
            <v>161330.89000000001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X159">
            <v>0</v>
          </cell>
          <cell r="AY159">
            <v>161330.89000000001</v>
          </cell>
          <cell r="AZ159">
            <v>161330.89000000001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F160" t="str">
            <v>老账</v>
          </cell>
          <cell r="G160">
            <v>60</v>
          </cell>
          <cell r="H160" t="str">
            <v>否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G161">
            <v>0</v>
          </cell>
          <cell r="H161" t="str">
            <v>否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1176.6600000000001</v>
          </cell>
          <cell r="AX161">
            <v>0</v>
          </cell>
          <cell r="AY161">
            <v>1176.6600000000001</v>
          </cell>
          <cell r="AZ161">
            <v>1176.6600000000001</v>
          </cell>
          <cell r="BA161">
            <v>0.8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196.11</v>
          </cell>
          <cell r="BG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str">
            <v>老账</v>
          </cell>
          <cell r="G162">
            <v>60</v>
          </cell>
          <cell r="H162" t="str">
            <v>否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51725.38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X162">
            <v>0</v>
          </cell>
          <cell r="AY162">
            <v>51725.38</v>
          </cell>
          <cell r="AZ162">
            <v>51725.38</v>
          </cell>
          <cell r="BA162">
            <v>0.8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str">
            <v>正常供货</v>
          </cell>
          <cell r="G163">
            <v>60</v>
          </cell>
          <cell r="H163" t="str">
            <v>是</v>
          </cell>
          <cell r="I163">
            <v>60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N163">
            <v>2535.5500000000002</v>
          </cell>
          <cell r="AO163">
            <v>3647.42</v>
          </cell>
          <cell r="AP163">
            <v>1600</v>
          </cell>
          <cell r="AQ163">
            <v>1600</v>
          </cell>
          <cell r="AR163">
            <v>3572.95</v>
          </cell>
          <cell r="AS163">
            <v>3498.48</v>
          </cell>
          <cell r="AT163">
            <v>3572.95</v>
          </cell>
          <cell r="AU163">
            <v>1749.24</v>
          </cell>
          <cell r="AV163">
            <v>0</v>
          </cell>
          <cell r="AW163">
            <v>9303.9699999999993</v>
          </cell>
          <cell r="AX163">
            <v>17492.400000000001</v>
          </cell>
          <cell r="AY163">
            <v>48572.959999999999</v>
          </cell>
          <cell r="AZ163">
            <v>21776.59</v>
          </cell>
          <cell r="BA163">
            <v>0.8</v>
          </cell>
          <cell r="BB163">
            <v>2742.4</v>
          </cell>
          <cell r="BC163">
            <v>2915.3</v>
          </cell>
          <cell r="BD163">
            <v>2598.9366666666701</v>
          </cell>
          <cell r="BE163">
            <v>2332.27</v>
          </cell>
          <cell r="BF163">
            <v>3616.2649999999999</v>
          </cell>
          <cell r="BG163">
            <v>5936.1733333333304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F164" t="str">
            <v>固定资产</v>
          </cell>
          <cell r="G164">
            <v>0</v>
          </cell>
          <cell r="H164" t="str">
            <v>否</v>
          </cell>
          <cell r="J164">
            <v>48800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X164">
            <v>0</v>
          </cell>
          <cell r="AY164">
            <v>48800</v>
          </cell>
          <cell r="AZ164">
            <v>48800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str">
            <v>正常供货</v>
          </cell>
          <cell r="G165">
            <v>60</v>
          </cell>
          <cell r="H165" t="str">
            <v>否</v>
          </cell>
          <cell r="I165">
            <v>60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E165">
            <v>0</v>
          </cell>
          <cell r="AG165">
            <v>0</v>
          </cell>
          <cell r="AJ165">
            <v>0</v>
          </cell>
          <cell r="AN165">
            <v>0</v>
          </cell>
          <cell r="AQ165">
            <v>74077.41</v>
          </cell>
          <cell r="AR165">
            <v>80445.27</v>
          </cell>
          <cell r="AS165">
            <v>42312.73</v>
          </cell>
          <cell r="AT165">
            <v>32842.53</v>
          </cell>
          <cell r="AU165">
            <v>57767.1</v>
          </cell>
          <cell r="AV165">
            <v>63921.61</v>
          </cell>
          <cell r="AW165">
            <v>197842.34</v>
          </cell>
          <cell r="AX165">
            <v>10272</v>
          </cell>
          <cell r="AY165">
            <v>559480.99</v>
          </cell>
          <cell r="AZ165">
            <v>351366.65</v>
          </cell>
          <cell r="BA165">
            <v>0.8</v>
          </cell>
          <cell r="BB165">
            <v>32805.901666666701</v>
          </cell>
          <cell r="BC165">
            <v>38279.656666666699</v>
          </cell>
          <cell r="BD165">
            <v>47907.506666666697</v>
          </cell>
          <cell r="BE165">
            <v>58561.108333333301</v>
          </cell>
          <cell r="BF165">
            <v>79188.596666666694</v>
          </cell>
          <cell r="BG165">
            <v>67493.051666666695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str">
            <v>正常供货</v>
          </cell>
          <cell r="G166">
            <v>0</v>
          </cell>
          <cell r="H166" t="str">
            <v>是</v>
          </cell>
          <cell r="I166">
            <v>60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AM166">
            <v>7034.19</v>
          </cell>
          <cell r="AN166">
            <v>0</v>
          </cell>
          <cell r="AO166">
            <v>0</v>
          </cell>
          <cell r="AP166">
            <v>23700</v>
          </cell>
          <cell r="AQ166">
            <v>29600</v>
          </cell>
          <cell r="AR166">
            <v>1005.7</v>
          </cell>
          <cell r="AS166">
            <v>18360</v>
          </cell>
          <cell r="AT166">
            <v>17999.88</v>
          </cell>
          <cell r="AU166">
            <v>1819.3</v>
          </cell>
          <cell r="AV166">
            <v>18000</v>
          </cell>
          <cell r="AW166">
            <v>18000</v>
          </cell>
          <cell r="AX166">
            <v>4576.5</v>
          </cell>
          <cell r="AY166">
            <v>140095.57</v>
          </cell>
          <cell r="AZ166">
            <v>140095.57</v>
          </cell>
          <cell r="BA166">
            <v>0.8</v>
          </cell>
          <cell r="BB166">
            <v>12110.95</v>
          </cell>
          <cell r="BC166">
            <v>15110.93</v>
          </cell>
          <cell r="BD166">
            <v>15414.1466666667</v>
          </cell>
          <cell r="BE166">
            <v>14464.1466666667</v>
          </cell>
          <cell r="BF166">
            <v>12530.813333333301</v>
          </cell>
          <cell r="BG166">
            <v>13125.946666666699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str">
            <v>正常供货</v>
          </cell>
          <cell r="G167">
            <v>90</v>
          </cell>
          <cell r="H167" t="str">
            <v>否</v>
          </cell>
          <cell r="I167">
            <v>90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O167">
            <v>9858.82</v>
          </cell>
          <cell r="P167">
            <v>8207.3700000000008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X167">
            <v>0</v>
          </cell>
          <cell r="AY167">
            <v>18066.189999999999</v>
          </cell>
          <cell r="AZ167">
            <v>18066.189999999999</v>
          </cell>
          <cell r="BA167">
            <v>0.8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str">
            <v>正常供货</v>
          </cell>
          <cell r="G168">
            <v>60</v>
          </cell>
          <cell r="H168" t="str">
            <v>否</v>
          </cell>
          <cell r="I168">
            <v>60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AG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0.8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F169" t="str">
            <v>老账</v>
          </cell>
          <cell r="G169">
            <v>60</v>
          </cell>
          <cell r="H169" t="str">
            <v>否</v>
          </cell>
          <cell r="J169">
            <v>0</v>
          </cell>
          <cell r="K169">
            <v>0</v>
          </cell>
          <cell r="L169">
            <v>0</v>
          </cell>
          <cell r="M169">
            <v>43423.23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3471.82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X169">
            <v>0</v>
          </cell>
          <cell r="AY169">
            <v>46895.05</v>
          </cell>
          <cell r="AZ169">
            <v>46895.05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F170" t="str">
            <v>零采</v>
          </cell>
          <cell r="G170">
            <v>0</v>
          </cell>
          <cell r="H170" t="str">
            <v>否</v>
          </cell>
          <cell r="AH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8891.8799999999992</v>
          </cell>
          <cell r="AY170">
            <v>8891.8799999999992</v>
          </cell>
          <cell r="AZ170">
            <v>8891.8799999999992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1481.98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str">
            <v>零采</v>
          </cell>
          <cell r="G171">
            <v>30</v>
          </cell>
          <cell r="H171" t="str">
            <v>是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AG171">
            <v>0</v>
          </cell>
          <cell r="AI171">
            <v>0</v>
          </cell>
          <cell r="AK171">
            <v>23314.3</v>
          </cell>
          <cell r="AL171">
            <v>45470.2</v>
          </cell>
          <cell r="AM171">
            <v>0</v>
          </cell>
          <cell r="AN171">
            <v>0</v>
          </cell>
          <cell r="AO171">
            <v>300</v>
          </cell>
          <cell r="AP171">
            <v>0</v>
          </cell>
          <cell r="AQ171">
            <v>0</v>
          </cell>
          <cell r="AR171">
            <v>29924</v>
          </cell>
          <cell r="AS171">
            <v>6871.9</v>
          </cell>
          <cell r="AT171">
            <v>0</v>
          </cell>
          <cell r="AU171">
            <v>0</v>
          </cell>
          <cell r="AV171">
            <v>0</v>
          </cell>
          <cell r="AW171">
            <v>52729</v>
          </cell>
          <cell r="AX171">
            <v>6418</v>
          </cell>
          <cell r="AY171">
            <v>165027.4</v>
          </cell>
          <cell r="AZ171">
            <v>171445.4</v>
          </cell>
          <cell r="BA171">
            <v>1</v>
          </cell>
          <cell r="BB171">
            <v>6182.65</v>
          </cell>
          <cell r="BC171">
            <v>6182.65</v>
          </cell>
          <cell r="BD171">
            <v>6132.65</v>
          </cell>
          <cell r="BE171">
            <v>6132.65</v>
          </cell>
          <cell r="BF171">
            <v>14920.8166666667</v>
          </cell>
          <cell r="BG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str">
            <v>老账</v>
          </cell>
          <cell r="G172">
            <v>30</v>
          </cell>
          <cell r="H172" t="str">
            <v>否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0.8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F173" t="str">
            <v>正常供货</v>
          </cell>
          <cell r="G173">
            <v>60</v>
          </cell>
          <cell r="H173" t="str">
            <v>是</v>
          </cell>
          <cell r="I173">
            <v>60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AH173">
            <v>0</v>
          </cell>
          <cell r="AI173">
            <v>0</v>
          </cell>
          <cell r="AJ173">
            <v>0</v>
          </cell>
          <cell r="AK173">
            <v>11953.86</v>
          </cell>
          <cell r="AL173">
            <v>16347.71</v>
          </cell>
          <cell r="AM173">
            <v>12113.31</v>
          </cell>
          <cell r="AN173">
            <v>6056.67</v>
          </cell>
          <cell r="AO173">
            <v>1058.5999999999999</v>
          </cell>
          <cell r="AP173">
            <v>2000</v>
          </cell>
          <cell r="AQ173">
            <v>0</v>
          </cell>
          <cell r="AR173">
            <v>0</v>
          </cell>
          <cell r="AS173">
            <v>2130.41</v>
          </cell>
          <cell r="AT173">
            <v>0</v>
          </cell>
          <cell r="AU173">
            <v>0</v>
          </cell>
          <cell r="AV173">
            <v>2876.2</v>
          </cell>
          <cell r="AX173">
            <v>1058.5999999999999</v>
          </cell>
          <cell r="AY173">
            <v>55595.360000000001</v>
          </cell>
          <cell r="AZ173">
            <v>54536.76</v>
          </cell>
          <cell r="BA173">
            <v>0</v>
          </cell>
          <cell r="BB173">
            <v>1874.28</v>
          </cell>
          <cell r="BC173">
            <v>864.83500000000004</v>
          </cell>
          <cell r="BD173">
            <v>688.40166666666698</v>
          </cell>
          <cell r="BE173">
            <v>834.43499999999995</v>
          </cell>
          <cell r="BF173">
            <v>834.43499999999995</v>
          </cell>
          <cell r="BG173">
            <v>1010.86833333333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F174" t="str">
            <v>正常供货</v>
          </cell>
          <cell r="G174">
            <v>60</v>
          </cell>
          <cell r="H174" t="str">
            <v>否</v>
          </cell>
          <cell r="I174">
            <v>60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10541.76</v>
          </cell>
          <cell r="AT174">
            <v>5230</v>
          </cell>
          <cell r="AU174">
            <v>0</v>
          </cell>
          <cell r="AV174">
            <v>0</v>
          </cell>
          <cell r="AX174">
            <v>0</v>
          </cell>
          <cell r="AY174">
            <v>15771.76</v>
          </cell>
          <cell r="AZ174">
            <v>15771.76</v>
          </cell>
          <cell r="BA174">
            <v>0</v>
          </cell>
          <cell r="BB174">
            <v>1756.96</v>
          </cell>
          <cell r="BC174">
            <v>2628.6266666666702</v>
          </cell>
          <cell r="BD174">
            <v>2628.6266666666702</v>
          </cell>
          <cell r="BE174">
            <v>2628.6266666666702</v>
          </cell>
          <cell r="BF174">
            <v>2628.6266666666702</v>
          </cell>
          <cell r="BG174">
            <v>2628.6266666666702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F175" t="str">
            <v>老账</v>
          </cell>
          <cell r="G175">
            <v>0</v>
          </cell>
          <cell r="H175" t="str">
            <v>否</v>
          </cell>
          <cell r="J175">
            <v>26000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X175">
            <v>0</v>
          </cell>
          <cell r="AY175">
            <v>26000</v>
          </cell>
          <cell r="AZ175">
            <v>26000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F176" t="str">
            <v>老账</v>
          </cell>
          <cell r="G176">
            <v>0</v>
          </cell>
          <cell r="H176" t="str">
            <v>是</v>
          </cell>
          <cell r="AI176">
            <v>32000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X176">
            <v>0</v>
          </cell>
          <cell r="AY176">
            <v>32000</v>
          </cell>
          <cell r="AZ176">
            <v>32000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str">
            <v>固定资产</v>
          </cell>
          <cell r="G177">
            <v>0</v>
          </cell>
          <cell r="H177" t="str">
            <v>是</v>
          </cell>
          <cell r="AH177">
            <v>41630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X177">
            <v>0</v>
          </cell>
          <cell r="AY177">
            <v>41630</v>
          </cell>
          <cell r="AZ177">
            <v>41630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F178" t="str">
            <v>老账</v>
          </cell>
          <cell r="G178">
            <v>90</v>
          </cell>
          <cell r="H178" t="str">
            <v>否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F179" t="str">
            <v>大宗物料-诉讼</v>
          </cell>
          <cell r="G179">
            <v>60</v>
          </cell>
          <cell r="H179" t="str">
            <v>否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D179">
            <v>0</v>
          </cell>
          <cell r="AE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G180">
            <v>0</v>
          </cell>
          <cell r="H180" t="str">
            <v>否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F181" t="str">
            <v>正常供货</v>
          </cell>
          <cell r="G181">
            <v>60</v>
          </cell>
          <cell r="H181" t="str">
            <v>是</v>
          </cell>
          <cell r="I181">
            <v>60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AJ181">
            <v>0</v>
          </cell>
          <cell r="AK181">
            <v>27242.89</v>
          </cell>
          <cell r="AL181">
            <v>26637.97</v>
          </cell>
          <cell r="AM181">
            <v>0</v>
          </cell>
          <cell r="AN181">
            <v>29097.41</v>
          </cell>
          <cell r="AO181">
            <v>15050.87</v>
          </cell>
          <cell r="AP181">
            <v>11000</v>
          </cell>
          <cell r="AQ181">
            <v>16400</v>
          </cell>
          <cell r="AR181">
            <v>17731.3</v>
          </cell>
          <cell r="AS181">
            <v>11897.61</v>
          </cell>
          <cell r="AT181">
            <v>0</v>
          </cell>
          <cell r="AU181">
            <v>24028.93</v>
          </cell>
          <cell r="AV181">
            <v>7856.19</v>
          </cell>
          <cell r="AX181">
            <v>0</v>
          </cell>
          <cell r="AY181">
            <v>186943.17</v>
          </cell>
          <cell r="AZ181">
            <v>186943.17</v>
          </cell>
          <cell r="BA181">
            <v>0</v>
          </cell>
          <cell r="BB181">
            <v>16862.865000000002</v>
          </cell>
          <cell r="BC181">
            <v>12013.2966666667</v>
          </cell>
          <cell r="BD181">
            <v>13509.64</v>
          </cell>
          <cell r="BE181">
            <v>12985.6716666667</v>
          </cell>
          <cell r="BF181">
            <v>10252.3383333333</v>
          </cell>
          <cell r="BG181">
            <v>7297.1216666666696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str">
            <v>正常供货</v>
          </cell>
          <cell r="G182">
            <v>90</v>
          </cell>
          <cell r="H182" t="str">
            <v>否</v>
          </cell>
          <cell r="I182">
            <v>90</v>
          </cell>
          <cell r="J182">
            <v>35451.040000000001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X182">
            <v>0</v>
          </cell>
          <cell r="AY182">
            <v>35451.040000000001</v>
          </cell>
          <cell r="AZ182">
            <v>35451.040000000001</v>
          </cell>
          <cell r="BA182">
            <v>0.8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str">
            <v>正常供货</v>
          </cell>
          <cell r="G183">
            <v>60</v>
          </cell>
          <cell r="H183" t="str">
            <v>是</v>
          </cell>
          <cell r="I183">
            <v>60</v>
          </cell>
          <cell r="J183">
            <v>0</v>
          </cell>
          <cell r="AE183">
            <v>4715.25</v>
          </cell>
          <cell r="AF183">
            <v>0</v>
          </cell>
          <cell r="AG183">
            <v>0</v>
          </cell>
          <cell r="AH183">
            <v>0</v>
          </cell>
          <cell r="AI183">
            <v>22836</v>
          </cell>
          <cell r="AJ183">
            <v>0</v>
          </cell>
          <cell r="AK183">
            <v>17369.2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10380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X183">
            <v>0</v>
          </cell>
          <cell r="AY183">
            <v>55300.45</v>
          </cell>
          <cell r="AZ183">
            <v>55300.45</v>
          </cell>
          <cell r="BA183">
            <v>0.8</v>
          </cell>
          <cell r="BB183">
            <v>1730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G184">
            <v>90</v>
          </cell>
          <cell r="H184" t="str">
            <v>否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0.8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str">
            <v>正常供货</v>
          </cell>
          <cell r="G185">
            <v>90</v>
          </cell>
          <cell r="H185" t="str">
            <v>否</v>
          </cell>
          <cell r="I185">
            <v>90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120966.5</v>
          </cell>
          <cell r="AX185">
            <v>0</v>
          </cell>
          <cell r="AY185">
            <v>120966.5</v>
          </cell>
          <cell r="AZ185">
            <v>0</v>
          </cell>
          <cell r="BA185">
            <v>0.8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20161.083333333299</v>
          </cell>
          <cell r="BG185">
            <v>20161.083333333299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F186" t="str">
            <v>老账</v>
          </cell>
          <cell r="G186">
            <v>0</v>
          </cell>
          <cell r="H186" t="str">
            <v>否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F187" t="str">
            <v>正常供货</v>
          </cell>
          <cell r="G187">
            <v>60</v>
          </cell>
          <cell r="H187" t="str">
            <v>否</v>
          </cell>
          <cell r="I187">
            <v>60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Q187">
            <v>0</v>
          </cell>
          <cell r="AS187">
            <v>14581.59</v>
          </cell>
          <cell r="AT187">
            <v>21653.439999999999</v>
          </cell>
          <cell r="AU187">
            <v>92474.9</v>
          </cell>
          <cell r="AV187">
            <v>43491.71</v>
          </cell>
          <cell r="AW187">
            <v>103898.96</v>
          </cell>
          <cell r="AX187">
            <v>110107.83</v>
          </cell>
          <cell r="AY187">
            <v>386208.43</v>
          </cell>
          <cell r="AZ187">
            <v>172201.64</v>
          </cell>
          <cell r="BA187">
            <v>0</v>
          </cell>
          <cell r="BB187">
            <v>2430.2649999999999</v>
          </cell>
          <cell r="BC187">
            <v>6039.1716666666698</v>
          </cell>
          <cell r="BD187">
            <v>21451.654999999999</v>
          </cell>
          <cell r="BE187">
            <v>28700.273333333302</v>
          </cell>
          <cell r="BF187">
            <v>46016.766666666699</v>
          </cell>
          <cell r="BG187">
            <v>64368.071666666699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str">
            <v>正常供货</v>
          </cell>
          <cell r="G188">
            <v>90</v>
          </cell>
          <cell r="H188" t="str">
            <v>否</v>
          </cell>
          <cell r="I188">
            <v>90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AA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2510.1</v>
          </cell>
          <cell r="AT188">
            <v>61092.66</v>
          </cell>
          <cell r="AU188">
            <v>0</v>
          </cell>
          <cell r="AV188">
            <v>95995.6</v>
          </cell>
          <cell r="AW188">
            <v>159590.59</v>
          </cell>
          <cell r="AX188">
            <v>131061.38</v>
          </cell>
          <cell r="AY188">
            <v>450250.33</v>
          </cell>
          <cell r="AZ188">
            <v>63602.76</v>
          </cell>
          <cell r="BA188">
            <v>1</v>
          </cell>
          <cell r="BB188">
            <v>418.35</v>
          </cell>
          <cell r="BC188">
            <v>10600.46</v>
          </cell>
          <cell r="BD188">
            <v>10600.46</v>
          </cell>
          <cell r="BE188">
            <v>26599.726666666698</v>
          </cell>
          <cell r="BF188">
            <v>53198.158333333296</v>
          </cell>
          <cell r="BG188">
            <v>75041.721666666694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str">
            <v>正常供货</v>
          </cell>
          <cell r="G189">
            <v>60</v>
          </cell>
          <cell r="H189" t="str">
            <v>是</v>
          </cell>
          <cell r="I189">
            <v>60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D189">
            <v>8235.6200000000008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18737.27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16726.91</v>
          </cell>
          <cell r="AU189">
            <v>0</v>
          </cell>
          <cell r="AV189">
            <v>0</v>
          </cell>
          <cell r="AX189">
            <v>0</v>
          </cell>
          <cell r="AY189">
            <v>43699.8</v>
          </cell>
          <cell r="AZ189">
            <v>43699.8</v>
          </cell>
          <cell r="BA189">
            <v>0.8</v>
          </cell>
          <cell r="BB189">
            <v>3122.8783333333299</v>
          </cell>
          <cell r="BC189">
            <v>5910.6966666666704</v>
          </cell>
          <cell r="BD189">
            <v>2787.81833333333</v>
          </cell>
          <cell r="BE189">
            <v>2787.81833333333</v>
          </cell>
          <cell r="BF189">
            <v>2787.81833333333</v>
          </cell>
          <cell r="BG189">
            <v>2787.81833333333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str">
            <v>销售（已支付）</v>
          </cell>
          <cell r="G190">
            <v>0</v>
          </cell>
          <cell r="H190" t="str">
            <v>否</v>
          </cell>
          <cell r="AI190">
            <v>0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0.8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str">
            <v>正常供货</v>
          </cell>
          <cell r="G191">
            <v>60</v>
          </cell>
          <cell r="H191" t="str">
            <v>是</v>
          </cell>
          <cell r="I191">
            <v>60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O191">
            <v>1264.8800000000001</v>
          </cell>
          <cell r="AP191">
            <v>104000</v>
          </cell>
          <cell r="AQ191">
            <v>117200</v>
          </cell>
          <cell r="AR191">
            <v>103451.51</v>
          </cell>
          <cell r="AS191">
            <v>101240.17</v>
          </cell>
          <cell r="AT191">
            <v>93732.32</v>
          </cell>
          <cell r="AU191">
            <v>131837.91</v>
          </cell>
          <cell r="AV191">
            <v>70373.429999999993</v>
          </cell>
          <cell r="AW191">
            <v>110744.22</v>
          </cell>
          <cell r="AX191">
            <v>25437.68</v>
          </cell>
          <cell r="AY191">
            <v>859282.12</v>
          </cell>
          <cell r="AZ191">
            <v>723100.22</v>
          </cell>
          <cell r="BA191">
            <v>0.8</v>
          </cell>
          <cell r="BB191">
            <v>71192.759999999995</v>
          </cell>
          <cell r="BC191">
            <v>86814.813333333295</v>
          </cell>
          <cell r="BD191">
            <v>108576.985</v>
          </cell>
          <cell r="BE191">
            <v>102972.55666666701</v>
          </cell>
          <cell r="BF191">
            <v>101896.593333333</v>
          </cell>
          <cell r="BG191">
            <v>88894.288333333301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F192" t="str">
            <v>老账</v>
          </cell>
          <cell r="G192">
            <v>60</v>
          </cell>
          <cell r="H192" t="str">
            <v>否</v>
          </cell>
          <cell r="J192">
            <v>29924.39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X192">
            <v>0</v>
          </cell>
          <cell r="AY192">
            <v>29924.39</v>
          </cell>
          <cell r="AZ192">
            <v>29924.39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str">
            <v>老账</v>
          </cell>
          <cell r="G193">
            <v>0</v>
          </cell>
          <cell r="H193" t="str">
            <v>否</v>
          </cell>
          <cell r="J193">
            <v>28888.81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X193">
            <v>0</v>
          </cell>
          <cell r="AY193">
            <v>28888.81</v>
          </cell>
          <cell r="AZ193">
            <v>28888.81</v>
          </cell>
          <cell r="BA193">
            <v>0.8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str">
            <v>零采</v>
          </cell>
          <cell r="G194">
            <v>0</v>
          </cell>
          <cell r="H194" t="str">
            <v>否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13590</v>
          </cell>
          <cell r="AS194">
            <v>16384.95</v>
          </cell>
          <cell r="AT194">
            <v>0</v>
          </cell>
          <cell r="AU194">
            <v>0</v>
          </cell>
          <cell r="AV194">
            <v>0</v>
          </cell>
          <cell r="AX194">
            <v>15785</v>
          </cell>
          <cell r="AY194">
            <v>45759.95</v>
          </cell>
          <cell r="AZ194">
            <v>45759.95</v>
          </cell>
          <cell r="BA194">
            <v>1</v>
          </cell>
          <cell r="BB194">
            <v>4995.8249999999998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5361.6583333333301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str">
            <v>固定资产</v>
          </cell>
          <cell r="G195">
            <v>0</v>
          </cell>
          <cell r="H195" t="str">
            <v>否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82560</v>
          </cell>
          <cell r="AU195">
            <v>0</v>
          </cell>
          <cell r="AV195">
            <v>0</v>
          </cell>
          <cell r="AX195">
            <v>0</v>
          </cell>
          <cell r="AY195">
            <v>82560</v>
          </cell>
          <cell r="AZ195">
            <v>82560</v>
          </cell>
          <cell r="BA195">
            <v>1</v>
          </cell>
          <cell r="BB195">
            <v>0</v>
          </cell>
          <cell r="BC195">
            <v>13760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str">
            <v>正常供货</v>
          </cell>
          <cell r="G196">
            <v>90</v>
          </cell>
          <cell r="H196" t="str">
            <v>是</v>
          </cell>
          <cell r="I196">
            <v>90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D196">
            <v>0</v>
          </cell>
          <cell r="AE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5550.86</v>
          </cell>
          <cell r="AP196">
            <v>243300</v>
          </cell>
          <cell r="AQ196">
            <v>78100</v>
          </cell>
          <cell r="AR196">
            <v>39195.440000000002</v>
          </cell>
          <cell r="AS196">
            <v>24295</v>
          </cell>
          <cell r="AT196">
            <v>39148.76</v>
          </cell>
          <cell r="AU196">
            <v>46289.2</v>
          </cell>
          <cell r="AV196">
            <v>54528.87</v>
          </cell>
          <cell r="AW196">
            <v>138913.28</v>
          </cell>
          <cell r="AX196">
            <v>36594.51</v>
          </cell>
          <cell r="AY196">
            <v>705915.92</v>
          </cell>
          <cell r="AZ196">
            <v>475879.26</v>
          </cell>
          <cell r="BA196">
            <v>0.8</v>
          </cell>
          <cell r="BB196">
            <v>65073.55</v>
          </cell>
          <cell r="BC196">
            <v>71598.343333333294</v>
          </cell>
          <cell r="BD196">
            <v>78388.066666666695</v>
          </cell>
          <cell r="BE196">
            <v>46926.211666666699</v>
          </cell>
          <cell r="BF196">
            <v>57061.758333333302</v>
          </cell>
          <cell r="BG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F197" t="str">
            <v>老账</v>
          </cell>
          <cell r="G197">
            <v>0</v>
          </cell>
          <cell r="H197" t="str">
            <v>否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5184</v>
          </cell>
          <cell r="AX197">
            <v>0</v>
          </cell>
          <cell r="AY197">
            <v>5184</v>
          </cell>
          <cell r="AZ197">
            <v>5184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864</v>
          </cell>
          <cell r="BG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str">
            <v>正常供货</v>
          </cell>
          <cell r="G198">
            <v>60</v>
          </cell>
          <cell r="H198" t="str">
            <v>是</v>
          </cell>
          <cell r="I198">
            <v>60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H198">
            <v>148520.95999999999</v>
          </cell>
          <cell r="AI198">
            <v>84153.61</v>
          </cell>
          <cell r="AJ198">
            <v>138249.72</v>
          </cell>
          <cell r="AK198">
            <v>226653.25</v>
          </cell>
          <cell r="AL198">
            <v>279959.78000000003</v>
          </cell>
          <cell r="AM198">
            <v>9328.8700000000008</v>
          </cell>
          <cell r="AN198">
            <v>10302.209999999999</v>
          </cell>
          <cell r="AO198">
            <v>30456.92</v>
          </cell>
          <cell r="AP198">
            <v>34700</v>
          </cell>
          <cell r="AQ198">
            <v>80600</v>
          </cell>
          <cell r="AR198">
            <v>111328.73</v>
          </cell>
          <cell r="AS198">
            <v>64801.71</v>
          </cell>
          <cell r="AT198">
            <v>0</v>
          </cell>
          <cell r="AU198">
            <v>0</v>
          </cell>
          <cell r="AV198">
            <v>0</v>
          </cell>
          <cell r="AX198">
            <v>0</v>
          </cell>
          <cell r="AY198">
            <v>1219055.76</v>
          </cell>
          <cell r="AZ198">
            <v>1219055.76</v>
          </cell>
          <cell r="BA198">
            <v>1</v>
          </cell>
          <cell r="BB198">
            <v>55364.928333333301</v>
          </cell>
          <cell r="BC198">
            <v>53647.893333333297</v>
          </cell>
          <cell r="BD198">
            <v>48571.74</v>
          </cell>
          <cell r="BE198">
            <v>42788.406666666699</v>
          </cell>
          <cell r="BF198">
            <v>29355.073333333301</v>
          </cell>
          <cell r="BG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str">
            <v>固定资产-老账</v>
          </cell>
          <cell r="G199" t="str">
            <v>预付</v>
          </cell>
          <cell r="H199" t="str">
            <v>否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1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G200">
            <v>90</v>
          </cell>
          <cell r="H200" t="str">
            <v>否</v>
          </cell>
          <cell r="J200">
            <v>0</v>
          </cell>
          <cell r="K200">
            <v>0</v>
          </cell>
          <cell r="L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D200">
            <v>0</v>
          </cell>
          <cell r="AE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1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</row>
        <row r="201">
          <cell r="B201" t="str">
            <v>S413016</v>
          </cell>
          <cell r="C201" t="str">
            <v>河北聚福家用电器有限公司</v>
          </cell>
          <cell r="D201" t="str">
            <v>后视镜</v>
          </cell>
          <cell r="E201" t="str">
            <v>后视镜</v>
          </cell>
          <cell r="G201">
            <v>30</v>
          </cell>
          <cell r="H201" t="str">
            <v>否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23937.599999999999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X201">
            <v>0</v>
          </cell>
          <cell r="AY201">
            <v>23937.599999999999</v>
          </cell>
          <cell r="AZ201">
            <v>23937.599999999999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F202" t="str">
            <v>老账</v>
          </cell>
          <cell r="G202">
            <v>0</v>
          </cell>
          <cell r="H202" t="str">
            <v>否</v>
          </cell>
          <cell r="J202">
            <v>21800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X202">
            <v>0</v>
          </cell>
          <cell r="AY202">
            <v>21800</v>
          </cell>
          <cell r="AZ202">
            <v>21800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G203">
            <v>60</v>
          </cell>
          <cell r="H203" t="str">
            <v>否</v>
          </cell>
          <cell r="I203">
            <v>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0.8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F204" t="str">
            <v>老账</v>
          </cell>
          <cell r="G204">
            <v>0</v>
          </cell>
          <cell r="H204" t="str">
            <v>否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21440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1320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X204">
            <v>0</v>
          </cell>
          <cell r="AY204">
            <v>22760</v>
          </cell>
          <cell r="AZ204">
            <v>22760</v>
          </cell>
          <cell r="BA204">
            <v>0</v>
          </cell>
          <cell r="BB204">
            <v>220</v>
          </cell>
          <cell r="BC204">
            <v>220</v>
          </cell>
          <cell r="BD204">
            <v>220</v>
          </cell>
          <cell r="BE204">
            <v>0</v>
          </cell>
          <cell r="BF204">
            <v>0</v>
          </cell>
          <cell r="BG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G205">
            <v>0</v>
          </cell>
          <cell r="H205" t="str">
            <v>否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1420</v>
          </cell>
          <cell r="AX205">
            <v>0</v>
          </cell>
          <cell r="AY205">
            <v>1420</v>
          </cell>
          <cell r="AZ205">
            <v>1420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236.666666666667</v>
          </cell>
          <cell r="BG205">
            <v>236.666666666667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F206" t="str">
            <v>固定资产-老账</v>
          </cell>
          <cell r="G206">
            <v>0</v>
          </cell>
          <cell r="H206" t="str">
            <v>否</v>
          </cell>
          <cell r="J206">
            <v>19500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X206">
            <v>0</v>
          </cell>
          <cell r="AY206">
            <v>19500</v>
          </cell>
          <cell r="AZ206">
            <v>19500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F207" t="str">
            <v>发泡机器人保养费用-老账</v>
          </cell>
          <cell r="G207">
            <v>0</v>
          </cell>
          <cell r="H207" t="str">
            <v>否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F208" t="str">
            <v>老账</v>
          </cell>
          <cell r="G208">
            <v>0</v>
          </cell>
          <cell r="H208" t="str">
            <v>否</v>
          </cell>
          <cell r="J208">
            <v>19045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X208">
            <v>0</v>
          </cell>
          <cell r="AY208">
            <v>19045</v>
          </cell>
          <cell r="AZ208">
            <v>19045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F209" t="str">
            <v>老账</v>
          </cell>
          <cell r="G209">
            <v>0</v>
          </cell>
          <cell r="H209" t="str">
            <v>是</v>
          </cell>
          <cell r="AG209">
            <v>19000</v>
          </cell>
          <cell r="AH209">
            <v>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X209">
            <v>0</v>
          </cell>
          <cell r="AY209">
            <v>19000</v>
          </cell>
          <cell r="AZ209">
            <v>19000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str">
            <v>老账</v>
          </cell>
          <cell r="G210">
            <v>60</v>
          </cell>
          <cell r="H210" t="str">
            <v>否</v>
          </cell>
          <cell r="J210">
            <v>18714.75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X210">
            <v>0</v>
          </cell>
          <cell r="AY210">
            <v>18714.75</v>
          </cell>
          <cell r="AZ210">
            <v>18714.75</v>
          </cell>
          <cell r="BA210">
            <v>1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str">
            <v>销售（三方库）</v>
          </cell>
          <cell r="G211">
            <v>0</v>
          </cell>
          <cell r="H211" t="str">
            <v>否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8488.18</v>
          </cell>
          <cell r="Y211">
            <v>10000</v>
          </cell>
          <cell r="Z211">
            <v>0</v>
          </cell>
          <cell r="AA211">
            <v>0</v>
          </cell>
          <cell r="AB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X211">
            <v>0</v>
          </cell>
          <cell r="AY211">
            <v>18488.18</v>
          </cell>
          <cell r="AZ211">
            <v>18488.18</v>
          </cell>
          <cell r="BA211">
            <v>0.8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str">
            <v>正常供货</v>
          </cell>
          <cell r="G212">
            <v>90</v>
          </cell>
          <cell r="H212" t="str">
            <v>否</v>
          </cell>
          <cell r="I212">
            <v>90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151605.35</v>
          </cell>
          <cell r="AR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X212">
            <v>0</v>
          </cell>
          <cell r="AY212">
            <v>151605.35</v>
          </cell>
          <cell r="AZ212">
            <v>151605.35</v>
          </cell>
          <cell r="BA212">
            <v>1</v>
          </cell>
          <cell r="BB212">
            <v>25267.558333333302</v>
          </cell>
          <cell r="BC212">
            <v>25267.558333333302</v>
          </cell>
          <cell r="BD212">
            <v>25267.558333333302</v>
          </cell>
          <cell r="BE212">
            <v>25267.558333333302</v>
          </cell>
          <cell r="BF212">
            <v>0</v>
          </cell>
          <cell r="BG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str">
            <v>老账</v>
          </cell>
          <cell r="G213">
            <v>60</v>
          </cell>
          <cell r="H213" t="str">
            <v>否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X213">
            <v>0</v>
          </cell>
          <cell r="AY213">
            <v>0</v>
          </cell>
          <cell r="AZ213">
            <v>0</v>
          </cell>
          <cell r="BA213">
            <v>0.8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str">
            <v>老账</v>
          </cell>
          <cell r="G214">
            <v>30</v>
          </cell>
          <cell r="H214" t="str">
            <v>否</v>
          </cell>
          <cell r="J214">
            <v>17456.5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X214">
            <v>0</v>
          </cell>
          <cell r="AY214">
            <v>17456.5</v>
          </cell>
          <cell r="AZ214">
            <v>17456.5</v>
          </cell>
          <cell r="BA214">
            <v>1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str">
            <v>零采</v>
          </cell>
          <cell r="G215">
            <v>0</v>
          </cell>
          <cell r="H215" t="str">
            <v>否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F216" t="str">
            <v>大宗物料</v>
          </cell>
          <cell r="G216">
            <v>30</v>
          </cell>
          <cell r="H216" t="str">
            <v>是</v>
          </cell>
          <cell r="I216">
            <v>30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726</v>
          </cell>
          <cell r="AH216">
            <v>0</v>
          </cell>
          <cell r="AI216">
            <v>5805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X216">
            <v>0</v>
          </cell>
          <cell r="AY216">
            <v>6531</v>
          </cell>
          <cell r="AZ216">
            <v>6531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str">
            <v>老账</v>
          </cell>
          <cell r="G217">
            <v>0</v>
          </cell>
          <cell r="H217" t="str">
            <v>否</v>
          </cell>
          <cell r="J217">
            <v>17243.919999999998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X217">
            <v>0</v>
          </cell>
          <cell r="AY217">
            <v>17243.919999999998</v>
          </cell>
          <cell r="AZ217">
            <v>17243.919999999998</v>
          </cell>
          <cell r="BA217">
            <v>0.8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F218" t="str">
            <v>零采</v>
          </cell>
          <cell r="G218">
            <v>0</v>
          </cell>
          <cell r="H218" t="str">
            <v>否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str">
            <v>正常供货</v>
          </cell>
          <cell r="G219">
            <v>60</v>
          </cell>
          <cell r="H219" t="str">
            <v>否</v>
          </cell>
          <cell r="I219">
            <v>60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10230.41</v>
          </cell>
          <cell r="AU219">
            <v>0</v>
          </cell>
          <cell r="AV219">
            <v>10294.76</v>
          </cell>
          <cell r="AW219">
            <v>10294.76</v>
          </cell>
          <cell r="AX219">
            <v>10294.75</v>
          </cell>
          <cell r="AY219">
            <v>41114.68</v>
          </cell>
          <cell r="AZ219">
            <v>20525.169999999998</v>
          </cell>
          <cell r="BA219">
            <v>0.8</v>
          </cell>
          <cell r="BB219">
            <v>0</v>
          </cell>
          <cell r="BC219">
            <v>1705.06833333333</v>
          </cell>
          <cell r="BD219">
            <v>1705.06833333333</v>
          </cell>
          <cell r="BE219">
            <v>3420.8616666666699</v>
          </cell>
          <cell r="BF219">
            <v>5136.6549999999997</v>
          </cell>
          <cell r="BG219">
            <v>6852.4466666666704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F220" t="str">
            <v>老账</v>
          </cell>
          <cell r="G220">
            <v>0</v>
          </cell>
          <cell r="H220" t="str">
            <v>否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F221" t="str">
            <v>零采</v>
          </cell>
          <cell r="G221">
            <v>0</v>
          </cell>
          <cell r="H221" t="str">
            <v>否</v>
          </cell>
          <cell r="J221">
            <v>16470.66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X221">
            <v>0</v>
          </cell>
          <cell r="AY221">
            <v>16470.66</v>
          </cell>
          <cell r="AZ221">
            <v>16470.66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F222" t="str">
            <v>正常供货</v>
          </cell>
          <cell r="G222">
            <v>30</v>
          </cell>
          <cell r="H222" t="str">
            <v>否</v>
          </cell>
          <cell r="I222">
            <v>30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E222">
            <v>0</v>
          </cell>
          <cell r="AF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F223" t="str">
            <v>固定资产-老账</v>
          </cell>
          <cell r="G223">
            <v>0</v>
          </cell>
          <cell r="H223" t="str">
            <v>否</v>
          </cell>
          <cell r="J223">
            <v>14336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X223">
            <v>0</v>
          </cell>
          <cell r="AY223">
            <v>14336</v>
          </cell>
          <cell r="AZ223">
            <v>14336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F224" t="str">
            <v>零采</v>
          </cell>
          <cell r="G224">
            <v>0</v>
          </cell>
          <cell r="H224" t="str">
            <v>否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str">
            <v>正常供货</v>
          </cell>
          <cell r="G225">
            <v>90</v>
          </cell>
          <cell r="H225" t="str">
            <v>是</v>
          </cell>
          <cell r="I225">
            <v>90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18797.810000000001</v>
          </cell>
          <cell r="AI225">
            <v>0</v>
          </cell>
          <cell r="AJ225">
            <v>80889.87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X225">
            <v>0</v>
          </cell>
          <cell r="AY225">
            <v>99687.679999999993</v>
          </cell>
          <cell r="AZ225">
            <v>99687.679999999993</v>
          </cell>
          <cell r="BA225">
            <v>0.8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F226" t="str">
            <v>正常供货</v>
          </cell>
          <cell r="G226">
            <v>30</v>
          </cell>
          <cell r="H226" t="str">
            <v>否</v>
          </cell>
          <cell r="I226">
            <v>30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3100</v>
          </cell>
          <cell r="AV226">
            <v>339</v>
          </cell>
          <cell r="AW226">
            <v>4340</v>
          </cell>
          <cell r="AX226">
            <v>21922</v>
          </cell>
          <cell r="AY226">
            <v>29701</v>
          </cell>
          <cell r="AZ226">
            <v>51623</v>
          </cell>
          <cell r="BA226">
            <v>0</v>
          </cell>
          <cell r="BB226">
            <v>0</v>
          </cell>
          <cell r="BC226">
            <v>0</v>
          </cell>
          <cell r="BD226">
            <v>516.66666666666697</v>
          </cell>
          <cell r="BE226">
            <v>573.16666666666697</v>
          </cell>
          <cell r="BF226">
            <v>1296.5</v>
          </cell>
          <cell r="BG226">
            <v>4950.1666666666697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str">
            <v>正常供货</v>
          </cell>
          <cell r="G227">
            <v>90</v>
          </cell>
          <cell r="H227" t="str">
            <v>否</v>
          </cell>
          <cell r="I227">
            <v>90</v>
          </cell>
          <cell r="J227">
            <v>2263.73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4712.16</v>
          </cell>
          <cell r="AV227">
            <v>0</v>
          </cell>
          <cell r="AX227">
            <v>0</v>
          </cell>
          <cell r="AY227">
            <v>6975.89</v>
          </cell>
          <cell r="AZ227">
            <v>6975.89</v>
          </cell>
          <cell r="BA227">
            <v>1</v>
          </cell>
          <cell r="BB227">
            <v>0</v>
          </cell>
          <cell r="BC227">
            <v>0</v>
          </cell>
          <cell r="BD227">
            <v>785.36</v>
          </cell>
          <cell r="BE227">
            <v>785.36</v>
          </cell>
          <cell r="BF227">
            <v>785.36</v>
          </cell>
          <cell r="BG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F228" t="str">
            <v>老账</v>
          </cell>
          <cell r="G228">
            <v>0</v>
          </cell>
          <cell r="H228" t="str">
            <v>否</v>
          </cell>
          <cell r="J228">
            <v>11220.07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X228">
            <v>0</v>
          </cell>
          <cell r="AY228">
            <v>11220.07</v>
          </cell>
          <cell r="AZ228">
            <v>11220.07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F229" t="str">
            <v>老账</v>
          </cell>
          <cell r="G229">
            <v>0</v>
          </cell>
          <cell r="H229" t="str">
            <v>否</v>
          </cell>
          <cell r="J229">
            <v>0</v>
          </cell>
          <cell r="K229">
            <v>450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10600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X229">
            <v>0</v>
          </cell>
          <cell r="AY229">
            <v>11050</v>
          </cell>
          <cell r="AZ229">
            <v>11050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str">
            <v>零采</v>
          </cell>
          <cell r="G230">
            <v>0</v>
          </cell>
          <cell r="H230" t="str">
            <v>否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13485.25</v>
          </cell>
          <cell r="AT230">
            <v>0</v>
          </cell>
          <cell r="AU230">
            <v>0</v>
          </cell>
          <cell r="AV230">
            <v>11965.95</v>
          </cell>
          <cell r="AX230">
            <v>0</v>
          </cell>
          <cell r="AY230">
            <v>25451.200000000001</v>
          </cell>
          <cell r="AZ230">
            <v>25451.200000000001</v>
          </cell>
          <cell r="BA230">
            <v>0</v>
          </cell>
          <cell r="BB230">
            <v>2247.5416666666702</v>
          </cell>
          <cell r="BC230">
            <v>2247.5416666666702</v>
          </cell>
          <cell r="BD230">
            <v>2247.5416666666702</v>
          </cell>
          <cell r="BE230">
            <v>4241.8666666666704</v>
          </cell>
          <cell r="BF230">
            <v>4241.8666666666704</v>
          </cell>
          <cell r="BG230">
            <v>4241.8666666666704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F231" t="str">
            <v>老账</v>
          </cell>
          <cell r="G231">
            <v>0</v>
          </cell>
          <cell r="H231" t="str">
            <v>否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10976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X231">
            <v>0</v>
          </cell>
          <cell r="AY231">
            <v>10976</v>
          </cell>
          <cell r="AZ231">
            <v>10976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F232" t="str">
            <v>老账</v>
          </cell>
          <cell r="G232">
            <v>0</v>
          </cell>
          <cell r="H232" t="str">
            <v>否</v>
          </cell>
          <cell r="J232">
            <v>9435.25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X232">
            <v>0</v>
          </cell>
          <cell r="AY232">
            <v>9435.25</v>
          </cell>
          <cell r="AZ232">
            <v>9435.25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F233" t="str">
            <v>老账</v>
          </cell>
          <cell r="G233">
            <v>0</v>
          </cell>
          <cell r="H233" t="str">
            <v>否</v>
          </cell>
          <cell r="J233">
            <v>9178.84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X233">
            <v>0</v>
          </cell>
          <cell r="AY233">
            <v>9178.84</v>
          </cell>
          <cell r="AZ233">
            <v>9178.84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F234" t="str">
            <v>老账</v>
          </cell>
          <cell r="G234">
            <v>0</v>
          </cell>
          <cell r="H234" t="str">
            <v>是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F234">
            <v>6375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15770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2500</v>
          </cell>
          <cell r="AU234">
            <v>0</v>
          </cell>
          <cell r="AV234">
            <v>0</v>
          </cell>
          <cell r="AX234">
            <v>0</v>
          </cell>
          <cell r="AY234">
            <v>24645</v>
          </cell>
          <cell r="AZ234">
            <v>24645</v>
          </cell>
          <cell r="BA234">
            <v>0</v>
          </cell>
          <cell r="BB234">
            <v>0</v>
          </cell>
          <cell r="BC234">
            <v>416.66666666666703</v>
          </cell>
          <cell r="BD234">
            <v>416.66666666666703</v>
          </cell>
          <cell r="BE234">
            <v>416.66666666666703</v>
          </cell>
          <cell r="BF234">
            <v>416.66666666666703</v>
          </cell>
          <cell r="BG234">
            <v>416.66666666666703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str">
            <v>清户（顶酒）</v>
          </cell>
          <cell r="G235">
            <v>0</v>
          </cell>
          <cell r="H235" t="str">
            <v>否</v>
          </cell>
          <cell r="J235">
            <v>736.41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7800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X235">
            <v>0</v>
          </cell>
          <cell r="AY235">
            <v>8536.41</v>
          </cell>
          <cell r="AZ235">
            <v>8536.41</v>
          </cell>
          <cell r="BA235">
            <v>0.8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str">
            <v>正常供货</v>
          </cell>
          <cell r="G236">
            <v>0</v>
          </cell>
          <cell r="H236" t="str">
            <v>否</v>
          </cell>
          <cell r="I236">
            <v>90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16</v>
          </cell>
          <cell r="AX236">
            <v>5942</v>
          </cell>
          <cell r="AY236">
            <v>5958</v>
          </cell>
          <cell r="AZ236">
            <v>5958</v>
          </cell>
          <cell r="BA236">
            <v>1</v>
          </cell>
          <cell r="BB236">
            <v>0</v>
          </cell>
          <cell r="BC236">
            <v>0</v>
          </cell>
          <cell r="BD236">
            <v>0</v>
          </cell>
          <cell r="BE236">
            <v>2.6666666666666701</v>
          </cell>
          <cell r="BF236">
            <v>2.6666666666666701</v>
          </cell>
          <cell r="BG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str">
            <v>正常供货</v>
          </cell>
          <cell r="G237">
            <v>0</v>
          </cell>
          <cell r="H237" t="str">
            <v>否</v>
          </cell>
          <cell r="I237">
            <v>90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6426.73</v>
          </cell>
          <cell r="AT237">
            <v>7359.01</v>
          </cell>
          <cell r="AU237">
            <v>0</v>
          </cell>
          <cell r="AV237">
            <v>7335.33</v>
          </cell>
          <cell r="AX237">
            <v>0</v>
          </cell>
          <cell r="AY237">
            <v>21121.07</v>
          </cell>
          <cell r="AZ237">
            <v>21121.07</v>
          </cell>
          <cell r="BA237">
            <v>0.8</v>
          </cell>
          <cell r="BB237">
            <v>1071.1216666666701</v>
          </cell>
          <cell r="BC237">
            <v>2297.6233333333298</v>
          </cell>
          <cell r="BD237">
            <v>2297.6233333333298</v>
          </cell>
          <cell r="BE237">
            <v>3520.1783333333301</v>
          </cell>
          <cell r="BF237">
            <v>3520.1783333333301</v>
          </cell>
          <cell r="BG237">
            <v>3520.1783333333301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str">
            <v>老账</v>
          </cell>
          <cell r="G238">
            <v>0</v>
          </cell>
          <cell r="H238" t="str">
            <v>否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5100</v>
          </cell>
          <cell r="AT238">
            <v>0</v>
          </cell>
          <cell r="AU238">
            <v>0</v>
          </cell>
          <cell r="AV238">
            <v>0</v>
          </cell>
          <cell r="AX238">
            <v>0</v>
          </cell>
          <cell r="AY238">
            <v>5100</v>
          </cell>
          <cell r="AZ238">
            <v>5100</v>
          </cell>
          <cell r="BA238">
            <v>0</v>
          </cell>
          <cell r="BB238">
            <v>850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str">
            <v>正常供货</v>
          </cell>
          <cell r="G239">
            <v>90</v>
          </cell>
          <cell r="H239" t="str">
            <v>是</v>
          </cell>
          <cell r="I239">
            <v>90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779.67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723.14</v>
          </cell>
          <cell r="AR239">
            <v>0</v>
          </cell>
          <cell r="AS239">
            <v>22.66</v>
          </cell>
          <cell r="AT239">
            <v>0</v>
          </cell>
          <cell r="AU239">
            <v>0</v>
          </cell>
          <cell r="AV239">
            <v>0</v>
          </cell>
          <cell r="AX239">
            <v>0</v>
          </cell>
          <cell r="AY239">
            <v>1525.47</v>
          </cell>
          <cell r="AZ239">
            <v>1525.47</v>
          </cell>
          <cell r="BA239">
            <v>0.8</v>
          </cell>
          <cell r="BB239">
            <v>124.3</v>
          </cell>
          <cell r="BC239">
            <v>124.3</v>
          </cell>
          <cell r="BD239">
            <v>124.3</v>
          </cell>
          <cell r="BE239">
            <v>124.3</v>
          </cell>
          <cell r="BF239">
            <v>3.7766666666666699</v>
          </cell>
          <cell r="BG239">
            <v>3.7766666666666699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F240" t="str">
            <v>老账</v>
          </cell>
          <cell r="G240">
            <v>60</v>
          </cell>
          <cell r="H240" t="str">
            <v>否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G241">
            <v>0</v>
          </cell>
          <cell r="H241" t="str">
            <v>否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L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0.8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F242" t="str">
            <v>老账</v>
          </cell>
          <cell r="G242">
            <v>0</v>
          </cell>
          <cell r="H242" t="str">
            <v>否</v>
          </cell>
          <cell r="J242">
            <v>6350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X242">
            <v>0</v>
          </cell>
          <cell r="AY242">
            <v>6350</v>
          </cell>
          <cell r="AZ242">
            <v>6350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F243" t="str">
            <v>老账</v>
          </cell>
          <cell r="G243">
            <v>0</v>
          </cell>
          <cell r="H243" t="str">
            <v>是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2548.4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3500</v>
          </cell>
          <cell r="AP243">
            <v>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X243">
            <v>0</v>
          </cell>
          <cell r="AY243">
            <v>6048.4</v>
          </cell>
          <cell r="AZ243">
            <v>6048.4</v>
          </cell>
          <cell r="BA243">
            <v>0</v>
          </cell>
          <cell r="BB243">
            <v>583.33333333333303</v>
          </cell>
          <cell r="BC243">
            <v>583.33333333333303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F244" t="str">
            <v>老账</v>
          </cell>
          <cell r="G244">
            <v>0</v>
          </cell>
          <cell r="H244" t="str">
            <v>否</v>
          </cell>
          <cell r="J244">
            <v>5600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X244">
            <v>0</v>
          </cell>
          <cell r="AY244">
            <v>5600</v>
          </cell>
          <cell r="AZ244">
            <v>5600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str">
            <v>老账</v>
          </cell>
          <cell r="G245">
            <v>0</v>
          </cell>
          <cell r="H245" t="str">
            <v>否</v>
          </cell>
          <cell r="J245">
            <v>5579.03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X245">
            <v>0</v>
          </cell>
          <cell r="AY245">
            <v>5579.03</v>
          </cell>
          <cell r="AZ245">
            <v>5579.03</v>
          </cell>
          <cell r="BA245">
            <v>0.8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str">
            <v>一单一议（委外加工）</v>
          </cell>
          <cell r="G246">
            <v>0</v>
          </cell>
          <cell r="H246" t="str">
            <v>否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3952.36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6503.77</v>
          </cell>
          <cell r="AX246">
            <v>0</v>
          </cell>
          <cell r="AY246">
            <v>10456.129999999999</v>
          </cell>
          <cell r="AZ246">
            <v>10456.129999999999</v>
          </cell>
          <cell r="BA246">
            <v>1</v>
          </cell>
          <cell r="BB246">
            <v>658.72666666666703</v>
          </cell>
          <cell r="BC246">
            <v>658.72666666666703</v>
          </cell>
          <cell r="BD246">
            <v>658.72666666666703</v>
          </cell>
          <cell r="BE246">
            <v>658.72666666666703</v>
          </cell>
          <cell r="BF246">
            <v>1083.96166666667</v>
          </cell>
          <cell r="BG246">
            <v>1083.96166666667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str">
            <v>销售（三方库）</v>
          </cell>
          <cell r="G247">
            <v>90</v>
          </cell>
          <cell r="H247" t="str">
            <v>是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D247">
            <v>5134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X247">
            <v>0</v>
          </cell>
          <cell r="AY247">
            <v>5134</v>
          </cell>
          <cell r="AZ247">
            <v>5134</v>
          </cell>
          <cell r="BA247">
            <v>0.8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str">
            <v>固定资产-老账</v>
          </cell>
          <cell r="G248">
            <v>30</v>
          </cell>
          <cell r="H248" t="str">
            <v>是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148179.1</v>
          </cell>
          <cell r="AK248">
            <v>68930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15300</v>
          </cell>
          <cell r="AS248">
            <v>0</v>
          </cell>
          <cell r="AT248">
            <v>0</v>
          </cell>
          <cell r="AU248">
            <v>740</v>
          </cell>
          <cell r="AV248">
            <v>0</v>
          </cell>
          <cell r="AX248">
            <v>0</v>
          </cell>
          <cell r="AY248">
            <v>233149.1</v>
          </cell>
          <cell r="AZ248">
            <v>233149.1</v>
          </cell>
          <cell r="BA248">
            <v>1</v>
          </cell>
          <cell r="BB248">
            <v>2550</v>
          </cell>
          <cell r="BC248">
            <v>2550</v>
          </cell>
          <cell r="BD248">
            <v>2673.3333333333298</v>
          </cell>
          <cell r="BE248">
            <v>2673.3333333333298</v>
          </cell>
          <cell r="BF248">
            <v>2673.3333333333298</v>
          </cell>
          <cell r="BG248">
            <v>123.333333333333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F249" t="str">
            <v>除漆药剂</v>
          </cell>
          <cell r="G249">
            <v>30</v>
          </cell>
          <cell r="H249" t="str">
            <v>否</v>
          </cell>
          <cell r="I249">
            <v>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12714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X249">
            <v>0</v>
          </cell>
          <cell r="AY249">
            <v>12714</v>
          </cell>
          <cell r="AZ249">
            <v>12714</v>
          </cell>
          <cell r="BA249">
            <v>0</v>
          </cell>
          <cell r="BB249">
            <v>2119</v>
          </cell>
          <cell r="BC249">
            <v>2119</v>
          </cell>
          <cell r="BD249">
            <v>2119</v>
          </cell>
          <cell r="BE249">
            <v>0</v>
          </cell>
          <cell r="BF249">
            <v>0</v>
          </cell>
          <cell r="BG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F250" t="str">
            <v>零采</v>
          </cell>
          <cell r="G250">
            <v>0</v>
          </cell>
          <cell r="H250" t="str">
            <v>是</v>
          </cell>
          <cell r="AE250">
            <v>5000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X250">
            <v>0</v>
          </cell>
          <cell r="AY250">
            <v>5000</v>
          </cell>
          <cell r="AZ250">
            <v>5000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F251" t="str">
            <v>管理</v>
          </cell>
          <cell r="G251">
            <v>0</v>
          </cell>
          <cell r="H251" t="str">
            <v>是</v>
          </cell>
          <cell r="AG251">
            <v>5000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X251">
            <v>0</v>
          </cell>
          <cell r="AY251">
            <v>5000</v>
          </cell>
          <cell r="AZ251">
            <v>5000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F252" t="str">
            <v>正常供货</v>
          </cell>
          <cell r="G252">
            <v>30</v>
          </cell>
          <cell r="H252" t="str">
            <v>是</v>
          </cell>
          <cell r="I252">
            <v>30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40465.94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X252">
            <v>0</v>
          </cell>
          <cell r="AY252">
            <v>40465.94</v>
          </cell>
          <cell r="AZ252">
            <v>40465.94</v>
          </cell>
          <cell r="BA252">
            <v>0</v>
          </cell>
          <cell r="BB252">
            <v>6744.3233333333301</v>
          </cell>
          <cell r="BC252">
            <v>6744.3233333333301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F253" t="str">
            <v>固定资产（检具）</v>
          </cell>
          <cell r="G253">
            <v>0</v>
          </cell>
          <cell r="H253" t="str">
            <v>否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4500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X253">
            <v>0</v>
          </cell>
          <cell r="AY253">
            <v>4500</v>
          </cell>
          <cell r="AZ253">
            <v>4500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F254" t="str">
            <v>老账</v>
          </cell>
          <cell r="G254">
            <v>0</v>
          </cell>
          <cell r="H254" t="str">
            <v>是</v>
          </cell>
          <cell r="AH254">
            <v>4352</v>
          </cell>
          <cell r="AI254">
            <v>0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X254">
            <v>0</v>
          </cell>
          <cell r="AY254">
            <v>4352</v>
          </cell>
          <cell r="AZ254">
            <v>4352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str">
            <v>老账</v>
          </cell>
          <cell r="G255">
            <v>0</v>
          </cell>
          <cell r="H255" t="str">
            <v>否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4067.2600000000102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X255">
            <v>0</v>
          </cell>
          <cell r="AY255">
            <v>4067.2600000000102</v>
          </cell>
          <cell r="AZ255">
            <v>4067.2600000000102</v>
          </cell>
          <cell r="BA255">
            <v>0.8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str">
            <v>老账</v>
          </cell>
          <cell r="G256">
            <v>0</v>
          </cell>
          <cell r="H256" t="str">
            <v>否</v>
          </cell>
          <cell r="J256">
            <v>4053.14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X256">
            <v>0</v>
          </cell>
          <cell r="AY256">
            <v>4053.14</v>
          </cell>
          <cell r="AZ256">
            <v>4053.14</v>
          </cell>
          <cell r="BA256">
            <v>1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G257">
            <v>0</v>
          </cell>
          <cell r="H257" t="str">
            <v>否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37850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X257">
            <v>0</v>
          </cell>
          <cell r="AY257">
            <v>37850</v>
          </cell>
          <cell r="AZ257">
            <v>37850</v>
          </cell>
          <cell r="BA257">
            <v>0</v>
          </cell>
          <cell r="BB257">
            <v>6308.3333333333303</v>
          </cell>
          <cell r="BC257">
            <v>6308.3333333333303</v>
          </cell>
          <cell r="BD257">
            <v>6308.3333333333303</v>
          </cell>
          <cell r="BE257">
            <v>0</v>
          </cell>
          <cell r="BF257">
            <v>0</v>
          </cell>
          <cell r="BG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F258" t="str">
            <v>老账</v>
          </cell>
          <cell r="G258">
            <v>0</v>
          </cell>
          <cell r="H258" t="str">
            <v>否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3826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X258">
            <v>0</v>
          </cell>
          <cell r="AY258">
            <v>3826</v>
          </cell>
          <cell r="AZ258">
            <v>3826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F259" t="str">
            <v>老账</v>
          </cell>
          <cell r="G259">
            <v>0</v>
          </cell>
          <cell r="H259" t="str">
            <v>否</v>
          </cell>
          <cell r="J259">
            <v>3646.55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X259">
            <v>0</v>
          </cell>
          <cell r="AY259">
            <v>3646.55</v>
          </cell>
          <cell r="AZ259">
            <v>3646.55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str">
            <v>老账</v>
          </cell>
          <cell r="G260">
            <v>0</v>
          </cell>
          <cell r="H260" t="str">
            <v>否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3606.64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X260">
            <v>0</v>
          </cell>
          <cell r="AY260">
            <v>3606.64</v>
          </cell>
          <cell r="AZ260">
            <v>3606.64</v>
          </cell>
          <cell r="BA260">
            <v>0.8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str">
            <v>老账</v>
          </cell>
          <cell r="G261">
            <v>0</v>
          </cell>
          <cell r="H261" t="str">
            <v>否</v>
          </cell>
          <cell r="J261">
            <v>3374.75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X261">
            <v>0</v>
          </cell>
          <cell r="AY261">
            <v>3374.75</v>
          </cell>
          <cell r="AZ261">
            <v>3374.75</v>
          </cell>
          <cell r="BA261">
            <v>0.8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G262">
            <v>30</v>
          </cell>
          <cell r="H262" t="str">
            <v>否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F263" t="str">
            <v>老账</v>
          </cell>
          <cell r="G263">
            <v>0</v>
          </cell>
          <cell r="H263" t="str">
            <v>否</v>
          </cell>
          <cell r="J263">
            <v>3200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X263">
            <v>0</v>
          </cell>
          <cell r="AY263">
            <v>3200</v>
          </cell>
          <cell r="AZ263">
            <v>3200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F264" t="str">
            <v>老账</v>
          </cell>
          <cell r="G264">
            <v>0</v>
          </cell>
          <cell r="H264" t="str">
            <v>否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3000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X264">
            <v>0</v>
          </cell>
          <cell r="AY264">
            <v>3000</v>
          </cell>
          <cell r="AZ264">
            <v>3000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F265" t="str">
            <v>老账</v>
          </cell>
          <cell r="G265">
            <v>0</v>
          </cell>
          <cell r="H265" t="str">
            <v>否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2727.36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X265">
            <v>0</v>
          </cell>
          <cell r="AY265">
            <v>2727.36</v>
          </cell>
          <cell r="AZ265">
            <v>2727.36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F266" t="str">
            <v>老账</v>
          </cell>
          <cell r="G266">
            <v>0</v>
          </cell>
          <cell r="H266" t="str">
            <v>否</v>
          </cell>
          <cell r="J266">
            <v>2450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X266">
            <v>0</v>
          </cell>
          <cell r="AY266">
            <v>2450</v>
          </cell>
          <cell r="AZ266">
            <v>2450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F267" t="str">
            <v>老账</v>
          </cell>
          <cell r="G267">
            <v>0</v>
          </cell>
          <cell r="H267" t="str">
            <v>否</v>
          </cell>
          <cell r="J267">
            <v>2369.86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X267">
            <v>0</v>
          </cell>
          <cell r="AY267">
            <v>2369.86</v>
          </cell>
          <cell r="AZ267">
            <v>2369.86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str">
            <v>固定资产-老账</v>
          </cell>
          <cell r="G268" t="str">
            <v>预付</v>
          </cell>
          <cell r="H268" t="str">
            <v>否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0.8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str">
            <v>固定资产</v>
          </cell>
          <cell r="G269">
            <v>0</v>
          </cell>
          <cell r="H269" t="str">
            <v>否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str">
            <v>固定资产</v>
          </cell>
          <cell r="G270">
            <v>0</v>
          </cell>
          <cell r="H270" t="str">
            <v>否</v>
          </cell>
          <cell r="J270">
            <v>2000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X270">
            <v>0</v>
          </cell>
          <cell r="AY270">
            <v>2000</v>
          </cell>
          <cell r="AZ270">
            <v>2000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F271" t="str">
            <v>固定资产</v>
          </cell>
          <cell r="G271">
            <v>0</v>
          </cell>
          <cell r="H271" t="str">
            <v>否</v>
          </cell>
          <cell r="J271">
            <v>1980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X271">
            <v>0</v>
          </cell>
          <cell r="AY271">
            <v>1980</v>
          </cell>
          <cell r="AZ271">
            <v>1980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F272" t="str">
            <v>固定资产</v>
          </cell>
          <cell r="G272">
            <v>0</v>
          </cell>
          <cell r="H272" t="str">
            <v>否</v>
          </cell>
          <cell r="J272">
            <v>1950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X272">
            <v>0</v>
          </cell>
          <cell r="AY272">
            <v>1950</v>
          </cell>
          <cell r="AZ272">
            <v>1950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F273" t="str">
            <v>零采</v>
          </cell>
          <cell r="G273">
            <v>0</v>
          </cell>
          <cell r="H273" t="str">
            <v>是</v>
          </cell>
          <cell r="AD273">
            <v>1700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X273">
            <v>0</v>
          </cell>
          <cell r="AY273">
            <v>1700</v>
          </cell>
          <cell r="AZ273">
            <v>1700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F274" t="str">
            <v>老账</v>
          </cell>
          <cell r="G274">
            <v>0</v>
          </cell>
          <cell r="H274" t="str">
            <v>否</v>
          </cell>
          <cell r="J274">
            <v>1615.32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X274">
            <v>0</v>
          </cell>
          <cell r="AY274">
            <v>1615.32</v>
          </cell>
          <cell r="AZ274">
            <v>1615.32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F275" t="str">
            <v>老账</v>
          </cell>
          <cell r="G275">
            <v>0</v>
          </cell>
          <cell r="H275" t="str">
            <v>否</v>
          </cell>
          <cell r="J275">
            <v>1497.75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X275">
            <v>0</v>
          </cell>
          <cell r="AY275">
            <v>1497.75</v>
          </cell>
          <cell r="AZ275">
            <v>1497.75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F276" t="str">
            <v>老账</v>
          </cell>
          <cell r="G276">
            <v>0</v>
          </cell>
          <cell r="H276" t="str">
            <v>否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1386.48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X276">
            <v>0</v>
          </cell>
          <cell r="AY276">
            <v>1386.48</v>
          </cell>
          <cell r="AZ276">
            <v>1386.48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F277" t="str">
            <v>老账</v>
          </cell>
          <cell r="G277">
            <v>0</v>
          </cell>
          <cell r="H277" t="str">
            <v>否</v>
          </cell>
          <cell r="J277">
            <v>1163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X277">
            <v>0</v>
          </cell>
          <cell r="AY277">
            <v>1163</v>
          </cell>
          <cell r="AZ277">
            <v>1163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G278">
            <v>60</v>
          </cell>
          <cell r="H278" t="str">
            <v>否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0.8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F279" t="str">
            <v>老账</v>
          </cell>
          <cell r="G279">
            <v>0</v>
          </cell>
          <cell r="H279" t="str">
            <v>否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1000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X279">
            <v>0</v>
          </cell>
          <cell r="AY279">
            <v>1000</v>
          </cell>
          <cell r="AZ279">
            <v>1000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F280" t="str">
            <v>老账</v>
          </cell>
          <cell r="G280">
            <v>0</v>
          </cell>
          <cell r="H280" t="str">
            <v>否</v>
          </cell>
          <cell r="J280">
            <v>900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X280">
            <v>0</v>
          </cell>
          <cell r="AY280">
            <v>900</v>
          </cell>
          <cell r="AZ280">
            <v>900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str">
            <v>零采</v>
          </cell>
          <cell r="G281">
            <v>0</v>
          </cell>
          <cell r="H281" t="str">
            <v>否</v>
          </cell>
          <cell r="J281">
            <v>900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X281">
            <v>0</v>
          </cell>
          <cell r="AY281">
            <v>900</v>
          </cell>
          <cell r="AZ281">
            <v>900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F282" t="str">
            <v>老账</v>
          </cell>
          <cell r="G282">
            <v>0</v>
          </cell>
          <cell r="H282" t="str">
            <v>是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60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D282">
            <v>660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X282">
            <v>0</v>
          </cell>
          <cell r="AY282">
            <v>720</v>
          </cell>
          <cell r="AZ282">
            <v>720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str">
            <v>正常供货</v>
          </cell>
          <cell r="G283">
            <v>60</v>
          </cell>
          <cell r="H283" t="str">
            <v>否</v>
          </cell>
          <cell r="I283">
            <v>60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12942.13</v>
          </cell>
          <cell r="AT283">
            <v>206512.33</v>
          </cell>
          <cell r="AU283">
            <v>312738.65999999997</v>
          </cell>
          <cell r="AV283">
            <v>205101.6</v>
          </cell>
          <cell r="AW283">
            <v>185206.84</v>
          </cell>
          <cell r="AX283">
            <v>0</v>
          </cell>
          <cell r="AY283">
            <v>922501.56</v>
          </cell>
          <cell r="AZ283">
            <v>737294.72</v>
          </cell>
          <cell r="BA283">
            <v>0.8</v>
          </cell>
          <cell r="BB283">
            <v>2157.0216666666702</v>
          </cell>
          <cell r="BC283">
            <v>36575.743333333303</v>
          </cell>
          <cell r="BD283">
            <v>88698.853333333303</v>
          </cell>
          <cell r="BE283">
            <v>122882.453333333</v>
          </cell>
          <cell r="BF283">
            <v>153750.26</v>
          </cell>
          <cell r="BG283">
            <v>153750.26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F284" t="str">
            <v>老账</v>
          </cell>
          <cell r="G284">
            <v>0</v>
          </cell>
          <cell r="H284" t="str">
            <v>否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426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X284">
            <v>0</v>
          </cell>
          <cell r="AY284">
            <v>426</v>
          </cell>
          <cell r="AZ284">
            <v>426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F285" t="str">
            <v>老账</v>
          </cell>
          <cell r="G285">
            <v>0</v>
          </cell>
          <cell r="H285" t="str">
            <v>否</v>
          </cell>
          <cell r="J285">
            <v>400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X285">
            <v>0</v>
          </cell>
          <cell r="AY285">
            <v>400</v>
          </cell>
          <cell r="AZ285">
            <v>400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F286" t="str">
            <v>老账</v>
          </cell>
          <cell r="G286">
            <v>0</v>
          </cell>
          <cell r="H286" t="str">
            <v>否</v>
          </cell>
          <cell r="J286">
            <v>360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X286">
            <v>0</v>
          </cell>
          <cell r="AY286">
            <v>360</v>
          </cell>
          <cell r="AZ286">
            <v>360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F287" t="str">
            <v>老账</v>
          </cell>
          <cell r="G287">
            <v>0</v>
          </cell>
          <cell r="H287" t="str">
            <v>否</v>
          </cell>
          <cell r="J287">
            <v>314.60000000000002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X287">
            <v>0</v>
          </cell>
          <cell r="AY287">
            <v>314.60000000000002</v>
          </cell>
          <cell r="AZ287">
            <v>314.60000000000002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F288" t="str">
            <v>老账</v>
          </cell>
          <cell r="G288">
            <v>0</v>
          </cell>
          <cell r="H288" t="str">
            <v>否</v>
          </cell>
          <cell r="J288">
            <v>312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X288">
            <v>0</v>
          </cell>
          <cell r="AY288">
            <v>312</v>
          </cell>
          <cell r="AZ288">
            <v>312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F289" t="str">
            <v>老账</v>
          </cell>
          <cell r="G289">
            <v>0</v>
          </cell>
          <cell r="H289" t="str">
            <v>否</v>
          </cell>
          <cell r="J289">
            <v>214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X289">
            <v>0</v>
          </cell>
          <cell r="AY289">
            <v>214</v>
          </cell>
          <cell r="AZ289">
            <v>214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F290" t="str">
            <v>老账</v>
          </cell>
          <cell r="G290">
            <v>0</v>
          </cell>
          <cell r="H290" t="str">
            <v>否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202.36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X290">
            <v>0</v>
          </cell>
          <cell r="AY290">
            <v>202.36</v>
          </cell>
          <cell r="AZ290">
            <v>202.36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F291" t="str">
            <v>老账</v>
          </cell>
          <cell r="G291">
            <v>0</v>
          </cell>
          <cell r="H291" t="str">
            <v>否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65.09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X291">
            <v>0</v>
          </cell>
          <cell r="AY291">
            <v>65.09</v>
          </cell>
          <cell r="AZ291">
            <v>65.09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str">
            <v>老账</v>
          </cell>
          <cell r="G292">
            <v>90</v>
          </cell>
          <cell r="H292" t="str">
            <v>是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12628.11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X292">
            <v>0</v>
          </cell>
          <cell r="AY292">
            <v>12628.11</v>
          </cell>
          <cell r="AZ292">
            <v>12628.11</v>
          </cell>
          <cell r="BA292">
            <v>0.8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F293" t="str">
            <v>正常供货</v>
          </cell>
          <cell r="G293">
            <v>30</v>
          </cell>
          <cell r="H293" t="str">
            <v>否</v>
          </cell>
          <cell r="I293">
            <v>30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G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X293">
            <v>5102.09</v>
          </cell>
          <cell r="AY293">
            <v>5102.09</v>
          </cell>
          <cell r="AZ293">
            <v>10204.18</v>
          </cell>
          <cell r="BA293" t="e">
            <v>#N/A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850.34833333333302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F294" t="str">
            <v>老账</v>
          </cell>
          <cell r="G294">
            <v>30</v>
          </cell>
          <cell r="H294" t="str">
            <v>否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1</v>
          </cell>
          <cell r="AZ294">
            <v>1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0.16666666666666699</v>
          </cell>
          <cell r="BG294">
            <v>0.16666666666666699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F295" t="str">
            <v>老账</v>
          </cell>
          <cell r="G295">
            <v>60</v>
          </cell>
          <cell r="H295" t="str">
            <v>否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0.8</v>
          </cell>
          <cell r="AX295">
            <v>0</v>
          </cell>
          <cell r="AY295">
            <v>0.8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0.133333333333333</v>
          </cell>
          <cell r="BG295">
            <v>0.133333333333333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F296" t="str">
            <v>老账</v>
          </cell>
          <cell r="G296">
            <v>0</v>
          </cell>
          <cell r="H296" t="str">
            <v>否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0.02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X296">
            <v>0</v>
          </cell>
          <cell r="AY296">
            <v>0.02</v>
          </cell>
          <cell r="AZ296">
            <v>0.02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str">
            <v>正常供货</v>
          </cell>
          <cell r="G297">
            <v>30</v>
          </cell>
          <cell r="H297" t="str">
            <v>否</v>
          </cell>
          <cell r="I297">
            <v>30</v>
          </cell>
          <cell r="J297">
            <v>3.6379788070917097E-11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Q297">
            <v>0</v>
          </cell>
          <cell r="AR297">
            <v>0</v>
          </cell>
          <cell r="AT297">
            <v>230392.24</v>
          </cell>
          <cell r="AU297">
            <v>40499.199999999997</v>
          </cell>
          <cell r="AV297">
            <v>147638.18</v>
          </cell>
          <cell r="AX297">
            <v>0</v>
          </cell>
          <cell r="AY297">
            <v>418529.62</v>
          </cell>
          <cell r="AZ297">
            <v>418529.62</v>
          </cell>
          <cell r="BA297">
            <v>1</v>
          </cell>
          <cell r="BB297">
            <v>0</v>
          </cell>
          <cell r="BC297">
            <v>38398.706666666701</v>
          </cell>
          <cell r="BD297">
            <v>45148.573333333297</v>
          </cell>
          <cell r="BE297">
            <v>69754.936666666705</v>
          </cell>
          <cell r="BF297">
            <v>69754.936666666705</v>
          </cell>
          <cell r="BG297">
            <v>69754.936666666705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G298">
            <v>0</v>
          </cell>
          <cell r="H298" t="str">
            <v>否</v>
          </cell>
          <cell r="I298">
            <v>30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41380</v>
          </cell>
          <cell r="AX298">
            <v>0</v>
          </cell>
          <cell r="AY298">
            <v>41380</v>
          </cell>
          <cell r="AZ298">
            <v>41380</v>
          </cell>
          <cell r="BA298">
            <v>1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6896.6666666666697</v>
          </cell>
          <cell r="BG298">
            <v>6896.6666666666697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G299">
            <v>0</v>
          </cell>
          <cell r="H299" t="str">
            <v>否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F300" t="str">
            <v>管理</v>
          </cell>
          <cell r="G300">
            <v>0</v>
          </cell>
          <cell r="H300" t="str">
            <v>否</v>
          </cell>
          <cell r="J300">
            <v>0</v>
          </cell>
          <cell r="K300">
            <v>0</v>
          </cell>
          <cell r="L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I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4640.8</v>
          </cell>
          <cell r="AY300">
            <v>4640.8</v>
          </cell>
          <cell r="AZ300">
            <v>4640.8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773.46666666666704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G301">
            <v>0</v>
          </cell>
          <cell r="H301" t="str">
            <v>否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str">
            <v>零采</v>
          </cell>
          <cell r="G302">
            <v>0</v>
          </cell>
          <cell r="H302" t="str">
            <v>否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E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X302">
            <v>16908.5</v>
          </cell>
          <cell r="AY302">
            <v>16908.5</v>
          </cell>
          <cell r="AZ302">
            <v>16908.5</v>
          </cell>
          <cell r="BA302">
            <v>1</v>
          </cell>
          <cell r="BB302">
            <v>0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2818.0833333333298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G303">
            <v>0</v>
          </cell>
          <cell r="H303" t="str">
            <v>否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1662170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X303">
            <v>0</v>
          </cell>
          <cell r="AY303">
            <v>1662170</v>
          </cell>
          <cell r="AZ303">
            <v>1662170</v>
          </cell>
          <cell r="BA303">
            <v>1</v>
          </cell>
          <cell r="BB303">
            <v>277028.33333333302</v>
          </cell>
          <cell r="BC303">
            <v>277028.33333333302</v>
          </cell>
          <cell r="BD303">
            <v>277028.33333333302</v>
          </cell>
          <cell r="BE303">
            <v>277028.33333333302</v>
          </cell>
          <cell r="BF303">
            <v>277028.33333333302</v>
          </cell>
          <cell r="BG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G304">
            <v>0</v>
          </cell>
          <cell r="H304" t="str">
            <v>否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1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F305" t="str">
            <v>零采</v>
          </cell>
          <cell r="G305">
            <v>0</v>
          </cell>
          <cell r="H305" t="str">
            <v>否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str">
            <v>正常供货</v>
          </cell>
          <cell r="G306">
            <v>30</v>
          </cell>
          <cell r="H306" t="str">
            <v>否</v>
          </cell>
          <cell r="I306">
            <v>30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I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1.28</v>
          </cell>
          <cell r="AU306">
            <v>19774.05</v>
          </cell>
          <cell r="AV306">
            <v>0</v>
          </cell>
          <cell r="AX306">
            <v>9859.2000000000007</v>
          </cell>
          <cell r="AY306">
            <v>29634.53</v>
          </cell>
          <cell r="AZ306">
            <v>39493.730000000003</v>
          </cell>
          <cell r="BA306">
            <v>1</v>
          </cell>
          <cell r="BB306">
            <v>0</v>
          </cell>
          <cell r="BC306">
            <v>0.21333333333333299</v>
          </cell>
          <cell r="BD306">
            <v>3295.8883333333301</v>
          </cell>
          <cell r="BE306">
            <v>3295.8883333333301</v>
          </cell>
          <cell r="BF306">
            <v>3295.8883333333301</v>
          </cell>
          <cell r="BG306">
            <v>4939.0883333333304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F307" t="str">
            <v>固定资产</v>
          </cell>
          <cell r="G307">
            <v>0</v>
          </cell>
          <cell r="H307" t="str">
            <v>否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G308">
            <v>60</v>
          </cell>
          <cell r="H308" t="str">
            <v>否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G309">
            <v>0</v>
          </cell>
          <cell r="H309" t="str">
            <v>否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str">
            <v>正常供货</v>
          </cell>
          <cell r="G310">
            <v>60</v>
          </cell>
          <cell r="H310" t="str">
            <v>否</v>
          </cell>
          <cell r="I310">
            <v>60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152780.23000000001</v>
          </cell>
          <cell r="AR310">
            <v>0</v>
          </cell>
          <cell r="AS310">
            <v>89196.21</v>
          </cell>
          <cell r="AT310">
            <v>186822.11</v>
          </cell>
          <cell r="AU310">
            <v>55443.45</v>
          </cell>
          <cell r="AV310">
            <v>96331.37</v>
          </cell>
          <cell r="AX310">
            <v>0</v>
          </cell>
          <cell r="AY310">
            <v>580573.37</v>
          </cell>
          <cell r="AZ310">
            <v>580573.37</v>
          </cell>
          <cell r="BA310">
            <v>0.8</v>
          </cell>
          <cell r="BB310">
            <v>40329.406666666699</v>
          </cell>
          <cell r="BC310">
            <v>71466.425000000003</v>
          </cell>
          <cell r="BD310">
            <v>80707</v>
          </cell>
          <cell r="BE310">
            <v>96762.228333333303</v>
          </cell>
          <cell r="BF310">
            <v>71298.856666666703</v>
          </cell>
          <cell r="BG310">
            <v>71298.856666666703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G311">
            <v>0</v>
          </cell>
          <cell r="H311" t="str">
            <v>否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F312" t="str">
            <v>管理</v>
          </cell>
          <cell r="G312">
            <v>0</v>
          </cell>
          <cell r="H312" t="str">
            <v>否</v>
          </cell>
          <cell r="J312">
            <v>0</v>
          </cell>
          <cell r="K312">
            <v>0</v>
          </cell>
          <cell r="L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E312">
            <v>0</v>
          </cell>
          <cell r="AI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str">
            <v>正常供货</v>
          </cell>
          <cell r="G313">
            <v>60</v>
          </cell>
          <cell r="H313" t="str">
            <v>否</v>
          </cell>
          <cell r="I313">
            <v>60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AI313">
            <v>0</v>
          </cell>
          <cell r="AK313">
            <v>0</v>
          </cell>
          <cell r="AL313">
            <v>0</v>
          </cell>
          <cell r="AO313">
            <v>0</v>
          </cell>
          <cell r="AP313">
            <v>8494.69</v>
          </cell>
          <cell r="AQ313">
            <v>1600</v>
          </cell>
          <cell r="AR313">
            <v>106189.08</v>
          </cell>
          <cell r="AS313">
            <v>65853.66</v>
          </cell>
          <cell r="AT313">
            <v>71329.5</v>
          </cell>
          <cell r="AU313">
            <v>0</v>
          </cell>
          <cell r="AV313">
            <v>0</v>
          </cell>
          <cell r="AX313">
            <v>357332.64</v>
          </cell>
          <cell r="AY313">
            <v>610799.56999999995</v>
          </cell>
          <cell r="AZ313">
            <v>253466.93</v>
          </cell>
          <cell r="BA313">
            <v>0.8</v>
          </cell>
          <cell r="BB313">
            <v>30356.238333333298</v>
          </cell>
          <cell r="BC313">
            <v>42244.488333333298</v>
          </cell>
          <cell r="BD313">
            <v>42244.488333333298</v>
          </cell>
          <cell r="BE313">
            <v>40828.706666666701</v>
          </cell>
          <cell r="BF313">
            <v>40562.04</v>
          </cell>
          <cell r="BG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F314" t="str">
            <v>老账</v>
          </cell>
          <cell r="G314">
            <v>90</v>
          </cell>
          <cell r="H314" t="str">
            <v>否</v>
          </cell>
          <cell r="I314">
            <v>30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AB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6500</v>
          </cell>
          <cell r="AV314">
            <v>0</v>
          </cell>
          <cell r="AX314">
            <v>6500</v>
          </cell>
          <cell r="AY314">
            <v>13000</v>
          </cell>
          <cell r="AZ314">
            <v>6500</v>
          </cell>
          <cell r="BA314">
            <v>0</v>
          </cell>
          <cell r="BB314">
            <v>0</v>
          </cell>
          <cell r="BC314">
            <v>0</v>
          </cell>
          <cell r="BD314">
            <v>1083.3333333333301</v>
          </cell>
          <cell r="BE314">
            <v>1083.3333333333301</v>
          </cell>
          <cell r="BF314">
            <v>1083.3333333333301</v>
          </cell>
          <cell r="BG314">
            <v>2166.6666666666702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str">
            <v>正常供货</v>
          </cell>
          <cell r="G315">
            <v>60</v>
          </cell>
          <cell r="H315" t="str">
            <v>否</v>
          </cell>
          <cell r="I315">
            <v>90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AF315">
            <v>0</v>
          </cell>
          <cell r="AL315">
            <v>0</v>
          </cell>
          <cell r="AM315">
            <v>0</v>
          </cell>
          <cell r="AP315">
            <v>0</v>
          </cell>
          <cell r="AQ315">
            <v>0</v>
          </cell>
          <cell r="AT315">
            <v>4898.09</v>
          </cell>
          <cell r="AU315">
            <v>0</v>
          </cell>
          <cell r="AV315">
            <v>16159</v>
          </cell>
          <cell r="AW315">
            <v>26442</v>
          </cell>
          <cell r="AX315">
            <v>0</v>
          </cell>
          <cell r="AY315">
            <v>47499.09</v>
          </cell>
          <cell r="AZ315">
            <v>21057.09</v>
          </cell>
          <cell r="BA315">
            <v>0.8</v>
          </cell>
          <cell r="BB315">
            <v>0</v>
          </cell>
          <cell r="BC315">
            <v>816.34833333333302</v>
          </cell>
          <cell r="BD315">
            <v>816.34833333333302</v>
          </cell>
          <cell r="BE315">
            <v>3509.5149999999999</v>
          </cell>
          <cell r="BF315">
            <v>7916.5150000000003</v>
          </cell>
          <cell r="BG315">
            <v>7916.5150000000003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G316">
            <v>0</v>
          </cell>
          <cell r="H316" t="str">
            <v>否</v>
          </cell>
          <cell r="J316">
            <v>0</v>
          </cell>
          <cell r="K316">
            <v>0</v>
          </cell>
          <cell r="L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I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G317">
            <v>0</v>
          </cell>
          <cell r="H317" t="str">
            <v>否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AI317">
            <v>0</v>
          </cell>
          <cell r="AJ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G318">
            <v>0</v>
          </cell>
          <cell r="H318" t="str">
            <v>否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G319">
            <v>0</v>
          </cell>
          <cell r="H319" t="str">
            <v>否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1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G320">
            <v>0</v>
          </cell>
          <cell r="H320" t="str">
            <v>否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L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22500</v>
          </cell>
          <cell r="AV320">
            <v>0</v>
          </cell>
          <cell r="AX320">
            <v>0</v>
          </cell>
          <cell r="AY320">
            <v>22500</v>
          </cell>
          <cell r="AZ320">
            <v>22500</v>
          </cell>
          <cell r="BA320">
            <v>0</v>
          </cell>
          <cell r="BB320">
            <v>0</v>
          </cell>
          <cell r="BC320">
            <v>0</v>
          </cell>
          <cell r="BD320">
            <v>3750</v>
          </cell>
          <cell r="BE320">
            <v>3750</v>
          </cell>
          <cell r="BF320">
            <v>3750</v>
          </cell>
          <cell r="BG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G321">
            <v>30</v>
          </cell>
          <cell r="H321" t="str">
            <v>否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L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0.8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G322">
            <v>0</v>
          </cell>
          <cell r="H322" t="str">
            <v>否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G323">
            <v>60</v>
          </cell>
          <cell r="H323" t="str">
            <v>否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G324">
            <v>30</v>
          </cell>
          <cell r="H324" t="str">
            <v>否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E324">
            <v>0</v>
          </cell>
          <cell r="AF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0.8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G325">
            <v>0</v>
          </cell>
          <cell r="H325" t="str">
            <v>否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AI325">
            <v>0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G326">
            <v>0</v>
          </cell>
          <cell r="H326" t="str">
            <v>是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D326">
            <v>1968.78</v>
          </cell>
          <cell r="AH326">
            <v>1553.61</v>
          </cell>
          <cell r="AN326">
            <v>0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X326">
            <v>5108.47</v>
          </cell>
          <cell r="AY326">
            <v>8630.86</v>
          </cell>
          <cell r="AZ326">
            <v>8630.86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851.41166666666697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str">
            <v>正常供货</v>
          </cell>
          <cell r="G327">
            <v>30</v>
          </cell>
          <cell r="H327" t="str">
            <v>否</v>
          </cell>
          <cell r="I327">
            <v>30</v>
          </cell>
          <cell r="J327">
            <v>2.0463630789890902E-12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10158.9</v>
          </cell>
          <cell r="AV327">
            <v>0</v>
          </cell>
          <cell r="AW327">
            <v>9172.93</v>
          </cell>
          <cell r="AX327">
            <v>0</v>
          </cell>
          <cell r="AY327">
            <v>19331.830000000002</v>
          </cell>
          <cell r="AZ327">
            <v>19331.830000000002</v>
          </cell>
          <cell r="BA327">
            <v>0.8</v>
          </cell>
          <cell r="BB327">
            <v>0</v>
          </cell>
          <cell r="BC327">
            <v>0</v>
          </cell>
          <cell r="BD327">
            <v>1693.15</v>
          </cell>
          <cell r="BE327">
            <v>1693.15</v>
          </cell>
          <cell r="BF327">
            <v>3221.97166666667</v>
          </cell>
          <cell r="BG327">
            <v>3221.97166666667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G328">
            <v>0</v>
          </cell>
          <cell r="H328" t="str">
            <v>否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str">
            <v>正常供货</v>
          </cell>
          <cell r="G329">
            <v>60</v>
          </cell>
          <cell r="H329" t="str">
            <v>否</v>
          </cell>
          <cell r="I329">
            <v>60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AK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R329">
            <v>62309.57</v>
          </cell>
          <cell r="AS329">
            <v>138308.9</v>
          </cell>
          <cell r="AT329">
            <v>0</v>
          </cell>
          <cell r="AU329">
            <v>0</v>
          </cell>
          <cell r="AV329">
            <v>244533.1</v>
          </cell>
          <cell r="AW329">
            <v>258541.23</v>
          </cell>
          <cell r="AX329">
            <v>323943.28000000003</v>
          </cell>
          <cell r="AY329">
            <v>1027636.08</v>
          </cell>
          <cell r="AZ329">
            <v>445151.57</v>
          </cell>
          <cell r="BA329">
            <v>1</v>
          </cell>
          <cell r="BB329">
            <v>33436.411666666703</v>
          </cell>
          <cell r="BC329">
            <v>33436.411666666703</v>
          </cell>
          <cell r="BD329">
            <v>33436.411666666703</v>
          </cell>
          <cell r="BE329">
            <v>74191.928333333301</v>
          </cell>
          <cell r="BF329">
            <v>117282.133333333</v>
          </cell>
          <cell r="BG329">
            <v>160887.751666667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F330" t="str">
            <v>销售（三方库已清户）</v>
          </cell>
          <cell r="G330">
            <v>0</v>
          </cell>
          <cell r="H330" t="str">
            <v>是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AG330">
            <v>36044.980000000003</v>
          </cell>
          <cell r="AH330">
            <v>0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X330">
            <v>0</v>
          </cell>
          <cell r="AY330">
            <v>36044.980000000003</v>
          </cell>
          <cell r="AZ330">
            <v>36044.980000000003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str">
            <v>正常供货</v>
          </cell>
          <cell r="G331">
            <v>90</v>
          </cell>
          <cell r="H331" t="str">
            <v>否</v>
          </cell>
          <cell r="I331">
            <v>90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3656.35</v>
          </cell>
          <cell r="AS331">
            <v>12326.04</v>
          </cell>
          <cell r="AT331">
            <v>0</v>
          </cell>
          <cell r="AU331">
            <v>12364.92</v>
          </cell>
          <cell r="AV331">
            <v>16434.72</v>
          </cell>
          <cell r="AW331">
            <v>24652.080000000002</v>
          </cell>
          <cell r="AX331">
            <v>23716.44</v>
          </cell>
          <cell r="AY331">
            <v>93150.55</v>
          </cell>
          <cell r="AZ331">
            <v>28347.31</v>
          </cell>
          <cell r="BA331">
            <v>0.8</v>
          </cell>
          <cell r="BB331">
            <v>2663.7316666666702</v>
          </cell>
          <cell r="BC331">
            <v>2663.7316666666702</v>
          </cell>
          <cell r="BD331">
            <v>4724.5516666666699</v>
          </cell>
          <cell r="BE331">
            <v>7463.6716666666698</v>
          </cell>
          <cell r="BF331">
            <v>11572.3516666667</v>
          </cell>
          <cell r="BG331">
            <v>14915.7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str">
            <v>正常供货</v>
          </cell>
          <cell r="G332">
            <v>30</v>
          </cell>
          <cell r="H332" t="str">
            <v>否</v>
          </cell>
          <cell r="I332">
            <v>30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7021.65</v>
          </cell>
          <cell r="AQ332">
            <v>11100</v>
          </cell>
          <cell r="AR332">
            <v>114700.49</v>
          </cell>
          <cell r="AS332">
            <v>37000.160000000003</v>
          </cell>
          <cell r="AT332">
            <v>0</v>
          </cell>
          <cell r="AU332">
            <v>74000.31</v>
          </cell>
          <cell r="AV332">
            <v>0</v>
          </cell>
          <cell r="AX332">
            <v>0</v>
          </cell>
          <cell r="AY332">
            <v>243822.61</v>
          </cell>
          <cell r="AZ332">
            <v>243822.61</v>
          </cell>
          <cell r="BA332">
            <v>0.8</v>
          </cell>
          <cell r="BB332">
            <v>28303.7166666667</v>
          </cell>
          <cell r="BC332">
            <v>28303.7166666667</v>
          </cell>
          <cell r="BD332">
            <v>40637.101666666698</v>
          </cell>
          <cell r="BE332">
            <v>39466.826666666697</v>
          </cell>
          <cell r="BF332">
            <v>37616.826666666697</v>
          </cell>
          <cell r="BG332">
            <v>18500.078333333298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G333">
            <v>90</v>
          </cell>
          <cell r="H333" t="str">
            <v>否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str">
            <v>正常供货</v>
          </cell>
          <cell r="G334">
            <v>90</v>
          </cell>
          <cell r="H334" t="str">
            <v>否</v>
          </cell>
          <cell r="I334">
            <v>90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E334">
            <v>0</v>
          </cell>
          <cell r="AF334">
            <v>0</v>
          </cell>
          <cell r="AG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12266.19</v>
          </cell>
          <cell r="AQ334">
            <v>294100</v>
          </cell>
          <cell r="AR334">
            <v>412346.72</v>
          </cell>
          <cell r="AS334">
            <v>748410.25</v>
          </cell>
          <cell r="AT334">
            <v>170399.99</v>
          </cell>
          <cell r="AU334">
            <v>133762.62</v>
          </cell>
          <cell r="AV334">
            <v>261100.06</v>
          </cell>
          <cell r="AW334">
            <v>55209.77</v>
          </cell>
          <cell r="AX334">
            <v>286705.86</v>
          </cell>
          <cell r="AY334">
            <v>2374301.46</v>
          </cell>
          <cell r="AZ334">
            <v>1771285.77</v>
          </cell>
          <cell r="BA334">
            <v>0.8</v>
          </cell>
          <cell r="BB334">
            <v>244520.52666666699</v>
          </cell>
          <cell r="BC334">
            <v>272920.52500000002</v>
          </cell>
          <cell r="BD334">
            <v>295214.29499999998</v>
          </cell>
          <cell r="BE334">
            <v>336686.60666666698</v>
          </cell>
          <cell r="BF334">
            <v>296871.56833333301</v>
          </cell>
          <cell r="BG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F335" t="str">
            <v>老账</v>
          </cell>
          <cell r="G335">
            <v>30</v>
          </cell>
          <cell r="H335" t="str">
            <v>否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G336">
            <v>0</v>
          </cell>
          <cell r="H336" t="str">
            <v>否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I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F337" t="str">
            <v>管理</v>
          </cell>
          <cell r="G337">
            <v>0</v>
          </cell>
          <cell r="H337" t="str">
            <v>否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10800</v>
          </cell>
          <cell r="AY337">
            <v>10800</v>
          </cell>
          <cell r="AZ337">
            <v>10800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G338">
            <v>0</v>
          </cell>
          <cell r="H338" t="str">
            <v>否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G339" t="str">
            <v>预付</v>
          </cell>
          <cell r="H339" t="str">
            <v>否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0.8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G340">
            <v>0</v>
          </cell>
          <cell r="H340" t="str">
            <v>否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G341">
            <v>30</v>
          </cell>
          <cell r="H341" t="str">
            <v>否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str">
            <v>大宗物料</v>
          </cell>
          <cell r="G342">
            <v>0</v>
          </cell>
          <cell r="H342" t="str">
            <v>是</v>
          </cell>
          <cell r="I342">
            <v>30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10424.92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6700</v>
          </cell>
          <cell r="AR342">
            <v>0</v>
          </cell>
          <cell r="AS342">
            <v>0</v>
          </cell>
          <cell r="AT342">
            <v>3591</v>
          </cell>
          <cell r="AU342">
            <v>915</v>
          </cell>
          <cell r="AV342">
            <v>0</v>
          </cell>
          <cell r="AW342">
            <v>3832</v>
          </cell>
          <cell r="AX342">
            <v>0</v>
          </cell>
          <cell r="AY342">
            <v>25462.92</v>
          </cell>
          <cell r="AZ342">
            <v>25462.92</v>
          </cell>
          <cell r="BA342">
            <v>1</v>
          </cell>
          <cell r="BB342">
            <v>1116.6666666666699</v>
          </cell>
          <cell r="BC342">
            <v>1715.1666666666699</v>
          </cell>
          <cell r="BD342">
            <v>1867.6666666666699</v>
          </cell>
          <cell r="BE342">
            <v>1867.6666666666699</v>
          </cell>
          <cell r="BF342">
            <v>1389.6666666666699</v>
          </cell>
          <cell r="BG342">
            <v>1389.6666666666699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G343">
            <v>0</v>
          </cell>
          <cell r="H343" t="str">
            <v>否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G344">
            <v>0</v>
          </cell>
          <cell r="H344" t="str">
            <v>否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L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G345">
            <v>0</v>
          </cell>
          <cell r="H345" t="str">
            <v>否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L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G346">
            <v>0</v>
          </cell>
          <cell r="H346" t="str">
            <v>否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D346">
            <v>0</v>
          </cell>
          <cell r="AE346">
            <v>0</v>
          </cell>
          <cell r="AI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G347">
            <v>0</v>
          </cell>
          <cell r="H347" t="str">
            <v>否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G348">
            <v>0</v>
          </cell>
          <cell r="H348" t="str">
            <v>否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G349">
            <v>0</v>
          </cell>
          <cell r="H349" t="str">
            <v>否</v>
          </cell>
          <cell r="I349">
            <v>30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I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1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G350">
            <v>0</v>
          </cell>
          <cell r="H350" t="str">
            <v>否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G351">
            <v>0</v>
          </cell>
          <cell r="H351" t="str">
            <v>否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G352">
            <v>0</v>
          </cell>
          <cell r="H352" t="str">
            <v>否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1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G353">
            <v>30</v>
          </cell>
          <cell r="H353" t="str">
            <v>否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I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R353">
            <v>0</v>
          </cell>
          <cell r="AU353">
            <v>0</v>
          </cell>
          <cell r="AV353">
            <v>0</v>
          </cell>
          <cell r="AW353">
            <v>117147.1</v>
          </cell>
          <cell r="AX353">
            <v>116670.24</v>
          </cell>
          <cell r="AY353">
            <v>233817.34</v>
          </cell>
          <cell r="AZ353">
            <v>350487.58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19524.516666666699</v>
          </cell>
          <cell r="BG353">
            <v>38969.5566666667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G354">
            <v>30</v>
          </cell>
          <cell r="H354" t="str">
            <v>否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I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G355">
            <v>0</v>
          </cell>
          <cell r="H355" t="str">
            <v>否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L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str">
            <v>大宗物料</v>
          </cell>
          <cell r="G356">
            <v>0</v>
          </cell>
          <cell r="H356" t="str">
            <v>否</v>
          </cell>
          <cell r="I356">
            <v>30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I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X356">
            <v>58850</v>
          </cell>
          <cell r="AY356">
            <v>58850</v>
          </cell>
          <cell r="AZ356">
            <v>58850</v>
          </cell>
          <cell r="BA356">
            <v>1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9808.3333333333303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G357">
            <v>0</v>
          </cell>
          <cell r="H357" t="str">
            <v>否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G357">
            <v>0</v>
          </cell>
          <cell r="AH357">
            <v>0</v>
          </cell>
          <cell r="AI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11200</v>
          </cell>
          <cell r="AT357">
            <v>0</v>
          </cell>
          <cell r="AU357">
            <v>0</v>
          </cell>
          <cell r="AV357">
            <v>0</v>
          </cell>
          <cell r="AX357">
            <v>0</v>
          </cell>
          <cell r="AY357">
            <v>11200</v>
          </cell>
          <cell r="AZ357">
            <v>11200</v>
          </cell>
          <cell r="BA357">
            <v>0</v>
          </cell>
          <cell r="BB357">
            <v>1866.6666666666699</v>
          </cell>
          <cell r="BC357">
            <v>1866.6666666666699</v>
          </cell>
          <cell r="BD357">
            <v>1866.6666666666699</v>
          </cell>
          <cell r="BE357">
            <v>1866.6666666666699</v>
          </cell>
          <cell r="BF357">
            <v>1866.6666666666699</v>
          </cell>
          <cell r="BG357">
            <v>1866.6666666666699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str">
            <v>正常供货</v>
          </cell>
          <cell r="G358">
            <v>60</v>
          </cell>
          <cell r="H358" t="str">
            <v>否</v>
          </cell>
          <cell r="I358">
            <v>60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E358">
            <v>0</v>
          </cell>
          <cell r="AF358">
            <v>0</v>
          </cell>
          <cell r="AG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G359">
            <v>0</v>
          </cell>
          <cell r="H359" t="str">
            <v>否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G360">
            <v>0</v>
          </cell>
          <cell r="H360" t="str">
            <v>否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G361">
            <v>0</v>
          </cell>
          <cell r="H361" t="str">
            <v>否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G362">
            <v>0</v>
          </cell>
          <cell r="H362" t="str">
            <v>否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G363">
            <v>0</v>
          </cell>
          <cell r="H363" t="str">
            <v>否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G364">
            <v>0</v>
          </cell>
          <cell r="H364" t="str">
            <v>否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E364">
            <v>0</v>
          </cell>
          <cell r="AI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1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F365" t="str">
            <v>大宗物料</v>
          </cell>
          <cell r="G365">
            <v>0</v>
          </cell>
          <cell r="H365" t="str">
            <v>否</v>
          </cell>
          <cell r="I365">
            <v>30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E365">
            <v>0</v>
          </cell>
          <cell r="AI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G366">
            <v>0</v>
          </cell>
          <cell r="H366" t="str">
            <v>否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G367">
            <v>0</v>
          </cell>
          <cell r="H367" t="str">
            <v>否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L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G368">
            <v>0</v>
          </cell>
          <cell r="H368" t="str">
            <v>否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str">
            <v>正常供货</v>
          </cell>
          <cell r="G369">
            <v>60</v>
          </cell>
          <cell r="H369" t="str">
            <v>是</v>
          </cell>
          <cell r="I369">
            <v>60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K369">
            <v>0</v>
          </cell>
          <cell r="AL369">
            <v>15408.62</v>
          </cell>
          <cell r="AM369">
            <v>0</v>
          </cell>
          <cell r="AN369">
            <v>22988.61</v>
          </cell>
          <cell r="AO369">
            <v>0</v>
          </cell>
          <cell r="AP369">
            <v>13300</v>
          </cell>
          <cell r="AQ369">
            <v>23200</v>
          </cell>
          <cell r="AR369">
            <v>0</v>
          </cell>
          <cell r="AS369">
            <v>31333.43</v>
          </cell>
          <cell r="AT369">
            <v>0</v>
          </cell>
          <cell r="AU369">
            <v>0</v>
          </cell>
          <cell r="AV369">
            <v>0</v>
          </cell>
          <cell r="AX369">
            <v>0</v>
          </cell>
          <cell r="AY369">
            <v>106230.66</v>
          </cell>
          <cell r="AZ369">
            <v>106230.66</v>
          </cell>
          <cell r="BA369">
            <v>0.8</v>
          </cell>
          <cell r="BB369">
            <v>15137.006666666701</v>
          </cell>
          <cell r="BC369">
            <v>11305.571666666699</v>
          </cell>
          <cell r="BD369">
            <v>11305.571666666699</v>
          </cell>
          <cell r="BE369">
            <v>9088.9050000000007</v>
          </cell>
          <cell r="BF369">
            <v>5222.23833333333</v>
          </cell>
          <cell r="BG369">
            <v>5222.23833333333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G370">
            <v>30</v>
          </cell>
          <cell r="H370" t="str">
            <v>否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G371">
            <v>0</v>
          </cell>
          <cell r="H371" t="str">
            <v>否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G372">
            <v>0</v>
          </cell>
          <cell r="H372" t="str">
            <v>否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1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G373">
            <v>0</v>
          </cell>
          <cell r="H373" t="str">
            <v>否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F374" t="str">
            <v>老账</v>
          </cell>
          <cell r="G374">
            <v>0</v>
          </cell>
          <cell r="H374" t="str">
            <v>是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L374">
            <v>8100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X374">
            <v>0</v>
          </cell>
          <cell r="AY374">
            <v>8100</v>
          </cell>
          <cell r="AZ374">
            <v>8100</v>
          </cell>
          <cell r="BA374">
            <v>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G375">
            <v>0</v>
          </cell>
          <cell r="H375" t="str">
            <v>否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F376" t="str">
            <v>老账</v>
          </cell>
          <cell r="G376">
            <v>90</v>
          </cell>
          <cell r="H376" t="str">
            <v>否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4520</v>
          </cell>
          <cell r="AV376">
            <v>0</v>
          </cell>
          <cell r="AX376">
            <v>0</v>
          </cell>
          <cell r="AY376">
            <v>4520</v>
          </cell>
          <cell r="AZ376">
            <v>4520</v>
          </cell>
          <cell r="BA376">
            <v>0</v>
          </cell>
          <cell r="BB376">
            <v>0</v>
          </cell>
          <cell r="BC376">
            <v>0</v>
          </cell>
          <cell r="BD376">
            <v>753.33333333333303</v>
          </cell>
          <cell r="BE376">
            <v>753.33333333333303</v>
          </cell>
          <cell r="BF376">
            <v>753.33333333333303</v>
          </cell>
          <cell r="BG376">
            <v>753.33333333333303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G377">
            <v>0</v>
          </cell>
          <cell r="H377" t="str">
            <v>否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G377">
            <v>0</v>
          </cell>
          <cell r="AH377">
            <v>0</v>
          </cell>
          <cell r="AI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G378">
            <v>0</v>
          </cell>
          <cell r="H378" t="str">
            <v>否</v>
          </cell>
          <cell r="I378">
            <v>90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4731.88</v>
          </cell>
          <cell r="AT378">
            <v>0</v>
          </cell>
          <cell r="AU378">
            <v>0</v>
          </cell>
          <cell r="AV378">
            <v>0</v>
          </cell>
          <cell r="AX378">
            <v>0</v>
          </cell>
          <cell r="AY378">
            <v>4731.88</v>
          </cell>
          <cell r="AZ378">
            <v>4731.88</v>
          </cell>
          <cell r="BA378">
            <v>1</v>
          </cell>
          <cell r="BB378">
            <v>788.64666666666699</v>
          </cell>
          <cell r="BC378">
            <v>788.64666666666699</v>
          </cell>
          <cell r="BD378">
            <v>788.64666666666699</v>
          </cell>
          <cell r="BE378">
            <v>788.64666666666699</v>
          </cell>
          <cell r="BF378">
            <v>788.64666666666699</v>
          </cell>
          <cell r="BG378">
            <v>788.64666666666699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F379" t="str">
            <v>老账</v>
          </cell>
          <cell r="G379">
            <v>30</v>
          </cell>
          <cell r="H379" t="str">
            <v>否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S379">
            <v>6393.43</v>
          </cell>
          <cell r="AT379">
            <v>0</v>
          </cell>
          <cell r="AU379">
            <v>45372.12</v>
          </cell>
          <cell r="AV379">
            <v>0</v>
          </cell>
          <cell r="AW379">
            <v>17930.03</v>
          </cell>
          <cell r="AX379">
            <v>0</v>
          </cell>
          <cell r="AY379">
            <v>69695.58</v>
          </cell>
          <cell r="AZ379">
            <v>69695.58</v>
          </cell>
          <cell r="BA379">
            <v>0</v>
          </cell>
          <cell r="BB379">
            <v>1065.5716666666699</v>
          </cell>
          <cell r="BC379">
            <v>1065.5716666666699</v>
          </cell>
          <cell r="BD379">
            <v>8627.5916666666708</v>
          </cell>
          <cell r="BE379">
            <v>8627.5916666666708</v>
          </cell>
          <cell r="BF379">
            <v>11615.93</v>
          </cell>
          <cell r="BG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G380">
            <v>0</v>
          </cell>
          <cell r="H380" t="str">
            <v>否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2900.49</v>
          </cell>
          <cell r="AX380">
            <v>0</v>
          </cell>
          <cell r="AY380">
            <v>2900.49</v>
          </cell>
          <cell r="AZ380">
            <v>2900.49</v>
          </cell>
          <cell r="BA380">
            <v>0</v>
          </cell>
          <cell r="BB380">
            <v>0</v>
          </cell>
          <cell r="BC380">
            <v>0</v>
          </cell>
          <cell r="BD380">
            <v>0</v>
          </cell>
          <cell r="BE380">
            <v>483.41500000000002</v>
          </cell>
          <cell r="BF380">
            <v>483.41500000000002</v>
          </cell>
          <cell r="BG380">
            <v>483.41500000000002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F381" t="str">
            <v>管理</v>
          </cell>
          <cell r="G381">
            <v>0</v>
          </cell>
          <cell r="H381" t="str">
            <v>否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G382">
            <v>0</v>
          </cell>
          <cell r="H382" t="str">
            <v>否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G383">
            <v>0</v>
          </cell>
          <cell r="H383" t="str">
            <v>否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0.8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str">
            <v>正常供货</v>
          </cell>
          <cell r="G384">
            <v>60</v>
          </cell>
          <cell r="H384" t="str">
            <v>否</v>
          </cell>
          <cell r="I384">
            <v>60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D384">
            <v>0</v>
          </cell>
          <cell r="AE384">
            <v>0</v>
          </cell>
          <cell r="AM384">
            <v>0</v>
          </cell>
          <cell r="AN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96465.06</v>
          </cell>
          <cell r="AT384">
            <v>0</v>
          </cell>
          <cell r="AU384">
            <v>263642.56</v>
          </cell>
          <cell r="AV384">
            <v>1215825.76</v>
          </cell>
          <cell r="AW384">
            <v>897183.84</v>
          </cell>
          <cell r="AX384">
            <v>618173.28</v>
          </cell>
          <cell r="AY384">
            <v>3091290.5</v>
          </cell>
          <cell r="AZ384">
            <v>1575933.38</v>
          </cell>
          <cell r="BA384">
            <v>0.8</v>
          </cell>
          <cell r="BB384">
            <v>16077.51</v>
          </cell>
          <cell r="BC384">
            <v>16077.51</v>
          </cell>
          <cell r="BD384">
            <v>60017.936666666697</v>
          </cell>
          <cell r="BE384">
            <v>262655.563333333</v>
          </cell>
          <cell r="BF384">
            <v>412186.20333333302</v>
          </cell>
          <cell r="BG384">
            <v>515215.08333333302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G385">
            <v>0</v>
          </cell>
          <cell r="H385" t="str">
            <v>否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G386">
            <v>0</v>
          </cell>
          <cell r="H386" t="str">
            <v>否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str">
            <v>正常供货</v>
          </cell>
          <cell r="G387">
            <v>0</v>
          </cell>
          <cell r="H387" t="str">
            <v>否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0.46</v>
          </cell>
          <cell r="AT387">
            <v>0</v>
          </cell>
          <cell r="AU387">
            <v>0</v>
          </cell>
          <cell r="AV387">
            <v>0</v>
          </cell>
          <cell r="AX387">
            <v>0</v>
          </cell>
          <cell r="AY387">
            <v>0.46</v>
          </cell>
          <cell r="AZ387">
            <v>0.46</v>
          </cell>
          <cell r="BA387">
            <v>0.8</v>
          </cell>
          <cell r="BB387">
            <v>7.6666666666666702E-2</v>
          </cell>
          <cell r="BC387">
            <v>7.6666666666666702E-2</v>
          </cell>
          <cell r="BD387">
            <v>7.6666666666666702E-2</v>
          </cell>
          <cell r="BE387">
            <v>7.6666666666666702E-2</v>
          </cell>
          <cell r="BF387">
            <v>7.6666666666666702E-2</v>
          </cell>
          <cell r="BG387">
            <v>7.6666666666666702E-2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F388" t="str">
            <v>管理</v>
          </cell>
          <cell r="G388">
            <v>0</v>
          </cell>
          <cell r="H388" t="str">
            <v>否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G389">
            <v>0</v>
          </cell>
          <cell r="H389" t="str">
            <v>否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L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G390">
            <v>30</v>
          </cell>
          <cell r="H390" t="str">
            <v>否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G391">
            <v>0</v>
          </cell>
          <cell r="H391" t="str">
            <v>否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0</v>
          </cell>
          <cell r="AM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F392" t="str">
            <v>管理</v>
          </cell>
          <cell r="G392">
            <v>0</v>
          </cell>
          <cell r="H392" t="str">
            <v>否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0</v>
          </cell>
          <cell r="AH392">
            <v>0</v>
          </cell>
          <cell r="AI392">
            <v>0</v>
          </cell>
          <cell r="AM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12500</v>
          </cell>
          <cell r="AY392">
            <v>12500</v>
          </cell>
          <cell r="AZ392">
            <v>12500</v>
          </cell>
          <cell r="BA392">
            <v>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2083.3333333333298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G393">
            <v>0</v>
          </cell>
          <cell r="H393" t="str">
            <v>否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G394">
            <v>0</v>
          </cell>
          <cell r="H394" t="str">
            <v>否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str">
            <v>销售（运输）</v>
          </cell>
          <cell r="G395">
            <v>60</v>
          </cell>
          <cell r="H395" t="str">
            <v>否</v>
          </cell>
          <cell r="I395">
            <v>60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F395">
            <v>0</v>
          </cell>
          <cell r="AG395">
            <v>0</v>
          </cell>
          <cell r="AJ395">
            <v>0</v>
          </cell>
          <cell r="AK395">
            <v>0</v>
          </cell>
          <cell r="AO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X395">
            <v>0</v>
          </cell>
          <cell r="AY395">
            <v>0</v>
          </cell>
          <cell r="AZ395">
            <v>0</v>
          </cell>
          <cell r="BA395">
            <v>0.8</v>
          </cell>
          <cell r="BB395">
            <v>0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G396">
            <v>0</v>
          </cell>
          <cell r="H396" t="str">
            <v>否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L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G397">
            <v>0</v>
          </cell>
          <cell r="H397" t="str">
            <v>否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G398">
            <v>0</v>
          </cell>
          <cell r="H398" t="str">
            <v>否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G399">
            <v>0</v>
          </cell>
          <cell r="H399" t="str">
            <v>否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G400">
            <v>0</v>
          </cell>
          <cell r="H400" t="str">
            <v>否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</row>
        <row r="401">
          <cell r="B401" t="str">
            <v>S537005</v>
          </cell>
          <cell r="C401" t="str">
            <v>滨州齐德化工有限公司</v>
          </cell>
          <cell r="D401">
            <v>0</v>
          </cell>
          <cell r="E401">
            <v>0</v>
          </cell>
          <cell r="G401">
            <v>0</v>
          </cell>
          <cell r="H401" t="str">
            <v>否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G402">
            <v>0</v>
          </cell>
          <cell r="H402" t="str">
            <v>否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G403">
            <v>0</v>
          </cell>
          <cell r="H403" t="str">
            <v>否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G404">
            <v>0</v>
          </cell>
          <cell r="H404" t="str">
            <v>否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G405">
            <v>0</v>
          </cell>
          <cell r="H405" t="str">
            <v>否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G406">
            <v>0</v>
          </cell>
          <cell r="H406" t="str">
            <v>否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1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G407">
            <v>0</v>
          </cell>
          <cell r="H407" t="str">
            <v>否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1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G408">
            <v>0</v>
          </cell>
          <cell r="H408" t="str">
            <v>否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G409">
            <v>0</v>
          </cell>
          <cell r="H409" t="str">
            <v>否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1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G410">
            <v>0</v>
          </cell>
          <cell r="H410" t="str">
            <v>否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G411">
            <v>0</v>
          </cell>
          <cell r="H411" t="str">
            <v>否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1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G412">
            <v>0</v>
          </cell>
          <cell r="H412" t="str">
            <v>否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G413">
            <v>0</v>
          </cell>
          <cell r="H413" t="str">
            <v>否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G414">
            <v>0</v>
          </cell>
          <cell r="H414" t="str">
            <v>否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G415">
            <v>0</v>
          </cell>
          <cell r="H415" t="str">
            <v>否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G416">
            <v>0</v>
          </cell>
          <cell r="H416" t="str">
            <v>否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G417">
            <v>0</v>
          </cell>
          <cell r="H417" t="str">
            <v>否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G418">
            <v>0</v>
          </cell>
          <cell r="H418" t="str">
            <v>否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G419">
            <v>0</v>
          </cell>
          <cell r="H419" t="str">
            <v>否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G420">
            <v>0</v>
          </cell>
          <cell r="H420" t="str">
            <v>否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G421">
            <v>0</v>
          </cell>
          <cell r="H421" t="str">
            <v>否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G422">
            <v>0</v>
          </cell>
          <cell r="H422" t="str">
            <v>否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G423">
            <v>0</v>
          </cell>
          <cell r="H423" t="str">
            <v>否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G424">
            <v>0</v>
          </cell>
          <cell r="H424" t="str">
            <v>否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G425">
            <v>0</v>
          </cell>
          <cell r="H425" t="str">
            <v>否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G426">
            <v>0</v>
          </cell>
          <cell r="H426" t="str">
            <v>否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G427">
            <v>0</v>
          </cell>
          <cell r="H427" t="str">
            <v>否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G428">
            <v>0</v>
          </cell>
          <cell r="H428" t="str">
            <v>否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X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G429">
            <v>0</v>
          </cell>
          <cell r="H429" t="str">
            <v>否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G430">
            <v>0</v>
          </cell>
          <cell r="H430" t="str">
            <v>否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G431">
            <v>0</v>
          </cell>
          <cell r="H431" t="str">
            <v>否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G432">
            <v>0</v>
          </cell>
          <cell r="H432" t="str">
            <v>否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G433">
            <v>0</v>
          </cell>
          <cell r="H433" t="str">
            <v>否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G434">
            <v>0</v>
          </cell>
          <cell r="H434" t="str">
            <v>否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G435">
            <v>0</v>
          </cell>
          <cell r="H435" t="str">
            <v>否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G436">
            <v>0</v>
          </cell>
          <cell r="H436" t="str">
            <v>否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G437">
            <v>0</v>
          </cell>
          <cell r="H437" t="str">
            <v>否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X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G438">
            <v>0</v>
          </cell>
          <cell r="H438" t="str">
            <v>否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G439">
            <v>0</v>
          </cell>
          <cell r="H439" t="str">
            <v>否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L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G440">
            <v>0</v>
          </cell>
          <cell r="H440" t="str">
            <v>否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G441">
            <v>0</v>
          </cell>
          <cell r="H441" t="str">
            <v>否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X441">
            <v>0</v>
          </cell>
          <cell r="AY441">
            <v>0</v>
          </cell>
          <cell r="AZ441">
            <v>0</v>
          </cell>
          <cell r="BA441">
            <v>1</v>
          </cell>
          <cell r="BB441">
            <v>0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str">
            <v>正常供货</v>
          </cell>
          <cell r="G442">
            <v>60</v>
          </cell>
          <cell r="H442" t="str">
            <v>是</v>
          </cell>
          <cell r="I442">
            <v>60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I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466.6</v>
          </cell>
          <cell r="AO442">
            <v>17727.84</v>
          </cell>
          <cell r="AP442">
            <v>20300</v>
          </cell>
          <cell r="AQ442">
            <v>17400</v>
          </cell>
          <cell r="AR442">
            <v>43147.86</v>
          </cell>
          <cell r="AS442">
            <v>29919.32</v>
          </cell>
          <cell r="AT442">
            <v>15318.49</v>
          </cell>
          <cell r="AU442">
            <v>10943.34</v>
          </cell>
          <cell r="AV442">
            <v>0</v>
          </cell>
          <cell r="AW442">
            <v>61089.79</v>
          </cell>
          <cell r="AX442">
            <v>13600</v>
          </cell>
          <cell r="AY442">
            <v>229913.24</v>
          </cell>
          <cell r="AZ442">
            <v>155223.45000000001</v>
          </cell>
          <cell r="BA442">
            <v>0.8</v>
          </cell>
          <cell r="BB442">
            <v>21493.6033333333</v>
          </cell>
          <cell r="BC442">
            <v>23968.918333333299</v>
          </cell>
          <cell r="BD442">
            <v>22838.168333333299</v>
          </cell>
          <cell r="BE442">
            <v>19454.834999999999</v>
          </cell>
          <cell r="BF442">
            <v>26736.4666666667</v>
          </cell>
          <cell r="BG442">
            <v>21811.823333333301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G443">
            <v>0</v>
          </cell>
          <cell r="H443" t="str">
            <v>否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G444">
            <v>0</v>
          </cell>
          <cell r="H444" t="str">
            <v>否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X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G445">
            <v>0</v>
          </cell>
          <cell r="H445" t="str">
            <v>否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G446">
            <v>0</v>
          </cell>
          <cell r="H446" t="str">
            <v>否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G447">
            <v>0</v>
          </cell>
          <cell r="H447" t="str">
            <v>否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G448">
            <v>0</v>
          </cell>
          <cell r="H448" t="str">
            <v>否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G449">
            <v>0</v>
          </cell>
          <cell r="H449" t="str">
            <v>否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X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G450">
            <v>0</v>
          </cell>
          <cell r="H450" t="str">
            <v>否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G451">
            <v>0</v>
          </cell>
          <cell r="H451" t="str">
            <v>否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G452">
            <v>0</v>
          </cell>
          <cell r="H452" t="str">
            <v>否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G453">
            <v>0</v>
          </cell>
          <cell r="H453" t="str">
            <v>否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G454">
            <v>0</v>
          </cell>
          <cell r="H454" t="str">
            <v>否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G455">
            <v>0</v>
          </cell>
          <cell r="H455" t="str">
            <v>否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G456">
            <v>0</v>
          </cell>
          <cell r="H456" t="str">
            <v>否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G457">
            <v>0</v>
          </cell>
          <cell r="H457" t="str">
            <v>否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G458">
            <v>0</v>
          </cell>
          <cell r="H458" t="str">
            <v>否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G459">
            <v>0</v>
          </cell>
          <cell r="H459" t="str">
            <v>否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G460">
            <v>0</v>
          </cell>
          <cell r="H460" t="str">
            <v>否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G461">
            <v>0</v>
          </cell>
          <cell r="H461" t="str">
            <v>否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G462">
            <v>0</v>
          </cell>
          <cell r="H462" t="str">
            <v>否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E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G463">
            <v>0</v>
          </cell>
          <cell r="H463" t="str">
            <v>否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E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G464">
            <v>0</v>
          </cell>
          <cell r="H464" t="str">
            <v>否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G465">
            <v>0</v>
          </cell>
          <cell r="H465" t="str">
            <v>否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G466">
            <v>0</v>
          </cell>
          <cell r="H466" t="str">
            <v>否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G467">
            <v>0</v>
          </cell>
          <cell r="H467" t="str">
            <v>否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G468">
            <v>0</v>
          </cell>
          <cell r="H468" t="str">
            <v>否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G469">
            <v>0</v>
          </cell>
          <cell r="H469" t="str">
            <v>否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G470">
            <v>0</v>
          </cell>
          <cell r="H470" t="str">
            <v>否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G471">
            <v>0</v>
          </cell>
          <cell r="H471" t="str">
            <v>否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G472">
            <v>0</v>
          </cell>
          <cell r="H472" t="str">
            <v>否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G473">
            <v>0</v>
          </cell>
          <cell r="H473" t="str">
            <v>否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G474">
            <v>0</v>
          </cell>
          <cell r="H474" t="str">
            <v>否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L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G475">
            <v>0</v>
          </cell>
          <cell r="H475" t="str">
            <v>否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G476">
            <v>0</v>
          </cell>
          <cell r="H476" t="str">
            <v>否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E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L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G477">
            <v>0</v>
          </cell>
          <cell r="H477" t="str">
            <v>否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E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L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G478">
            <v>0</v>
          </cell>
          <cell r="H478" t="str">
            <v>否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G479">
            <v>0</v>
          </cell>
          <cell r="H479" t="str">
            <v>否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G480">
            <v>0</v>
          </cell>
          <cell r="H480" t="str">
            <v>否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G481">
            <v>0</v>
          </cell>
          <cell r="H481" t="str">
            <v>否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G482">
            <v>0</v>
          </cell>
          <cell r="H482" t="str">
            <v>否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G483">
            <v>0</v>
          </cell>
          <cell r="H483" t="str">
            <v>否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G484">
            <v>0</v>
          </cell>
          <cell r="H484" t="str">
            <v>否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G485">
            <v>0</v>
          </cell>
          <cell r="H485" t="str">
            <v>否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E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L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G486">
            <v>0</v>
          </cell>
          <cell r="H486" t="str">
            <v>否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E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L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G487">
            <v>0</v>
          </cell>
          <cell r="H487" t="str">
            <v>否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G488">
            <v>0</v>
          </cell>
          <cell r="H488" t="str">
            <v>否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E488">
            <v>0</v>
          </cell>
          <cell r="AF488">
            <v>0</v>
          </cell>
          <cell r="AH488">
            <v>0</v>
          </cell>
          <cell r="AI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G489">
            <v>0</v>
          </cell>
          <cell r="H489" t="str">
            <v>否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E489">
            <v>0</v>
          </cell>
          <cell r="AF489">
            <v>0</v>
          </cell>
          <cell r="AH489">
            <v>0</v>
          </cell>
          <cell r="AI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G490">
            <v>0</v>
          </cell>
          <cell r="H490" t="str">
            <v>否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E490">
            <v>0</v>
          </cell>
          <cell r="AF490">
            <v>0</v>
          </cell>
          <cell r="AH490">
            <v>0</v>
          </cell>
          <cell r="AI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G491">
            <v>0</v>
          </cell>
          <cell r="H491" t="str">
            <v>否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G492">
            <v>0</v>
          </cell>
          <cell r="H492" t="str">
            <v>否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1</v>
          </cell>
          <cell r="BB492">
            <v>0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G493">
            <v>0</v>
          </cell>
          <cell r="H493" t="str">
            <v>否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G494">
            <v>0</v>
          </cell>
          <cell r="H494" t="str">
            <v>否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M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G495">
            <v>0</v>
          </cell>
          <cell r="H495" t="str">
            <v>否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F496" t="str">
            <v>老账</v>
          </cell>
          <cell r="G496">
            <v>0</v>
          </cell>
          <cell r="H496" t="str">
            <v>否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G497">
            <v>0</v>
          </cell>
          <cell r="H497" t="str">
            <v>否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G498">
            <v>0</v>
          </cell>
          <cell r="H498" t="str">
            <v>否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G499">
            <v>0</v>
          </cell>
          <cell r="H499" t="str">
            <v>否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L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G500">
            <v>0</v>
          </cell>
          <cell r="H500" t="str">
            <v>否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L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G501">
            <v>0</v>
          </cell>
          <cell r="H501" t="str">
            <v>否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L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G502">
            <v>0</v>
          </cell>
          <cell r="H502" t="str">
            <v>否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G503">
            <v>0</v>
          </cell>
          <cell r="H503" t="str">
            <v>否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L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G504">
            <v>0</v>
          </cell>
          <cell r="H504" t="str">
            <v>否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L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G505">
            <v>0</v>
          </cell>
          <cell r="H505" t="str">
            <v>否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E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L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G506">
            <v>0</v>
          </cell>
          <cell r="H506" t="str">
            <v>否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L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G507">
            <v>0</v>
          </cell>
          <cell r="H507" t="str">
            <v>否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L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G508">
            <v>0</v>
          </cell>
          <cell r="H508" t="str">
            <v>否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G509">
            <v>0</v>
          </cell>
          <cell r="H509" t="str">
            <v>否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G510">
            <v>0</v>
          </cell>
          <cell r="H510" t="str">
            <v>否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G511">
            <v>0</v>
          </cell>
          <cell r="H511" t="str">
            <v>否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E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L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G512">
            <v>0</v>
          </cell>
          <cell r="H512" t="str">
            <v>否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E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L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F513" t="str">
            <v>老账</v>
          </cell>
          <cell r="G513">
            <v>0</v>
          </cell>
          <cell r="H513" t="str">
            <v>是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E513">
            <v>0</v>
          </cell>
          <cell r="AF513">
            <v>0</v>
          </cell>
          <cell r="AG513">
            <v>0</v>
          </cell>
          <cell r="AH513">
            <v>13980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X513">
            <v>0</v>
          </cell>
          <cell r="AY513">
            <v>13980</v>
          </cell>
          <cell r="AZ513">
            <v>13980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G514">
            <v>0</v>
          </cell>
          <cell r="H514" t="str">
            <v>否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L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G515">
            <v>0</v>
          </cell>
          <cell r="H515" t="str">
            <v>否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M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G516">
            <v>0</v>
          </cell>
          <cell r="H516" t="str">
            <v>否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G517">
            <v>0</v>
          </cell>
          <cell r="H517" t="str">
            <v>否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L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G518">
            <v>0</v>
          </cell>
          <cell r="H518" t="str">
            <v>否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L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G519">
            <v>0</v>
          </cell>
          <cell r="H519" t="str">
            <v>否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L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G520">
            <v>0</v>
          </cell>
          <cell r="H520" t="str">
            <v>否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L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G521">
            <v>0</v>
          </cell>
          <cell r="H521" t="str">
            <v>否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L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G522">
            <v>0</v>
          </cell>
          <cell r="H522" t="str">
            <v>否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L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G523">
            <v>0</v>
          </cell>
          <cell r="H523" t="str">
            <v>否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E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L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G524">
            <v>0</v>
          </cell>
          <cell r="H524" t="str">
            <v>否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E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L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G525">
            <v>0</v>
          </cell>
          <cell r="H525" t="str">
            <v>否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E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L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G526">
            <v>0</v>
          </cell>
          <cell r="H526" t="str">
            <v>否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L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G527">
            <v>0</v>
          </cell>
          <cell r="H527" t="str">
            <v>否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E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L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G528">
            <v>0</v>
          </cell>
          <cell r="H528" t="str">
            <v>否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E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L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G529">
            <v>0</v>
          </cell>
          <cell r="H529" t="str">
            <v>否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E529">
            <v>0</v>
          </cell>
          <cell r="AF529">
            <v>0</v>
          </cell>
          <cell r="AH529">
            <v>0</v>
          </cell>
          <cell r="AI529">
            <v>0</v>
          </cell>
          <cell r="AL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F530" t="str">
            <v>固定资产</v>
          </cell>
          <cell r="G530">
            <v>0</v>
          </cell>
          <cell r="H530" t="str">
            <v>否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E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G531">
            <v>0</v>
          </cell>
          <cell r="H531" t="str">
            <v>否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E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L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G532">
            <v>0</v>
          </cell>
          <cell r="H532" t="str">
            <v>否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I532">
            <v>0</v>
          </cell>
          <cell r="AM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G533">
            <v>0</v>
          </cell>
          <cell r="H533" t="str">
            <v>否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1</v>
          </cell>
          <cell r="BB533">
            <v>0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str">
            <v>正常供货</v>
          </cell>
          <cell r="G534">
            <v>0</v>
          </cell>
          <cell r="H534" t="str">
            <v>否</v>
          </cell>
          <cell r="AI534">
            <v>0</v>
          </cell>
          <cell r="AL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1</v>
          </cell>
          <cell r="BB534">
            <v>0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G535">
            <v>0</v>
          </cell>
          <cell r="H535" t="str">
            <v>否</v>
          </cell>
          <cell r="AI535">
            <v>0</v>
          </cell>
          <cell r="AM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1</v>
          </cell>
          <cell r="BB535">
            <v>0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G536">
            <v>0</v>
          </cell>
          <cell r="H536" t="str">
            <v>否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M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140700</v>
          </cell>
          <cell r="AV536">
            <v>0</v>
          </cell>
          <cell r="AX536">
            <v>0</v>
          </cell>
          <cell r="AY536">
            <v>140700</v>
          </cell>
          <cell r="AZ536">
            <v>140700</v>
          </cell>
          <cell r="BA536">
            <v>0</v>
          </cell>
          <cell r="BB536">
            <v>0</v>
          </cell>
          <cell r="BC536">
            <v>0</v>
          </cell>
          <cell r="BD536">
            <v>23450</v>
          </cell>
          <cell r="BE536">
            <v>23450</v>
          </cell>
          <cell r="BF536">
            <v>23450</v>
          </cell>
          <cell r="BG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G537">
            <v>0</v>
          </cell>
          <cell r="H537" t="str">
            <v>否</v>
          </cell>
          <cell r="AI537">
            <v>0</v>
          </cell>
          <cell r="AL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str">
            <v>零采</v>
          </cell>
          <cell r="G538">
            <v>0</v>
          </cell>
          <cell r="H538" t="str">
            <v>是</v>
          </cell>
          <cell r="AI538">
            <v>0</v>
          </cell>
          <cell r="AK538">
            <v>18873</v>
          </cell>
          <cell r="AL538">
            <v>0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X538">
            <v>0</v>
          </cell>
          <cell r="AY538">
            <v>18873</v>
          </cell>
          <cell r="AZ538">
            <v>18873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G539">
            <v>0</v>
          </cell>
          <cell r="H539" t="str">
            <v>否</v>
          </cell>
          <cell r="AI539">
            <v>0</v>
          </cell>
          <cell r="AL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str">
            <v>正常供货</v>
          </cell>
          <cell r="G540">
            <v>90</v>
          </cell>
          <cell r="H540" t="str">
            <v>是</v>
          </cell>
          <cell r="AH540">
            <v>0</v>
          </cell>
          <cell r="AI540">
            <v>0</v>
          </cell>
          <cell r="AJ540">
            <v>0</v>
          </cell>
          <cell r="AK540">
            <v>400647.39</v>
          </cell>
          <cell r="AL540">
            <v>54782.400000000001</v>
          </cell>
          <cell r="AM540">
            <v>28826.16</v>
          </cell>
          <cell r="AN540">
            <v>0</v>
          </cell>
          <cell r="AO540">
            <v>209083.57</v>
          </cell>
          <cell r="AP540">
            <v>75000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X540">
            <v>0</v>
          </cell>
          <cell r="AY540">
            <v>768339.52</v>
          </cell>
          <cell r="AZ540">
            <v>768339.52</v>
          </cell>
          <cell r="BA540">
            <v>1</v>
          </cell>
          <cell r="BB540">
            <v>47347.261666666702</v>
          </cell>
          <cell r="BC540">
            <v>47347.261666666702</v>
          </cell>
          <cell r="BD540">
            <v>12500</v>
          </cell>
          <cell r="BE540">
            <v>0</v>
          </cell>
          <cell r="BF540">
            <v>0</v>
          </cell>
          <cell r="BG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F541" t="str">
            <v>正常供货</v>
          </cell>
          <cell r="G541">
            <v>0</v>
          </cell>
          <cell r="H541" t="str">
            <v>是</v>
          </cell>
          <cell r="I541">
            <v>90</v>
          </cell>
          <cell r="AH541">
            <v>137946.29999999999</v>
          </cell>
          <cell r="AI541">
            <v>0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X541">
            <v>0</v>
          </cell>
          <cell r="AY541">
            <v>137946.29999999999</v>
          </cell>
          <cell r="AZ541">
            <v>137946.29999999999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str">
            <v>正常供货</v>
          </cell>
          <cell r="G542">
            <v>60</v>
          </cell>
          <cell r="H542" t="str">
            <v>否</v>
          </cell>
          <cell r="I542">
            <v>60</v>
          </cell>
          <cell r="AK542">
            <v>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116875.45</v>
          </cell>
          <cell r="AS542">
            <v>257452.98</v>
          </cell>
          <cell r="AT542">
            <v>311568.13</v>
          </cell>
          <cell r="AU542">
            <v>226607.23</v>
          </cell>
          <cell r="AV542">
            <v>0</v>
          </cell>
          <cell r="AX542">
            <v>0</v>
          </cell>
          <cell r="AY542">
            <v>912503.79</v>
          </cell>
          <cell r="AZ542">
            <v>912503.79</v>
          </cell>
          <cell r="BA542">
            <v>1</v>
          </cell>
          <cell r="BB542">
            <v>62388.071666666699</v>
          </cell>
          <cell r="BC542">
            <v>114316.093333333</v>
          </cell>
          <cell r="BD542">
            <v>152083.965</v>
          </cell>
          <cell r="BE542">
            <v>152083.965</v>
          </cell>
          <cell r="BF542">
            <v>152083.965</v>
          </cell>
          <cell r="BG542">
            <v>132604.72333333301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G543">
            <v>0</v>
          </cell>
          <cell r="H543" t="str">
            <v>否</v>
          </cell>
          <cell r="AI543">
            <v>0</v>
          </cell>
          <cell r="AL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17870</v>
          </cell>
          <cell r="AT543">
            <v>0</v>
          </cell>
          <cell r="AU543">
            <v>0</v>
          </cell>
          <cell r="AV543">
            <v>0</v>
          </cell>
          <cell r="AW543">
            <v>22370</v>
          </cell>
          <cell r="AX543">
            <v>0</v>
          </cell>
          <cell r="AY543">
            <v>40240</v>
          </cell>
          <cell r="AZ543">
            <v>40240</v>
          </cell>
          <cell r="BA543">
            <v>0</v>
          </cell>
          <cell r="BB543">
            <v>2978.3333333333298</v>
          </cell>
          <cell r="BC543">
            <v>2978.3333333333298</v>
          </cell>
          <cell r="BD543">
            <v>2978.3333333333298</v>
          </cell>
          <cell r="BE543">
            <v>2978.3333333333298</v>
          </cell>
          <cell r="BF543">
            <v>6706.6666666666697</v>
          </cell>
          <cell r="BG543">
            <v>6706.6666666666697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str">
            <v>正常供货</v>
          </cell>
          <cell r="G544">
            <v>60</v>
          </cell>
          <cell r="H544" t="str">
            <v>否</v>
          </cell>
          <cell r="I544">
            <v>60</v>
          </cell>
          <cell r="AJ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169.6</v>
          </cell>
          <cell r="AS544">
            <v>0</v>
          </cell>
          <cell r="AT544">
            <v>0</v>
          </cell>
          <cell r="AU544">
            <v>0</v>
          </cell>
          <cell r="AV544">
            <v>50765.91</v>
          </cell>
          <cell r="AX544">
            <v>0</v>
          </cell>
          <cell r="AY544">
            <v>50935.51</v>
          </cell>
          <cell r="AZ544">
            <v>50935.51</v>
          </cell>
          <cell r="BA544">
            <v>1</v>
          </cell>
          <cell r="BB544">
            <v>28.266666666666701</v>
          </cell>
          <cell r="BC544">
            <v>28.266666666666701</v>
          </cell>
          <cell r="BD544">
            <v>28.266666666666701</v>
          </cell>
          <cell r="BE544">
            <v>8489.2516666666706</v>
          </cell>
          <cell r="BF544">
            <v>8489.2516666666706</v>
          </cell>
          <cell r="BG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F545" t="str">
            <v>正常供货</v>
          </cell>
          <cell r="G545">
            <v>0</v>
          </cell>
          <cell r="H545" t="str">
            <v>是</v>
          </cell>
          <cell r="I545">
            <v>90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19675.150000000001</v>
          </cell>
          <cell r="AB545">
            <v>0</v>
          </cell>
          <cell r="AC545">
            <v>36271.449999999997</v>
          </cell>
          <cell r="AD545">
            <v>56016.21</v>
          </cell>
          <cell r="AE545">
            <v>24203.919999999998</v>
          </cell>
          <cell r="AF545">
            <v>13100.64</v>
          </cell>
          <cell r="AG545">
            <v>0</v>
          </cell>
          <cell r="AH545">
            <v>14583.61</v>
          </cell>
          <cell r="AI545">
            <v>16503.87</v>
          </cell>
          <cell r="AJ545">
            <v>25047.34</v>
          </cell>
          <cell r="AK545">
            <v>0</v>
          </cell>
          <cell r="AL545">
            <v>36858.269999999997</v>
          </cell>
          <cell r="AM545">
            <v>5425.88</v>
          </cell>
          <cell r="AN545">
            <v>7573.38</v>
          </cell>
          <cell r="AO545">
            <v>8853.4599999999991</v>
          </cell>
          <cell r="AP545">
            <v>0</v>
          </cell>
          <cell r="AQ545">
            <v>10300</v>
          </cell>
          <cell r="AR545">
            <v>9447.58</v>
          </cell>
          <cell r="AS545">
            <v>10052.76</v>
          </cell>
          <cell r="AT545">
            <v>6630.91</v>
          </cell>
          <cell r="AU545">
            <v>13566.77</v>
          </cell>
          <cell r="AV545">
            <v>3522.21</v>
          </cell>
          <cell r="AW545">
            <v>12236.2</v>
          </cell>
          <cell r="AX545">
            <v>0</v>
          </cell>
          <cell r="AY545">
            <v>329869.61</v>
          </cell>
          <cell r="AZ545">
            <v>329869.61</v>
          </cell>
          <cell r="BA545">
            <v>0</v>
          </cell>
          <cell r="BB545">
            <v>7704.53</v>
          </cell>
          <cell r="BC545">
            <v>7547.4516666666696</v>
          </cell>
          <cell r="BD545">
            <v>8333.0033333333304</v>
          </cell>
          <cell r="BE545">
            <v>8920.0383333333302</v>
          </cell>
          <cell r="BF545">
            <v>9242.7383333333291</v>
          </cell>
          <cell r="BG545">
            <v>7668.1416666666701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str">
            <v>正常供货</v>
          </cell>
          <cell r="G546">
            <v>90</v>
          </cell>
          <cell r="H546" t="str">
            <v>否</v>
          </cell>
          <cell r="I546">
            <v>90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60107.89</v>
          </cell>
          <cell r="AX546">
            <v>0</v>
          </cell>
          <cell r="AY546">
            <v>60107.89</v>
          </cell>
          <cell r="AZ546">
            <v>0</v>
          </cell>
          <cell r="BA546">
            <v>0.8</v>
          </cell>
          <cell r="BB546">
            <v>0</v>
          </cell>
          <cell r="BC546">
            <v>0</v>
          </cell>
          <cell r="BD546">
            <v>0</v>
          </cell>
          <cell r="BE546">
            <v>10017.981666666699</v>
          </cell>
          <cell r="BF546">
            <v>10017.981666666699</v>
          </cell>
          <cell r="BG546">
            <v>10017.981666666699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str">
            <v>正常供货</v>
          </cell>
          <cell r="G547">
            <v>90</v>
          </cell>
          <cell r="H547" t="str">
            <v>否</v>
          </cell>
          <cell r="I547">
            <v>90</v>
          </cell>
          <cell r="AH547">
            <v>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X547">
            <v>0</v>
          </cell>
          <cell r="AY547">
            <v>0</v>
          </cell>
          <cell r="AZ547">
            <v>0</v>
          </cell>
          <cell r="BA547">
            <v>1</v>
          </cell>
          <cell r="BB547">
            <v>0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str">
            <v>正常供货</v>
          </cell>
          <cell r="G548">
            <v>30</v>
          </cell>
          <cell r="H548" t="str">
            <v>否</v>
          </cell>
          <cell r="I548">
            <v>30</v>
          </cell>
          <cell r="AJ548">
            <v>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40239.08</v>
          </cell>
          <cell r="AT548">
            <v>0</v>
          </cell>
          <cell r="AU548">
            <v>0</v>
          </cell>
          <cell r="AV548">
            <v>0</v>
          </cell>
          <cell r="AX548">
            <v>0</v>
          </cell>
          <cell r="AY548">
            <v>40239.08</v>
          </cell>
          <cell r="AZ548">
            <v>40239.08</v>
          </cell>
          <cell r="BA548">
            <v>0.8</v>
          </cell>
          <cell r="BB548">
            <v>6706.5133333333297</v>
          </cell>
          <cell r="BC548">
            <v>6706.5133333333297</v>
          </cell>
          <cell r="BD548">
            <v>6706.5133333333297</v>
          </cell>
          <cell r="BE548">
            <v>6706.5133333333297</v>
          </cell>
          <cell r="BF548">
            <v>6706.5133333333297</v>
          </cell>
          <cell r="BG548">
            <v>6706.5133333333297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str">
            <v>正常供货</v>
          </cell>
          <cell r="G549">
            <v>90</v>
          </cell>
          <cell r="H549" t="str">
            <v>否</v>
          </cell>
          <cell r="I549">
            <v>90</v>
          </cell>
          <cell r="AJ549">
            <v>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4446</v>
          </cell>
          <cell r="AQ549">
            <v>0</v>
          </cell>
          <cell r="AR549">
            <v>0</v>
          </cell>
          <cell r="AS549">
            <v>216290.58</v>
          </cell>
          <cell r="AT549">
            <v>50133.7</v>
          </cell>
          <cell r="AU549">
            <v>215688.75</v>
          </cell>
          <cell r="AV549">
            <v>0</v>
          </cell>
          <cell r="AW549">
            <v>71489.45</v>
          </cell>
          <cell r="AX549">
            <v>0</v>
          </cell>
          <cell r="AY549">
            <v>558048.48</v>
          </cell>
          <cell r="AZ549">
            <v>486559.03</v>
          </cell>
          <cell r="BA549">
            <v>0.8</v>
          </cell>
          <cell r="BB549">
            <v>36789.43</v>
          </cell>
          <cell r="BC549">
            <v>45145.046666666698</v>
          </cell>
          <cell r="BD549">
            <v>81093.171666666705</v>
          </cell>
          <cell r="BE549">
            <v>80352.171666666705</v>
          </cell>
          <cell r="BF549">
            <v>92267.08</v>
          </cell>
          <cell r="BG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str">
            <v>正常供货</v>
          </cell>
          <cell r="G550">
            <v>60</v>
          </cell>
          <cell r="H550" t="str">
            <v>否</v>
          </cell>
          <cell r="I550">
            <v>60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31488.22</v>
          </cell>
          <cell r="AU550">
            <v>206015.95</v>
          </cell>
          <cell r="AV550">
            <v>92519.32</v>
          </cell>
          <cell r="AW550">
            <v>183851.58</v>
          </cell>
          <cell r="AX550">
            <v>194850.16</v>
          </cell>
          <cell r="AY550">
            <v>708725.23</v>
          </cell>
          <cell r="AZ550">
            <v>330023.49</v>
          </cell>
          <cell r="BA550">
            <v>0.8</v>
          </cell>
          <cell r="BB550">
            <v>0</v>
          </cell>
          <cell r="BC550">
            <v>5248.0366666666696</v>
          </cell>
          <cell r="BD550">
            <v>39584.028333333299</v>
          </cell>
          <cell r="BE550">
            <v>55003.915000000001</v>
          </cell>
          <cell r="BF550">
            <v>85645.845000000001</v>
          </cell>
          <cell r="BG550">
            <v>118120.87166666699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str">
            <v>正常供货（李尔）</v>
          </cell>
          <cell r="G551">
            <v>30</v>
          </cell>
          <cell r="H551" t="str">
            <v>否</v>
          </cell>
          <cell r="I551">
            <v>30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X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G552">
            <v>30</v>
          </cell>
          <cell r="H552" t="str">
            <v>否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18604.32</v>
          </cell>
          <cell r="AY552">
            <v>18604.32</v>
          </cell>
          <cell r="AZ552">
            <v>37208.639999999999</v>
          </cell>
          <cell r="BA552">
            <v>0.8</v>
          </cell>
          <cell r="BB552">
            <v>0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str">
            <v>正常供货（李尔）</v>
          </cell>
          <cell r="G553">
            <v>90</v>
          </cell>
          <cell r="H553" t="str">
            <v>是</v>
          </cell>
          <cell r="I553">
            <v>90</v>
          </cell>
          <cell r="AK553">
            <v>83950.98</v>
          </cell>
          <cell r="AL553">
            <v>0</v>
          </cell>
          <cell r="AM553">
            <v>66514.740000000005</v>
          </cell>
          <cell r="AN553">
            <v>0</v>
          </cell>
          <cell r="AO553">
            <v>369701.79</v>
          </cell>
          <cell r="AP553">
            <v>232200</v>
          </cell>
          <cell r="AQ553">
            <v>156400</v>
          </cell>
          <cell r="AR553">
            <v>191406.93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X553">
            <v>0</v>
          </cell>
          <cell r="AY553">
            <v>1100174.44</v>
          </cell>
          <cell r="AZ553">
            <v>1100174.44</v>
          </cell>
          <cell r="BA553">
            <v>0</v>
          </cell>
          <cell r="BB553">
            <v>158284.786666667</v>
          </cell>
          <cell r="BC553">
            <v>158284.786666667</v>
          </cell>
          <cell r="BD553">
            <v>96667.821666666699</v>
          </cell>
          <cell r="BE553">
            <v>57967.821666666699</v>
          </cell>
          <cell r="BF553">
            <v>31901.154999999999</v>
          </cell>
          <cell r="BG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str">
            <v>正常供货（李尔）</v>
          </cell>
          <cell r="G554">
            <v>60</v>
          </cell>
          <cell r="H554" t="str">
            <v>否</v>
          </cell>
          <cell r="I554">
            <v>60</v>
          </cell>
          <cell r="AK554">
            <v>0</v>
          </cell>
          <cell r="AL554">
            <v>0</v>
          </cell>
          <cell r="AN554">
            <v>0</v>
          </cell>
          <cell r="AO554">
            <v>0</v>
          </cell>
          <cell r="AP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107302.99</v>
          </cell>
          <cell r="AX554">
            <v>52306.79</v>
          </cell>
          <cell r="AY554">
            <v>159609.78</v>
          </cell>
          <cell r="AZ554">
            <v>0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17883.831666666701</v>
          </cell>
          <cell r="BG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F555" t="str">
            <v>零采</v>
          </cell>
          <cell r="G555">
            <v>30</v>
          </cell>
          <cell r="H555" t="str">
            <v>否</v>
          </cell>
          <cell r="I555">
            <v>30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X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F556" t="str">
            <v>大宗物料</v>
          </cell>
          <cell r="G556">
            <v>30</v>
          </cell>
          <cell r="H556" t="str">
            <v>否</v>
          </cell>
          <cell r="I556">
            <v>30</v>
          </cell>
          <cell r="AK556">
            <v>0</v>
          </cell>
          <cell r="AL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V556">
            <v>100000</v>
          </cell>
          <cell r="AW556">
            <v>97000</v>
          </cell>
          <cell r="AX556">
            <v>0</v>
          </cell>
          <cell r="AY556">
            <v>197000</v>
          </cell>
          <cell r="AZ556">
            <v>197000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E556">
            <v>16666.666666666701</v>
          </cell>
          <cell r="BF556">
            <v>32833.333333333299</v>
          </cell>
          <cell r="BG556">
            <v>32833.333333333299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F557" t="str">
            <v>正常供货</v>
          </cell>
          <cell r="G557">
            <v>90</v>
          </cell>
          <cell r="H557" t="str">
            <v>否</v>
          </cell>
          <cell r="I557">
            <v>90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X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G558">
            <v>60</v>
          </cell>
          <cell r="H558" t="str">
            <v>是</v>
          </cell>
          <cell r="AM558">
            <v>0</v>
          </cell>
          <cell r="AN558">
            <v>0</v>
          </cell>
          <cell r="AO558">
            <v>6000</v>
          </cell>
          <cell r="AP558">
            <v>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X558">
            <v>0</v>
          </cell>
          <cell r="AY558">
            <v>6000</v>
          </cell>
          <cell r="AZ558">
            <v>6000</v>
          </cell>
          <cell r="BA558">
            <v>0</v>
          </cell>
          <cell r="BB558">
            <v>1000</v>
          </cell>
          <cell r="BC558">
            <v>1000</v>
          </cell>
          <cell r="BD558">
            <v>0</v>
          </cell>
          <cell r="BE558">
            <v>0</v>
          </cell>
          <cell r="BF558">
            <v>0</v>
          </cell>
          <cell r="BG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F559" t="str">
            <v>零采</v>
          </cell>
          <cell r="G559" t="str">
            <v>预付</v>
          </cell>
          <cell r="H559" t="str">
            <v>是</v>
          </cell>
          <cell r="AK559">
            <v>0</v>
          </cell>
          <cell r="AL559">
            <v>0</v>
          </cell>
          <cell r="AM559">
            <v>0</v>
          </cell>
          <cell r="AN559">
            <v>1750</v>
          </cell>
          <cell r="AO559">
            <v>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X559">
            <v>0</v>
          </cell>
          <cell r="AY559">
            <v>1750</v>
          </cell>
          <cell r="AZ559">
            <v>1750</v>
          </cell>
          <cell r="BA559">
            <v>0</v>
          </cell>
          <cell r="BB559">
            <v>291.66666666666703</v>
          </cell>
          <cell r="BC559">
            <v>0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F560" t="str">
            <v>固定资产-要诉讼</v>
          </cell>
          <cell r="G560" t="str">
            <v>预付</v>
          </cell>
          <cell r="H560" t="str">
            <v>否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X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F561" t="str">
            <v>管理</v>
          </cell>
          <cell r="G561">
            <v>0</v>
          </cell>
          <cell r="H561" t="str">
            <v>是</v>
          </cell>
          <cell r="AJ561">
            <v>1663.7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X561">
            <v>0</v>
          </cell>
          <cell r="AY561">
            <v>1663.7</v>
          </cell>
          <cell r="AZ561">
            <v>1663.7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F562" t="str">
            <v>管理</v>
          </cell>
          <cell r="G562">
            <v>0</v>
          </cell>
          <cell r="H562" t="str">
            <v>否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X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G563">
            <v>0</v>
          </cell>
          <cell r="H563" t="str">
            <v>否</v>
          </cell>
          <cell r="AH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X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F564" t="str">
            <v>管理</v>
          </cell>
          <cell r="G564">
            <v>0</v>
          </cell>
          <cell r="H564" t="str">
            <v>否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X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G565">
            <v>0</v>
          </cell>
          <cell r="H565" t="str">
            <v>否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X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F566" t="str">
            <v>大宗物料</v>
          </cell>
          <cell r="G566">
            <v>30</v>
          </cell>
          <cell r="H566" t="str">
            <v>否</v>
          </cell>
          <cell r="I566">
            <v>30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36233.1</v>
          </cell>
          <cell r="AV566">
            <v>0</v>
          </cell>
          <cell r="AX566">
            <v>0</v>
          </cell>
          <cell r="AY566">
            <v>36233.1</v>
          </cell>
          <cell r="AZ566">
            <v>36233.1</v>
          </cell>
          <cell r="BA566">
            <v>0</v>
          </cell>
          <cell r="BB566">
            <v>0</v>
          </cell>
          <cell r="BC566">
            <v>0</v>
          </cell>
          <cell r="BD566">
            <v>6038.85</v>
          </cell>
          <cell r="BE566">
            <v>6038.85</v>
          </cell>
          <cell r="BF566">
            <v>6038.85</v>
          </cell>
          <cell r="BG566">
            <v>6038.85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str">
            <v>正常供货</v>
          </cell>
          <cell r="G567">
            <v>90</v>
          </cell>
          <cell r="H567" t="str">
            <v>否</v>
          </cell>
          <cell r="I567">
            <v>90</v>
          </cell>
          <cell r="AM567">
            <v>0</v>
          </cell>
          <cell r="AN567">
            <v>0</v>
          </cell>
          <cell r="AO567">
            <v>0</v>
          </cell>
          <cell r="AP567">
            <v>22012.28</v>
          </cell>
          <cell r="AQ567">
            <v>19900</v>
          </cell>
          <cell r="AR567">
            <v>0</v>
          </cell>
          <cell r="AS567">
            <v>0</v>
          </cell>
          <cell r="AT567">
            <v>39233.599999999999</v>
          </cell>
          <cell r="AU567">
            <v>22068.9</v>
          </cell>
          <cell r="AV567">
            <v>13609.16</v>
          </cell>
          <cell r="AX567">
            <v>0</v>
          </cell>
          <cell r="AY567">
            <v>116823.94</v>
          </cell>
          <cell r="AZ567">
            <v>103214.78</v>
          </cell>
          <cell r="BA567">
            <v>0.8</v>
          </cell>
          <cell r="BB567">
            <v>6985.38</v>
          </cell>
          <cell r="BC567">
            <v>13524.313333333301</v>
          </cell>
          <cell r="BD567">
            <v>17202.4633333333</v>
          </cell>
          <cell r="BE567">
            <v>15801.9433333333</v>
          </cell>
          <cell r="BF567">
            <v>12485.276666666699</v>
          </cell>
          <cell r="BG567">
            <v>12485.276666666699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F568" t="str">
            <v>正常供货</v>
          </cell>
          <cell r="G568">
            <v>90</v>
          </cell>
          <cell r="H568" t="str">
            <v>否</v>
          </cell>
          <cell r="I568">
            <v>90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X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str">
            <v>大宗物料</v>
          </cell>
          <cell r="G569">
            <v>0</v>
          </cell>
          <cell r="H569" t="str">
            <v>否</v>
          </cell>
          <cell r="I569">
            <v>30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X569">
            <v>0</v>
          </cell>
          <cell r="AY569">
            <v>0</v>
          </cell>
          <cell r="AZ569">
            <v>0</v>
          </cell>
          <cell r="BA569">
            <v>1</v>
          </cell>
          <cell r="BB569">
            <v>0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str">
            <v>正常供货（李尔）</v>
          </cell>
          <cell r="G570">
            <v>60</v>
          </cell>
          <cell r="H570" t="str">
            <v>否</v>
          </cell>
          <cell r="I570">
            <v>60</v>
          </cell>
          <cell r="AL570">
            <v>0</v>
          </cell>
          <cell r="AM570">
            <v>0</v>
          </cell>
          <cell r="AP570">
            <v>0</v>
          </cell>
          <cell r="AR570">
            <v>59180.25</v>
          </cell>
          <cell r="AS570">
            <v>33075.550000000003</v>
          </cell>
          <cell r="AT570">
            <v>0</v>
          </cell>
          <cell r="AU570">
            <v>77603.199999999997</v>
          </cell>
          <cell r="AV570">
            <v>40457.279999999999</v>
          </cell>
          <cell r="AX570">
            <v>0</v>
          </cell>
          <cell r="AY570">
            <v>210316.28</v>
          </cell>
          <cell r="AZ570">
            <v>210316.28</v>
          </cell>
          <cell r="BA570">
            <v>0</v>
          </cell>
          <cell r="BB570">
            <v>15375.9666666667</v>
          </cell>
          <cell r="BC570">
            <v>15375.9666666667</v>
          </cell>
          <cell r="BD570">
            <v>28309.833333333299</v>
          </cell>
          <cell r="BE570">
            <v>35052.713333333297</v>
          </cell>
          <cell r="BF570">
            <v>35052.713333333297</v>
          </cell>
          <cell r="BG570">
            <v>25189.3383333333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str">
            <v>正常供货</v>
          </cell>
          <cell r="G571">
            <v>90</v>
          </cell>
          <cell r="H571" t="str">
            <v>否</v>
          </cell>
          <cell r="I571">
            <v>90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S571">
            <v>20525.91</v>
          </cell>
          <cell r="AT571">
            <v>248116.29</v>
          </cell>
          <cell r="AU571">
            <v>0</v>
          </cell>
          <cell r="AV571">
            <v>1082349.1399999999</v>
          </cell>
          <cell r="AW571">
            <v>957756.32</v>
          </cell>
          <cell r="AX571">
            <v>78457.03</v>
          </cell>
          <cell r="AY571">
            <v>2387204.69</v>
          </cell>
          <cell r="AZ571">
            <v>268642.2</v>
          </cell>
          <cell r="BA571">
            <v>0</v>
          </cell>
          <cell r="BB571">
            <v>3420.9850000000001</v>
          </cell>
          <cell r="BC571">
            <v>44773.7</v>
          </cell>
          <cell r="BD571">
            <v>44773.7</v>
          </cell>
          <cell r="BE571">
            <v>225165.22333333301</v>
          </cell>
          <cell r="BF571">
            <v>384791.27666666702</v>
          </cell>
          <cell r="BG571">
            <v>397867.44833333301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str">
            <v>正常供货</v>
          </cell>
          <cell r="G572">
            <v>30</v>
          </cell>
          <cell r="H572" t="str">
            <v>否</v>
          </cell>
          <cell r="I572">
            <v>30</v>
          </cell>
          <cell r="AL572">
            <v>0</v>
          </cell>
          <cell r="AM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71354.42</v>
          </cell>
          <cell r="AX572">
            <v>0</v>
          </cell>
          <cell r="AY572">
            <v>71354.42</v>
          </cell>
          <cell r="AZ572">
            <v>71354.42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11892.403333333301</v>
          </cell>
          <cell r="BG572">
            <v>11892.403333333301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str">
            <v>销售（三方库）</v>
          </cell>
          <cell r="G573">
            <v>0</v>
          </cell>
          <cell r="H573" t="str">
            <v>是</v>
          </cell>
          <cell r="AL573">
            <v>0</v>
          </cell>
          <cell r="AM573">
            <v>0</v>
          </cell>
          <cell r="AN573">
            <v>0</v>
          </cell>
          <cell r="AO573">
            <v>65660.55</v>
          </cell>
          <cell r="AP573">
            <v>45000</v>
          </cell>
          <cell r="AQ573">
            <v>49600</v>
          </cell>
          <cell r="AR573">
            <v>55732.5</v>
          </cell>
          <cell r="AS573">
            <v>77666.92</v>
          </cell>
          <cell r="AT573">
            <v>47524.57</v>
          </cell>
          <cell r="AU573">
            <v>53552.79</v>
          </cell>
          <cell r="AV573">
            <v>2398.73</v>
          </cell>
          <cell r="AW573">
            <v>59659.45</v>
          </cell>
          <cell r="AX573">
            <v>55798.93</v>
          </cell>
          <cell r="AY573">
            <v>512594.44</v>
          </cell>
          <cell r="AZ573">
            <v>512594.44</v>
          </cell>
          <cell r="BA573">
            <v>0</v>
          </cell>
          <cell r="BB573">
            <v>48943.328333333302</v>
          </cell>
          <cell r="BC573">
            <v>56864.09</v>
          </cell>
          <cell r="BD573">
            <v>54846.13</v>
          </cell>
          <cell r="BE573">
            <v>47745.918333333299</v>
          </cell>
          <cell r="BF573">
            <v>49422.493333333303</v>
          </cell>
          <cell r="BG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F574" t="str">
            <v>老账</v>
          </cell>
          <cell r="G574">
            <v>0</v>
          </cell>
          <cell r="H574" t="str">
            <v>否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X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G575">
            <v>0</v>
          </cell>
          <cell r="H575" t="str">
            <v>否</v>
          </cell>
          <cell r="I575">
            <v>30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676359.4</v>
          </cell>
          <cell r="AW575">
            <v>81205.679999999993</v>
          </cell>
          <cell r="AX575">
            <v>0</v>
          </cell>
          <cell r="AY575">
            <v>757565.08</v>
          </cell>
          <cell r="AZ575">
            <v>757565.08</v>
          </cell>
          <cell r="BA575">
            <v>1</v>
          </cell>
          <cell r="BB575">
            <v>0</v>
          </cell>
          <cell r="BC575">
            <v>0</v>
          </cell>
          <cell r="BD575">
            <v>0</v>
          </cell>
          <cell r="BE575">
            <v>112726.566666667</v>
          </cell>
          <cell r="BF575">
            <v>126260.846666667</v>
          </cell>
          <cell r="BG575">
            <v>126260.846666667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F576" t="str">
            <v>正常供货</v>
          </cell>
          <cell r="G576">
            <v>45</v>
          </cell>
          <cell r="H576" t="str">
            <v>否</v>
          </cell>
          <cell r="I576">
            <v>45</v>
          </cell>
          <cell r="AM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105069.77</v>
          </cell>
          <cell r="AU576">
            <v>73519.5</v>
          </cell>
          <cell r="AV576">
            <v>0</v>
          </cell>
          <cell r="AW576">
            <v>235386.92</v>
          </cell>
          <cell r="AX576">
            <v>367656.8</v>
          </cell>
          <cell r="AY576">
            <v>781632.99</v>
          </cell>
          <cell r="AZ576">
            <v>178589.27</v>
          </cell>
          <cell r="BA576">
            <v>0</v>
          </cell>
          <cell r="BB576">
            <v>0</v>
          </cell>
          <cell r="BC576">
            <v>17511.628333333301</v>
          </cell>
          <cell r="BD576">
            <v>29764.878333333301</v>
          </cell>
          <cell r="BE576">
            <v>29764.878333333301</v>
          </cell>
          <cell r="BF576">
            <v>68996.031666666706</v>
          </cell>
          <cell r="BG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G577">
            <v>0</v>
          </cell>
          <cell r="H577" t="str">
            <v>否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1274</v>
          </cell>
          <cell r="AX577">
            <v>0</v>
          </cell>
          <cell r="AY577">
            <v>1274</v>
          </cell>
          <cell r="AZ577">
            <v>1274</v>
          </cell>
          <cell r="BA577">
            <v>0.8</v>
          </cell>
          <cell r="BB577">
            <v>0</v>
          </cell>
          <cell r="BC577">
            <v>0</v>
          </cell>
          <cell r="BD577">
            <v>0</v>
          </cell>
          <cell r="BE577">
            <v>0</v>
          </cell>
          <cell r="BF577">
            <v>212.333333333333</v>
          </cell>
          <cell r="BG577">
            <v>212.333333333333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str">
            <v>正常供货</v>
          </cell>
          <cell r="G578">
            <v>90</v>
          </cell>
          <cell r="H578" t="str">
            <v>否</v>
          </cell>
          <cell r="I578">
            <v>90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9241.48</v>
          </cell>
          <cell r="AU578">
            <v>0</v>
          </cell>
          <cell r="AV578">
            <v>0</v>
          </cell>
          <cell r="AX578">
            <v>0</v>
          </cell>
          <cell r="AY578">
            <v>9241.48</v>
          </cell>
          <cell r="AZ578">
            <v>9241.48</v>
          </cell>
          <cell r="BA578">
            <v>1</v>
          </cell>
          <cell r="BB578">
            <v>0</v>
          </cell>
          <cell r="BC578">
            <v>1540.2466666666701</v>
          </cell>
          <cell r="BD578">
            <v>1540.2466666666701</v>
          </cell>
          <cell r="BE578">
            <v>1540.2466666666701</v>
          </cell>
          <cell r="BF578">
            <v>1540.2466666666701</v>
          </cell>
          <cell r="BG578">
            <v>1540.2466666666701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F579" t="str">
            <v>李尔转移物料</v>
          </cell>
          <cell r="G579">
            <v>30</v>
          </cell>
          <cell r="H579" t="str">
            <v>否</v>
          </cell>
          <cell r="I579">
            <v>30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X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str">
            <v>老账</v>
          </cell>
          <cell r="G580">
            <v>90</v>
          </cell>
          <cell r="H580" t="str">
            <v>否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S580">
            <v>16697.330000000002</v>
          </cell>
          <cell r="AT580">
            <v>4949.3999999999996</v>
          </cell>
          <cell r="AU580">
            <v>59313.7</v>
          </cell>
          <cell r="AV580">
            <v>24865.65</v>
          </cell>
          <cell r="AW580">
            <v>26396.799999999999</v>
          </cell>
          <cell r="AX580">
            <v>0</v>
          </cell>
          <cell r="AY580">
            <v>132222.88</v>
          </cell>
          <cell r="AZ580">
            <v>80960.429999999993</v>
          </cell>
          <cell r="BA580">
            <v>0.8</v>
          </cell>
          <cell r="BB580">
            <v>2782.8883333333301</v>
          </cell>
          <cell r="BC580">
            <v>3607.7883333333298</v>
          </cell>
          <cell r="BD580">
            <v>13493.405000000001</v>
          </cell>
          <cell r="BE580">
            <v>17637.68</v>
          </cell>
          <cell r="BF580">
            <v>22037.1466666667</v>
          </cell>
          <cell r="BG580">
            <v>22037.1466666667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str">
            <v>销售（三方库）</v>
          </cell>
          <cell r="G581">
            <v>0</v>
          </cell>
          <cell r="H581" t="str">
            <v>否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64724</v>
          </cell>
          <cell r="AS581">
            <v>326896</v>
          </cell>
          <cell r="AT581">
            <v>173806.4</v>
          </cell>
          <cell r="AU581">
            <v>338859.2</v>
          </cell>
          <cell r="AV581">
            <v>179776</v>
          </cell>
          <cell r="AW581">
            <v>296086.8</v>
          </cell>
          <cell r="AX581">
            <v>201513.2</v>
          </cell>
          <cell r="AY581">
            <v>1581661.6</v>
          </cell>
          <cell r="AZ581">
            <v>1581661.6</v>
          </cell>
          <cell r="BA581">
            <v>0</v>
          </cell>
          <cell r="BB581">
            <v>65270</v>
          </cell>
          <cell r="BC581">
            <v>94237.733333333294</v>
          </cell>
          <cell r="BD581">
            <v>150714.26666666701</v>
          </cell>
          <cell r="BE581">
            <v>180676.933333333</v>
          </cell>
          <cell r="BF581">
            <v>230024.73333333299</v>
          </cell>
          <cell r="BG581">
            <v>252822.933333333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G582">
            <v>60</v>
          </cell>
          <cell r="H582" t="str">
            <v>否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X582">
            <v>0</v>
          </cell>
          <cell r="AY582">
            <v>0</v>
          </cell>
          <cell r="AZ582">
            <v>0</v>
          </cell>
          <cell r="BA582">
            <v>1</v>
          </cell>
          <cell r="BB582">
            <v>0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G583">
            <v>60</v>
          </cell>
          <cell r="H583" t="str">
            <v>否</v>
          </cell>
          <cell r="AN583">
            <v>0</v>
          </cell>
          <cell r="AO583">
            <v>0</v>
          </cell>
          <cell r="AP583">
            <v>0</v>
          </cell>
          <cell r="AQ583">
            <v>46511.12</v>
          </cell>
          <cell r="AR583">
            <v>140346</v>
          </cell>
          <cell r="AS583">
            <v>0</v>
          </cell>
          <cell r="AT583">
            <v>243474.32</v>
          </cell>
          <cell r="AU583">
            <v>205476.94</v>
          </cell>
          <cell r="AV583">
            <v>37425.599999999999</v>
          </cell>
          <cell r="AW583">
            <v>105883.26</v>
          </cell>
          <cell r="AX583">
            <v>81868.5</v>
          </cell>
          <cell r="AY583">
            <v>860985.74</v>
          </cell>
          <cell r="AZ583">
            <v>673233.98</v>
          </cell>
          <cell r="BA583">
            <v>1</v>
          </cell>
          <cell r="BB583">
            <v>31142.8533333333</v>
          </cell>
          <cell r="BC583">
            <v>71721.906666666706</v>
          </cell>
          <cell r="BD583">
            <v>105968.063333333</v>
          </cell>
          <cell r="BE583">
            <v>112205.663333333</v>
          </cell>
          <cell r="BF583">
            <v>122101.02</v>
          </cell>
          <cell r="BG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G584">
            <v>90</v>
          </cell>
          <cell r="H584" t="str">
            <v>否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X584">
            <v>0</v>
          </cell>
          <cell r="AY584">
            <v>0</v>
          </cell>
          <cell r="AZ584">
            <v>0</v>
          </cell>
          <cell r="BA584">
            <v>1</v>
          </cell>
          <cell r="BB584">
            <v>0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G585">
            <v>90</v>
          </cell>
          <cell r="H585" t="str">
            <v>是</v>
          </cell>
          <cell r="AN585">
            <v>1626.28</v>
          </cell>
          <cell r="AO585">
            <v>1068.98</v>
          </cell>
          <cell r="AP585">
            <v>2000</v>
          </cell>
          <cell r="AQ585">
            <v>0</v>
          </cell>
          <cell r="AR585">
            <v>4822.6099999999997</v>
          </cell>
          <cell r="AS585">
            <v>2142.48</v>
          </cell>
          <cell r="AT585">
            <v>0</v>
          </cell>
          <cell r="AU585">
            <v>0</v>
          </cell>
          <cell r="AV585">
            <v>0</v>
          </cell>
          <cell r="AX585">
            <v>0</v>
          </cell>
          <cell r="AY585">
            <v>11660.35</v>
          </cell>
          <cell r="AZ585">
            <v>11660.35</v>
          </cell>
          <cell r="BA585">
            <v>1</v>
          </cell>
          <cell r="BB585">
            <v>1943.3916666666701</v>
          </cell>
          <cell r="BC585">
            <v>1672.345</v>
          </cell>
          <cell r="BD585">
            <v>1494.18166666667</v>
          </cell>
          <cell r="BE585">
            <v>1160.8483333333299</v>
          </cell>
          <cell r="BF585">
            <v>1160.8483333333299</v>
          </cell>
          <cell r="BG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G586">
            <v>90</v>
          </cell>
          <cell r="H586" t="str">
            <v>否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X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G587">
            <v>0</v>
          </cell>
          <cell r="H587" t="str">
            <v>是</v>
          </cell>
          <cell r="AN587">
            <v>7730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X587">
            <v>0</v>
          </cell>
          <cell r="AY587">
            <v>7730</v>
          </cell>
          <cell r="AZ587">
            <v>7730</v>
          </cell>
          <cell r="BA587">
            <v>0</v>
          </cell>
          <cell r="BB587">
            <v>1288.3333333333301</v>
          </cell>
          <cell r="BC587">
            <v>0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G588">
            <v>0</v>
          </cell>
          <cell r="H588" t="str">
            <v>是</v>
          </cell>
          <cell r="AN588">
            <v>732.5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X588">
            <v>0</v>
          </cell>
          <cell r="AY588">
            <v>732.5</v>
          </cell>
          <cell r="AZ588">
            <v>732.5</v>
          </cell>
          <cell r="BA588">
            <v>0</v>
          </cell>
          <cell r="BB588">
            <v>122.083333333333</v>
          </cell>
          <cell r="BC588">
            <v>0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G589">
            <v>90</v>
          </cell>
          <cell r="H589" t="str">
            <v>否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V589">
            <v>323.26999999999902</v>
          </cell>
          <cell r="AW589">
            <v>98886.3</v>
          </cell>
          <cell r="AX589">
            <v>113070.74</v>
          </cell>
          <cell r="AY589">
            <v>212280.31</v>
          </cell>
          <cell r="AZ589">
            <v>-9.4928509497549401E-12</v>
          </cell>
          <cell r="BA589">
            <v>1</v>
          </cell>
          <cell r="BB589">
            <v>0</v>
          </cell>
          <cell r="BC589">
            <v>0</v>
          </cell>
          <cell r="BD589">
            <v>0</v>
          </cell>
          <cell r="BE589">
            <v>53.878333333333202</v>
          </cell>
          <cell r="BF589">
            <v>16534.928333333301</v>
          </cell>
          <cell r="BG589">
            <v>35380.051666666703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G590">
            <v>0</v>
          </cell>
          <cell r="H590" t="str">
            <v>否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19237.12</v>
          </cell>
          <cell r="AT590">
            <v>58920.91</v>
          </cell>
          <cell r="AU590">
            <v>68555.75</v>
          </cell>
          <cell r="AV590">
            <v>0</v>
          </cell>
          <cell r="AW590">
            <v>42374.2</v>
          </cell>
          <cell r="AX590">
            <v>19635.78</v>
          </cell>
          <cell r="AY590">
            <v>208723.76</v>
          </cell>
          <cell r="AZ590">
            <v>208723.76</v>
          </cell>
          <cell r="BA590">
            <v>0</v>
          </cell>
          <cell r="BB590">
            <v>3206.1866666666701</v>
          </cell>
          <cell r="BC590">
            <v>13026.3383333333</v>
          </cell>
          <cell r="BD590">
            <v>24452.296666666702</v>
          </cell>
          <cell r="BE590">
            <v>24452.296666666702</v>
          </cell>
          <cell r="BF590">
            <v>31514.663333333301</v>
          </cell>
          <cell r="BG590">
            <v>34787.293333333299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G591">
            <v>0</v>
          </cell>
          <cell r="H591" t="str">
            <v>否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X591">
            <v>16000</v>
          </cell>
          <cell r="AY591">
            <v>16000</v>
          </cell>
          <cell r="AZ591">
            <v>16000</v>
          </cell>
          <cell r="BA591">
            <v>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2666.6666666666702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G592">
            <v>0</v>
          </cell>
          <cell r="H592" t="str">
            <v>否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119630</v>
          </cell>
          <cell r="AX592">
            <v>46500</v>
          </cell>
          <cell r="AY592">
            <v>166130</v>
          </cell>
          <cell r="AZ592">
            <v>166130</v>
          </cell>
          <cell r="BA592">
            <v>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19938.333333333299</v>
          </cell>
          <cell r="BG592">
            <v>27688.333333333299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G593">
            <v>30</v>
          </cell>
          <cell r="H593" t="str">
            <v>否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X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G594">
            <v>60</v>
          </cell>
          <cell r="H594" t="str">
            <v>否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X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G595">
            <v>0</v>
          </cell>
          <cell r="H595" t="str">
            <v>否</v>
          </cell>
          <cell r="AO595">
            <v>0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G596">
            <v>90</v>
          </cell>
          <cell r="H596" t="str">
            <v>否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11610.75</v>
          </cell>
          <cell r="AX596">
            <v>0</v>
          </cell>
          <cell r="AY596">
            <v>11610.75</v>
          </cell>
          <cell r="AZ596">
            <v>0</v>
          </cell>
          <cell r="BA596">
            <v>1</v>
          </cell>
          <cell r="BB596">
            <v>0</v>
          </cell>
          <cell r="BC596">
            <v>0</v>
          </cell>
          <cell r="BD596">
            <v>0</v>
          </cell>
          <cell r="BE596">
            <v>1935.125</v>
          </cell>
          <cell r="BF596">
            <v>1935.125</v>
          </cell>
          <cell r="BG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G597">
            <v>90</v>
          </cell>
          <cell r="H597" t="str">
            <v>否</v>
          </cell>
          <cell r="AO597">
            <v>0</v>
          </cell>
          <cell r="AP597">
            <v>7280</v>
          </cell>
          <cell r="AQ597">
            <v>0</v>
          </cell>
          <cell r="AR597">
            <v>0</v>
          </cell>
          <cell r="AS597">
            <v>0</v>
          </cell>
          <cell r="AT597">
            <v>17400</v>
          </cell>
          <cell r="AU597">
            <v>0</v>
          </cell>
          <cell r="AV597">
            <v>23200</v>
          </cell>
          <cell r="AX597">
            <v>0</v>
          </cell>
          <cell r="AY597">
            <v>47880</v>
          </cell>
          <cell r="AZ597">
            <v>24680</v>
          </cell>
          <cell r="BA597">
            <v>1</v>
          </cell>
          <cell r="BB597">
            <v>1213.3333333333301</v>
          </cell>
          <cell r="BC597">
            <v>4113.3333333333303</v>
          </cell>
          <cell r="BD597">
            <v>4113.3333333333303</v>
          </cell>
          <cell r="BE597">
            <v>6766.6666666666697</v>
          </cell>
          <cell r="BF597">
            <v>6766.6666666666697</v>
          </cell>
          <cell r="BG597">
            <v>6766.6666666666697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G598">
            <v>30</v>
          </cell>
          <cell r="H598" t="str">
            <v>是</v>
          </cell>
          <cell r="AO598">
            <v>20100</v>
          </cell>
          <cell r="AP598">
            <v>0</v>
          </cell>
          <cell r="AQ598">
            <v>0</v>
          </cell>
          <cell r="AR598">
            <v>5360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X598">
            <v>0</v>
          </cell>
          <cell r="AY598">
            <v>25460</v>
          </cell>
          <cell r="AZ598">
            <v>25460</v>
          </cell>
          <cell r="BA598">
            <v>0</v>
          </cell>
          <cell r="BB598">
            <v>4243.3333333333303</v>
          </cell>
          <cell r="BC598">
            <v>4243.3333333333303</v>
          </cell>
          <cell r="BD598">
            <v>893.33333333333303</v>
          </cell>
          <cell r="BE598">
            <v>893.33333333333303</v>
          </cell>
          <cell r="BF598">
            <v>893.33333333333303</v>
          </cell>
          <cell r="BG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G601" t="str">
            <v>预付</v>
          </cell>
          <cell r="AP601">
            <v>0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P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G603">
            <v>60</v>
          </cell>
          <cell r="AP603">
            <v>0</v>
          </cell>
          <cell r="AQ603">
            <v>0</v>
          </cell>
          <cell r="AR603">
            <v>0</v>
          </cell>
          <cell r="AS603">
            <v>131875.01999999999</v>
          </cell>
          <cell r="AT603">
            <v>95087.99</v>
          </cell>
          <cell r="AU603">
            <v>100270.38</v>
          </cell>
          <cell r="AV603">
            <v>60975.79</v>
          </cell>
          <cell r="AW603">
            <v>118932.63</v>
          </cell>
          <cell r="AX603">
            <v>63445.8</v>
          </cell>
          <cell r="AY603">
            <v>570587.61</v>
          </cell>
          <cell r="AZ603">
            <v>388209.18</v>
          </cell>
          <cell r="BA603">
            <v>0</v>
          </cell>
          <cell r="BB603">
            <v>21979.17</v>
          </cell>
          <cell r="BC603">
            <v>37827.168333333299</v>
          </cell>
          <cell r="BD603">
            <v>54538.898333333302</v>
          </cell>
          <cell r="BE603">
            <v>64701.53</v>
          </cell>
          <cell r="BF603">
            <v>84523.634999999995</v>
          </cell>
          <cell r="BG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G604">
            <v>90</v>
          </cell>
          <cell r="AP604">
            <v>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94072.5</v>
          </cell>
          <cell r="AV604">
            <v>244588.5</v>
          </cell>
          <cell r="AX604">
            <v>0</v>
          </cell>
          <cell r="AY604">
            <v>338661</v>
          </cell>
          <cell r="AZ604">
            <v>94072.5</v>
          </cell>
          <cell r="BA604">
            <v>0.8</v>
          </cell>
          <cell r="BB604">
            <v>0</v>
          </cell>
          <cell r="BC604">
            <v>0</v>
          </cell>
          <cell r="BD604">
            <v>15678.75</v>
          </cell>
          <cell r="BE604">
            <v>56443.5</v>
          </cell>
          <cell r="BF604">
            <v>56443.5</v>
          </cell>
          <cell r="BG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P605">
            <v>0</v>
          </cell>
          <cell r="AQ605">
            <v>0</v>
          </cell>
          <cell r="AR605">
            <v>8500</v>
          </cell>
          <cell r="AS605">
            <v>0</v>
          </cell>
          <cell r="AT605">
            <v>0</v>
          </cell>
          <cell r="AU605">
            <v>0</v>
          </cell>
          <cell r="AV605">
            <v>0</v>
          </cell>
          <cell r="AX605">
            <v>0</v>
          </cell>
          <cell r="AY605">
            <v>8500</v>
          </cell>
          <cell r="AZ605">
            <v>8500</v>
          </cell>
          <cell r="BA605">
            <v>0</v>
          </cell>
          <cell r="BB605">
            <v>1416.6666666666699</v>
          </cell>
          <cell r="BC605">
            <v>1416.6666666666699</v>
          </cell>
          <cell r="BD605">
            <v>1416.6666666666699</v>
          </cell>
          <cell r="BE605">
            <v>1416.6666666666699</v>
          </cell>
          <cell r="BF605">
            <v>1416.6666666666699</v>
          </cell>
          <cell r="BG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X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X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G609">
            <v>90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4641.96</v>
          </cell>
          <cell r="AV609">
            <v>0</v>
          </cell>
          <cell r="AX609">
            <v>4576.5</v>
          </cell>
          <cell r="AY609">
            <v>9218.4599999999991</v>
          </cell>
          <cell r="AZ609">
            <v>4641.96</v>
          </cell>
          <cell r="BA609">
            <v>0.8</v>
          </cell>
          <cell r="BB609">
            <v>0</v>
          </cell>
          <cell r="BC609">
            <v>0</v>
          </cell>
          <cell r="BD609">
            <v>773.66</v>
          </cell>
          <cell r="BE609">
            <v>773.66</v>
          </cell>
          <cell r="BF609">
            <v>773.66</v>
          </cell>
          <cell r="BG609">
            <v>1536.41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G610">
            <v>90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X610">
            <v>0</v>
          </cell>
          <cell r="AY610">
            <v>0</v>
          </cell>
          <cell r="AZ610">
            <v>0</v>
          </cell>
          <cell r="BA610">
            <v>1</v>
          </cell>
          <cell r="BB610">
            <v>0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X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G612" t="str">
            <v>预付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34977.599999999999</v>
          </cell>
          <cell r="AV612">
            <v>0</v>
          </cell>
          <cell r="AW612">
            <v>38400</v>
          </cell>
          <cell r="AX612">
            <v>0</v>
          </cell>
          <cell r="AY612">
            <v>73377.600000000006</v>
          </cell>
          <cell r="AZ612">
            <v>73377.600000000006</v>
          </cell>
          <cell r="BA612">
            <v>0</v>
          </cell>
          <cell r="BB612">
            <v>0</v>
          </cell>
          <cell r="BC612">
            <v>0</v>
          </cell>
          <cell r="BD612">
            <v>5829.6</v>
          </cell>
          <cell r="BE612">
            <v>5829.6</v>
          </cell>
          <cell r="BF612">
            <v>12229.6</v>
          </cell>
          <cell r="BG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X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G614" t="str">
            <v>预付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X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X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X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G617">
            <v>30</v>
          </cell>
          <cell r="AR617">
            <v>0</v>
          </cell>
          <cell r="AU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R618">
            <v>0</v>
          </cell>
          <cell r="AS618">
            <v>0</v>
          </cell>
          <cell r="AT618">
            <v>0</v>
          </cell>
          <cell r="AU618">
            <v>57100</v>
          </cell>
          <cell r="AV618">
            <v>0</v>
          </cell>
          <cell r="AX618">
            <v>0</v>
          </cell>
          <cell r="AY618">
            <v>57100</v>
          </cell>
          <cell r="AZ618">
            <v>57100</v>
          </cell>
          <cell r="BA618">
            <v>0</v>
          </cell>
          <cell r="BB618">
            <v>0</v>
          </cell>
          <cell r="BC618">
            <v>0</v>
          </cell>
          <cell r="BD618">
            <v>9516.6666666666697</v>
          </cell>
          <cell r="BE618">
            <v>9516.6666666666697</v>
          </cell>
          <cell r="BF618">
            <v>9516.6666666666697</v>
          </cell>
          <cell r="BG618">
            <v>9516.6666666666697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G619">
            <v>60</v>
          </cell>
          <cell r="AR619">
            <v>74777.38</v>
          </cell>
          <cell r="AS619">
            <v>6320.64</v>
          </cell>
          <cell r="AT619">
            <v>2810.48</v>
          </cell>
          <cell r="AU619">
            <v>0</v>
          </cell>
          <cell r="AV619">
            <v>13478.49</v>
          </cell>
          <cell r="AW619">
            <v>11663.25</v>
          </cell>
          <cell r="AX619">
            <v>23321.91</v>
          </cell>
          <cell r="AY619">
            <v>132372.15</v>
          </cell>
          <cell r="AZ619">
            <v>97386.99</v>
          </cell>
          <cell r="BA619">
            <v>0</v>
          </cell>
          <cell r="BB619">
            <v>13516.336666666701</v>
          </cell>
          <cell r="BC619">
            <v>13984.75</v>
          </cell>
          <cell r="BD619">
            <v>13984.75</v>
          </cell>
          <cell r="BE619">
            <v>16231.165000000001</v>
          </cell>
          <cell r="BF619">
            <v>18175.04</v>
          </cell>
          <cell r="BG619">
            <v>9599.1283333333304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G620">
            <v>90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X620">
            <v>0</v>
          </cell>
          <cell r="AY620">
            <v>0</v>
          </cell>
          <cell r="AZ620">
            <v>0</v>
          </cell>
          <cell r="BA620">
            <v>0.8</v>
          </cell>
          <cell r="BB620">
            <v>0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G621">
            <v>90</v>
          </cell>
          <cell r="AR621">
            <v>0</v>
          </cell>
          <cell r="AS621">
            <v>0</v>
          </cell>
          <cell r="AT621">
            <v>0</v>
          </cell>
          <cell r="AU621">
            <v>20523.37</v>
          </cell>
          <cell r="AV621">
            <v>0</v>
          </cell>
          <cell r="AX621">
            <v>0</v>
          </cell>
          <cell r="AY621">
            <v>20523.37</v>
          </cell>
          <cell r="AZ621">
            <v>20523.37</v>
          </cell>
          <cell r="BA621">
            <v>0.8</v>
          </cell>
          <cell r="BB621">
            <v>0</v>
          </cell>
          <cell r="BC621">
            <v>0</v>
          </cell>
          <cell r="BD621">
            <v>3420.5616666666701</v>
          </cell>
          <cell r="BE621">
            <v>3420.5616666666701</v>
          </cell>
          <cell r="BF621">
            <v>3420.5616666666701</v>
          </cell>
          <cell r="BG621">
            <v>3420.5616666666701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G622">
            <v>90</v>
          </cell>
          <cell r="AR622">
            <v>49282.46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14110.11</v>
          </cell>
          <cell r="AX622">
            <v>0</v>
          </cell>
          <cell r="AY622">
            <v>63392.57</v>
          </cell>
          <cell r="AZ622">
            <v>49282.46</v>
          </cell>
          <cell r="BA622">
            <v>1</v>
          </cell>
          <cell r="BB622">
            <v>8213.7433333333302</v>
          </cell>
          <cell r="BC622">
            <v>8213.7433333333302</v>
          </cell>
          <cell r="BD622">
            <v>8213.7433333333302</v>
          </cell>
          <cell r="BE622">
            <v>8213.7433333333302</v>
          </cell>
          <cell r="BF622">
            <v>10565.428333333301</v>
          </cell>
          <cell r="BG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G623">
            <v>90</v>
          </cell>
          <cell r="AR623">
            <v>0</v>
          </cell>
          <cell r="AS623">
            <v>0</v>
          </cell>
          <cell r="AT623">
            <v>992.72</v>
          </cell>
          <cell r="AU623">
            <v>56255.85</v>
          </cell>
          <cell r="AV623">
            <v>25159.47</v>
          </cell>
          <cell r="AW623">
            <v>27150.51</v>
          </cell>
          <cell r="AX623">
            <v>0</v>
          </cell>
          <cell r="AY623">
            <v>109558.55</v>
          </cell>
          <cell r="AZ623">
            <v>57248.57</v>
          </cell>
          <cell r="BA623">
            <v>0.8</v>
          </cell>
          <cell r="BB623">
            <v>0</v>
          </cell>
          <cell r="BC623">
            <v>165.45333333333301</v>
          </cell>
          <cell r="BD623">
            <v>9541.4283333333296</v>
          </cell>
          <cell r="BE623">
            <v>13734.6733333333</v>
          </cell>
          <cell r="BF623">
            <v>18259.758333333299</v>
          </cell>
          <cell r="BG623">
            <v>18259.758333333299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G624">
            <v>90</v>
          </cell>
          <cell r="AR624">
            <v>0</v>
          </cell>
          <cell r="AS624">
            <v>0</v>
          </cell>
          <cell r="AT624">
            <v>97920.6</v>
          </cell>
          <cell r="AU624">
            <v>100728.2</v>
          </cell>
          <cell r="AV624">
            <v>37493.4</v>
          </cell>
          <cell r="AX624">
            <v>0</v>
          </cell>
          <cell r="AY624">
            <v>236142.2</v>
          </cell>
          <cell r="AZ624">
            <v>198648.8</v>
          </cell>
          <cell r="BA624">
            <v>0</v>
          </cell>
          <cell r="BB624">
            <v>0</v>
          </cell>
          <cell r="BC624">
            <v>16320.1</v>
          </cell>
          <cell r="BD624">
            <v>33108.133333333302</v>
          </cell>
          <cell r="BE624">
            <v>39357.033333333296</v>
          </cell>
          <cell r="BF624">
            <v>39357.033333333296</v>
          </cell>
          <cell r="BG624">
            <v>39357.033333333296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X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G626">
            <v>60</v>
          </cell>
          <cell r="AR626">
            <v>126211.2</v>
          </cell>
          <cell r="AS626">
            <v>93306.36</v>
          </cell>
          <cell r="AT626">
            <v>76152.960000000006</v>
          </cell>
          <cell r="AU626">
            <v>82010.880000000005</v>
          </cell>
          <cell r="AV626">
            <v>26360.639999999999</v>
          </cell>
          <cell r="AW626">
            <v>86404.32</v>
          </cell>
          <cell r="AX626">
            <v>60043.68</v>
          </cell>
          <cell r="AY626">
            <v>550490.04</v>
          </cell>
          <cell r="AZ626">
            <v>404042.04</v>
          </cell>
          <cell r="BA626">
            <v>0</v>
          </cell>
          <cell r="BB626">
            <v>36586.26</v>
          </cell>
          <cell r="BC626">
            <v>49278.42</v>
          </cell>
          <cell r="BD626">
            <v>62946.9</v>
          </cell>
          <cell r="BE626">
            <v>67340.34</v>
          </cell>
          <cell r="BF626">
            <v>81741.06</v>
          </cell>
          <cell r="BG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G627" t="str">
            <v>预付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X627">
            <v>0</v>
          </cell>
          <cell r="AY627">
            <v>0</v>
          </cell>
          <cell r="AZ627">
            <v>0</v>
          </cell>
          <cell r="BA627">
            <v>1</v>
          </cell>
          <cell r="BB627">
            <v>0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AR628">
            <v>1797.76</v>
          </cell>
          <cell r="AS628">
            <v>27473.08</v>
          </cell>
          <cell r="AT628">
            <v>27785.67</v>
          </cell>
          <cell r="AU628">
            <v>44879.87</v>
          </cell>
          <cell r="AV628">
            <v>29881.29</v>
          </cell>
          <cell r="AW628">
            <v>41589.949999999997</v>
          </cell>
          <cell r="AX628">
            <v>35673.660000000003</v>
          </cell>
          <cell r="AY628">
            <v>209081.28</v>
          </cell>
          <cell r="AZ628">
            <v>209081.28</v>
          </cell>
          <cell r="BA628">
            <v>0</v>
          </cell>
          <cell r="BB628">
            <v>4878.4733333333297</v>
          </cell>
          <cell r="BC628">
            <v>9509.4183333333294</v>
          </cell>
          <cell r="BD628">
            <v>16989.3966666667</v>
          </cell>
          <cell r="BE628">
            <v>21969.6116666667</v>
          </cell>
          <cell r="BF628">
            <v>28901.27</v>
          </cell>
          <cell r="BG628">
            <v>34547.253333333298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G629">
            <v>90</v>
          </cell>
          <cell r="AS629">
            <v>6500</v>
          </cell>
          <cell r="AT629">
            <v>0</v>
          </cell>
          <cell r="AU629">
            <v>0</v>
          </cell>
          <cell r="AV629">
            <v>1170</v>
          </cell>
          <cell r="AX629">
            <v>0</v>
          </cell>
          <cell r="AY629">
            <v>7670</v>
          </cell>
          <cell r="AZ629">
            <v>6500</v>
          </cell>
          <cell r="BA629">
            <v>0</v>
          </cell>
          <cell r="BB629">
            <v>1083.3333333333301</v>
          </cell>
          <cell r="BC629">
            <v>1083.3333333333301</v>
          </cell>
          <cell r="BD629">
            <v>1083.3333333333301</v>
          </cell>
          <cell r="BE629">
            <v>1278.3333333333301</v>
          </cell>
          <cell r="BF629">
            <v>1278.3333333333301</v>
          </cell>
          <cell r="BG629">
            <v>1278.3333333333301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G630">
            <v>90</v>
          </cell>
          <cell r="AS630">
            <v>1361.25</v>
          </cell>
          <cell r="AT630">
            <v>7201.26</v>
          </cell>
          <cell r="AU630">
            <v>0</v>
          </cell>
          <cell r="AV630">
            <v>12529.44</v>
          </cell>
          <cell r="AW630">
            <v>7362.18</v>
          </cell>
          <cell r="AX630">
            <v>0</v>
          </cell>
          <cell r="AY630">
            <v>28454.13</v>
          </cell>
          <cell r="AZ630">
            <v>8562.51</v>
          </cell>
          <cell r="BA630">
            <v>0</v>
          </cell>
          <cell r="BB630">
            <v>226.875</v>
          </cell>
          <cell r="BC630">
            <v>1427.085</v>
          </cell>
          <cell r="BD630">
            <v>1427.085</v>
          </cell>
          <cell r="BE630">
            <v>3515.3249999999998</v>
          </cell>
          <cell r="BF630">
            <v>4742.3549999999996</v>
          </cell>
          <cell r="BG630">
            <v>4742.3549999999996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G631">
            <v>90</v>
          </cell>
          <cell r="AS631">
            <v>11480.8</v>
          </cell>
          <cell r="AT631">
            <v>12023.2</v>
          </cell>
          <cell r="AU631">
            <v>9040</v>
          </cell>
          <cell r="AV631">
            <v>0</v>
          </cell>
          <cell r="AX631">
            <v>0</v>
          </cell>
          <cell r="AY631">
            <v>32544</v>
          </cell>
          <cell r="AZ631">
            <v>32544</v>
          </cell>
          <cell r="BA631">
            <v>0</v>
          </cell>
          <cell r="BB631">
            <v>1913.4666666666701</v>
          </cell>
          <cell r="BC631">
            <v>3917.3333333333298</v>
          </cell>
          <cell r="BD631">
            <v>5424</v>
          </cell>
          <cell r="BE631">
            <v>5424</v>
          </cell>
          <cell r="BF631">
            <v>5424</v>
          </cell>
          <cell r="BG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G632" t="str">
            <v>现付</v>
          </cell>
          <cell r="AT632">
            <v>0</v>
          </cell>
          <cell r="AU632">
            <v>0</v>
          </cell>
          <cell r="AV632">
            <v>0</v>
          </cell>
          <cell r="AX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G633">
            <v>60</v>
          </cell>
          <cell r="AS633">
            <v>17764.07</v>
          </cell>
          <cell r="AT633">
            <v>21679.119999999999</v>
          </cell>
          <cell r="AU633">
            <v>52799.74</v>
          </cell>
          <cell r="AV633">
            <v>15950.38</v>
          </cell>
          <cell r="AX633">
            <v>43280.08</v>
          </cell>
          <cell r="AY633">
            <v>151473.39000000001</v>
          </cell>
          <cell r="AZ633">
            <v>108193.31</v>
          </cell>
          <cell r="BA633">
            <v>0.8</v>
          </cell>
          <cell r="BB633">
            <v>2960.6783333333301</v>
          </cell>
          <cell r="BC633">
            <v>6573.8649999999998</v>
          </cell>
          <cell r="BD633">
            <v>15373.821666666699</v>
          </cell>
          <cell r="BE633">
            <v>18032.218333333301</v>
          </cell>
          <cell r="BF633">
            <v>18032.218333333301</v>
          </cell>
          <cell r="BG633">
            <v>25245.564999999999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G634" t="str">
            <v>预付</v>
          </cell>
          <cell r="AS634">
            <v>1024</v>
          </cell>
          <cell r="AT634">
            <v>0</v>
          </cell>
          <cell r="AU634">
            <v>72096</v>
          </cell>
          <cell r="AV634">
            <v>50672</v>
          </cell>
          <cell r="AW634">
            <v>120552</v>
          </cell>
          <cell r="AX634">
            <v>59990</v>
          </cell>
          <cell r="AY634">
            <v>304334</v>
          </cell>
          <cell r="AZ634">
            <v>304334</v>
          </cell>
          <cell r="BA634">
            <v>1</v>
          </cell>
          <cell r="BB634">
            <v>170.666666666667</v>
          </cell>
          <cell r="BC634">
            <v>170.666666666667</v>
          </cell>
          <cell r="BD634">
            <v>12186.666666666701</v>
          </cell>
          <cell r="BE634">
            <v>20632</v>
          </cell>
          <cell r="BF634">
            <v>40724</v>
          </cell>
          <cell r="BG634">
            <v>50722.333333333299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G635">
            <v>60</v>
          </cell>
          <cell r="AS635">
            <v>0</v>
          </cell>
          <cell r="AT635">
            <v>0</v>
          </cell>
          <cell r="AU635">
            <v>18088.71</v>
          </cell>
          <cell r="AV635">
            <v>39652.120000000003</v>
          </cell>
          <cell r="AW635">
            <v>28894.91</v>
          </cell>
          <cell r="AX635">
            <v>22859.9</v>
          </cell>
          <cell r="AY635">
            <v>109495.64</v>
          </cell>
          <cell r="AZ635">
            <v>57740.83</v>
          </cell>
          <cell r="BA635">
            <v>0</v>
          </cell>
          <cell r="BB635">
            <v>0</v>
          </cell>
          <cell r="BC635">
            <v>0</v>
          </cell>
          <cell r="BD635">
            <v>3014.7849999999999</v>
          </cell>
          <cell r="BE635">
            <v>9623.47166666667</v>
          </cell>
          <cell r="BF635">
            <v>14439.29</v>
          </cell>
          <cell r="BG635">
            <v>18249.273333333302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str">
            <v>正常供货</v>
          </cell>
          <cell r="G636">
            <v>60</v>
          </cell>
          <cell r="I636">
            <v>60</v>
          </cell>
          <cell r="AT636">
            <v>702371.17</v>
          </cell>
          <cell r="AU636">
            <v>160784.85</v>
          </cell>
          <cell r="AV636">
            <v>53842.29</v>
          </cell>
          <cell r="AW636">
            <v>152004.79</v>
          </cell>
          <cell r="AX636">
            <v>96650.66</v>
          </cell>
          <cell r="AY636">
            <v>1165653.76</v>
          </cell>
          <cell r="AZ636">
            <v>916998.31</v>
          </cell>
          <cell r="BA636">
            <v>0.8</v>
          </cell>
          <cell r="BB636">
            <v>0</v>
          </cell>
          <cell r="BC636">
            <v>117061.861666667</v>
          </cell>
          <cell r="BD636">
            <v>143859.33666666699</v>
          </cell>
          <cell r="BE636">
            <v>152833.05166666699</v>
          </cell>
          <cell r="BF636">
            <v>178167.183333333</v>
          </cell>
          <cell r="BG636">
            <v>194275.626666667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G637">
            <v>60</v>
          </cell>
          <cell r="AS637">
            <v>12258.81</v>
          </cell>
          <cell r="AT637">
            <v>0</v>
          </cell>
          <cell r="AU637">
            <v>0</v>
          </cell>
          <cell r="AV637">
            <v>0</v>
          </cell>
          <cell r="AW637">
            <v>62218.15</v>
          </cell>
          <cell r="AX637">
            <v>0</v>
          </cell>
          <cell r="AY637">
            <v>74476.960000000006</v>
          </cell>
          <cell r="AZ637">
            <v>12258.81</v>
          </cell>
          <cell r="BA637">
            <v>0</v>
          </cell>
          <cell r="BB637">
            <v>2043.135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12412.8266666667</v>
          </cell>
          <cell r="BG637">
            <v>12412.8266666667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V638">
            <v>0</v>
          </cell>
          <cell r="AU638">
            <v>0</v>
          </cell>
          <cell r="AV638">
            <v>0</v>
          </cell>
          <cell r="AX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S639">
            <v>30000</v>
          </cell>
          <cell r="AU639">
            <v>0</v>
          </cell>
          <cell r="AV639">
            <v>0</v>
          </cell>
          <cell r="AX639">
            <v>0</v>
          </cell>
          <cell r="AY639">
            <v>30000</v>
          </cell>
          <cell r="AZ639">
            <v>30000</v>
          </cell>
          <cell r="BA639">
            <v>0</v>
          </cell>
          <cell r="BB639">
            <v>5000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AS640">
            <v>19500</v>
          </cell>
          <cell r="AU640">
            <v>0</v>
          </cell>
          <cell r="AV640">
            <v>0</v>
          </cell>
          <cell r="AX640">
            <v>0</v>
          </cell>
          <cell r="AY640">
            <v>19500</v>
          </cell>
          <cell r="AZ640">
            <v>19500</v>
          </cell>
          <cell r="BA640">
            <v>0</v>
          </cell>
          <cell r="BB640">
            <v>3250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G641" t="str">
            <v>预付</v>
          </cell>
          <cell r="AG641">
            <v>0</v>
          </cell>
          <cell r="AU641">
            <v>0</v>
          </cell>
          <cell r="AV641">
            <v>0</v>
          </cell>
          <cell r="AX641">
            <v>0</v>
          </cell>
          <cell r="AY641">
            <v>0</v>
          </cell>
          <cell r="AZ641">
            <v>0</v>
          </cell>
          <cell r="BA641">
            <v>1</v>
          </cell>
          <cell r="BB641">
            <v>0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</row>
        <row r="642">
          <cell r="B642" t="str">
            <v>S513222</v>
          </cell>
          <cell r="C642" t="str">
            <v>沧州君泰包装制品有限公司</v>
          </cell>
          <cell r="E642" t="str">
            <v>座椅</v>
          </cell>
          <cell r="G642">
            <v>30</v>
          </cell>
          <cell r="AQ642">
            <v>0</v>
          </cell>
          <cell r="AR642">
            <v>13115.38</v>
          </cell>
          <cell r="AU642">
            <v>0</v>
          </cell>
          <cell r="AV642">
            <v>108897.53</v>
          </cell>
          <cell r="AX642">
            <v>0</v>
          </cell>
          <cell r="AY642">
            <v>122012.91</v>
          </cell>
          <cell r="AZ642">
            <v>122012.91</v>
          </cell>
          <cell r="BA642">
            <v>0.8</v>
          </cell>
          <cell r="BB642">
            <v>2185.8966666666702</v>
          </cell>
          <cell r="BC642">
            <v>2185.8966666666702</v>
          </cell>
          <cell r="BD642">
            <v>2185.8966666666702</v>
          </cell>
          <cell r="BE642">
            <v>20335.485000000001</v>
          </cell>
          <cell r="BF642">
            <v>20335.485000000001</v>
          </cell>
          <cell r="BG642">
            <v>18149.5883333333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S643">
            <v>800</v>
          </cell>
          <cell r="AU643">
            <v>0</v>
          </cell>
          <cell r="AV643">
            <v>0</v>
          </cell>
          <cell r="AX643">
            <v>0</v>
          </cell>
          <cell r="AY643">
            <v>800</v>
          </cell>
          <cell r="AZ643">
            <v>800</v>
          </cell>
          <cell r="BA643">
            <v>0</v>
          </cell>
          <cell r="BB643">
            <v>133.333333333333</v>
          </cell>
          <cell r="BC643">
            <v>133.333333333333</v>
          </cell>
          <cell r="BD643">
            <v>133.333333333333</v>
          </cell>
          <cell r="BE643">
            <v>133.333333333333</v>
          </cell>
          <cell r="BF643">
            <v>133.333333333333</v>
          </cell>
          <cell r="BG643">
            <v>133.333333333333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S644">
            <v>0</v>
          </cell>
          <cell r="AU644">
            <v>0</v>
          </cell>
          <cell r="AV644">
            <v>0</v>
          </cell>
          <cell r="AW644">
            <v>1095</v>
          </cell>
          <cell r="AX644">
            <v>0</v>
          </cell>
          <cell r="AY644">
            <v>1095</v>
          </cell>
          <cell r="AZ644">
            <v>1095</v>
          </cell>
          <cell r="BA644">
            <v>0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182.5</v>
          </cell>
          <cell r="BG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S645">
            <v>35000</v>
          </cell>
          <cell r="AU645">
            <v>0</v>
          </cell>
          <cell r="AV645">
            <v>0</v>
          </cell>
          <cell r="AX645">
            <v>0</v>
          </cell>
          <cell r="AY645">
            <v>35000</v>
          </cell>
          <cell r="AZ645">
            <v>35000</v>
          </cell>
          <cell r="BA645">
            <v>0</v>
          </cell>
          <cell r="BB645">
            <v>5833.3333333333303</v>
          </cell>
          <cell r="BC645">
            <v>5833.3333333333303</v>
          </cell>
          <cell r="BD645">
            <v>5833.3333333333303</v>
          </cell>
          <cell r="BE645">
            <v>5833.3333333333303</v>
          </cell>
          <cell r="BF645">
            <v>5833.3333333333303</v>
          </cell>
          <cell r="BG645">
            <v>5833.3333333333303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S646">
            <v>21057.55</v>
          </cell>
          <cell r="AU646">
            <v>0</v>
          </cell>
          <cell r="AV646">
            <v>0</v>
          </cell>
          <cell r="AX646">
            <v>0</v>
          </cell>
          <cell r="AY646">
            <v>21057.55</v>
          </cell>
          <cell r="AZ646">
            <v>21057.55</v>
          </cell>
          <cell r="BA646">
            <v>0</v>
          </cell>
          <cell r="BB646">
            <v>3509.5916666666699</v>
          </cell>
          <cell r="BC646">
            <v>3509.5916666666699</v>
          </cell>
          <cell r="BD646">
            <v>3509.5916666666699</v>
          </cell>
          <cell r="BE646">
            <v>3509.5916666666699</v>
          </cell>
          <cell r="BF646">
            <v>3509.5916666666699</v>
          </cell>
          <cell r="BG646">
            <v>3509.5916666666699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R647">
            <v>0</v>
          </cell>
          <cell r="AU647">
            <v>0</v>
          </cell>
          <cell r="AV647">
            <v>0</v>
          </cell>
          <cell r="AX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G648" t="str">
            <v>现付</v>
          </cell>
          <cell r="AP648">
            <v>0</v>
          </cell>
          <cell r="AS648">
            <v>0</v>
          </cell>
          <cell r="AU648">
            <v>0</v>
          </cell>
          <cell r="AV648">
            <v>0</v>
          </cell>
          <cell r="AX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U649">
            <v>0</v>
          </cell>
          <cell r="AV649">
            <v>0</v>
          </cell>
          <cell r="AX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U650">
            <v>0</v>
          </cell>
          <cell r="AV650">
            <v>0</v>
          </cell>
          <cell r="AX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G651" t="str">
            <v>预付</v>
          </cell>
          <cell r="AU651">
            <v>0</v>
          </cell>
          <cell r="AV651">
            <v>0</v>
          </cell>
          <cell r="AX651">
            <v>0</v>
          </cell>
          <cell r="AY651">
            <v>0</v>
          </cell>
          <cell r="AZ651">
            <v>0</v>
          </cell>
          <cell r="BA651">
            <v>1</v>
          </cell>
          <cell r="BB651">
            <v>0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U652">
            <v>0</v>
          </cell>
          <cell r="AV652">
            <v>0</v>
          </cell>
          <cell r="AX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G653" t="str">
            <v>现付</v>
          </cell>
          <cell r="AT653">
            <v>0</v>
          </cell>
          <cell r="AU653">
            <v>0</v>
          </cell>
          <cell r="AV653">
            <v>0</v>
          </cell>
          <cell r="AX653">
            <v>0</v>
          </cell>
          <cell r="AY653">
            <v>0</v>
          </cell>
          <cell r="AZ653">
            <v>0</v>
          </cell>
          <cell r="BA653">
            <v>1</v>
          </cell>
          <cell r="BB653">
            <v>0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1</v>
          </cell>
          <cell r="BB654">
            <v>0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AT655">
            <v>0</v>
          </cell>
          <cell r="AU655">
            <v>0</v>
          </cell>
          <cell r="AV655">
            <v>0</v>
          </cell>
          <cell r="AX655">
            <v>0</v>
          </cell>
          <cell r="AY655">
            <v>0</v>
          </cell>
          <cell r="AZ655">
            <v>0</v>
          </cell>
          <cell r="BA655">
            <v>1</v>
          </cell>
          <cell r="BB655">
            <v>0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U656">
            <v>0</v>
          </cell>
          <cell r="AV656">
            <v>0</v>
          </cell>
          <cell r="AX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J657">
            <v>430000</v>
          </cell>
          <cell r="AU657">
            <v>0</v>
          </cell>
          <cell r="AV657">
            <v>0</v>
          </cell>
          <cell r="AX657">
            <v>0</v>
          </cell>
          <cell r="AY657">
            <v>430000</v>
          </cell>
          <cell r="AZ657">
            <v>430000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U658">
            <v>0</v>
          </cell>
          <cell r="AV658">
            <v>0</v>
          </cell>
          <cell r="AX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U659">
            <v>0</v>
          </cell>
          <cell r="AV659">
            <v>0</v>
          </cell>
          <cell r="AX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G660" t="str">
            <v>预付</v>
          </cell>
          <cell r="AT660">
            <v>0</v>
          </cell>
          <cell r="AU660">
            <v>0</v>
          </cell>
          <cell r="AV660">
            <v>0</v>
          </cell>
          <cell r="AX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G661">
            <v>60</v>
          </cell>
          <cell r="AU661">
            <v>0</v>
          </cell>
          <cell r="AV661">
            <v>0</v>
          </cell>
          <cell r="AX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U662">
            <v>0</v>
          </cell>
          <cell r="AV662">
            <v>0</v>
          </cell>
          <cell r="AX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T663">
            <v>0</v>
          </cell>
          <cell r="AU663">
            <v>0</v>
          </cell>
          <cell r="AV663">
            <v>0</v>
          </cell>
          <cell r="AX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T664">
            <v>0</v>
          </cell>
          <cell r="AU664">
            <v>0</v>
          </cell>
          <cell r="AV664">
            <v>0</v>
          </cell>
          <cell r="AX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U665">
            <v>0</v>
          </cell>
          <cell r="AV665">
            <v>0</v>
          </cell>
          <cell r="AX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T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U667">
            <v>0</v>
          </cell>
          <cell r="AV667">
            <v>0</v>
          </cell>
          <cell r="AX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U668">
            <v>0</v>
          </cell>
          <cell r="AV668">
            <v>0</v>
          </cell>
          <cell r="AX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U670">
            <v>0</v>
          </cell>
          <cell r="AV670">
            <v>0</v>
          </cell>
          <cell r="AX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T672">
            <v>0</v>
          </cell>
          <cell r="AU672">
            <v>0</v>
          </cell>
          <cell r="AV672">
            <v>0</v>
          </cell>
          <cell r="AX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T673">
            <v>0</v>
          </cell>
          <cell r="AU673">
            <v>0</v>
          </cell>
          <cell r="AV673">
            <v>0</v>
          </cell>
          <cell r="AX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T674">
            <v>0</v>
          </cell>
          <cell r="AU674">
            <v>0</v>
          </cell>
          <cell r="AV674">
            <v>0</v>
          </cell>
          <cell r="AX674">
            <v>250591.6</v>
          </cell>
          <cell r="AY674">
            <v>250591.6</v>
          </cell>
          <cell r="AZ674">
            <v>250591.6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41765.266666666699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U676">
            <v>0</v>
          </cell>
          <cell r="AV676">
            <v>0</v>
          </cell>
          <cell r="AX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U677">
            <v>0</v>
          </cell>
          <cell r="AV677">
            <v>0</v>
          </cell>
          <cell r="AX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T678">
            <v>0</v>
          </cell>
          <cell r="AU678">
            <v>0</v>
          </cell>
          <cell r="AV678">
            <v>0</v>
          </cell>
          <cell r="AX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U679">
            <v>0</v>
          </cell>
          <cell r="AV679">
            <v>0</v>
          </cell>
          <cell r="AX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G680">
            <v>30</v>
          </cell>
          <cell r="I680">
            <v>30</v>
          </cell>
          <cell r="AU680">
            <v>0</v>
          </cell>
          <cell r="AV680">
            <v>63475.21</v>
          </cell>
          <cell r="AX680">
            <v>0</v>
          </cell>
          <cell r="AY680">
            <v>63475.21</v>
          </cell>
          <cell r="AZ680">
            <v>63475.21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E680">
            <v>10579.2016666667</v>
          </cell>
          <cell r="BF680">
            <v>10579.2016666667</v>
          </cell>
          <cell r="BG680">
            <v>10579.2016666667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G681">
            <v>60</v>
          </cell>
          <cell r="I681">
            <v>60</v>
          </cell>
          <cell r="AU681">
            <v>59971.360000000001</v>
          </cell>
          <cell r="AV681">
            <v>0</v>
          </cell>
          <cell r="AX681">
            <v>0</v>
          </cell>
          <cell r="AY681">
            <v>59971.360000000001</v>
          </cell>
          <cell r="AZ681">
            <v>59971.360000000001</v>
          </cell>
          <cell r="BA681">
            <v>0</v>
          </cell>
          <cell r="BB681">
            <v>0</v>
          </cell>
          <cell r="BC681">
            <v>0</v>
          </cell>
          <cell r="BD681">
            <v>9995.2266666666692</v>
          </cell>
          <cell r="BE681">
            <v>9995.2266666666692</v>
          </cell>
          <cell r="BF681">
            <v>9995.2266666666692</v>
          </cell>
          <cell r="BG681">
            <v>9995.2266666666692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str">
            <v>正常供货</v>
          </cell>
          <cell r="G682">
            <v>90</v>
          </cell>
          <cell r="H682" t="str">
            <v>是</v>
          </cell>
          <cell r="I682">
            <v>90</v>
          </cell>
          <cell r="AU682">
            <v>2486</v>
          </cell>
          <cell r="AV682">
            <v>43086.9</v>
          </cell>
          <cell r="AW682">
            <v>41222.400000000001</v>
          </cell>
          <cell r="AX682">
            <v>0</v>
          </cell>
          <cell r="AY682">
            <v>86795.3</v>
          </cell>
          <cell r="AZ682">
            <v>2486</v>
          </cell>
          <cell r="BA682">
            <v>0.8</v>
          </cell>
          <cell r="BB682">
            <v>0</v>
          </cell>
          <cell r="BC682">
            <v>0</v>
          </cell>
          <cell r="BD682">
            <v>414.33333333333297</v>
          </cell>
          <cell r="BE682">
            <v>7595.4833333333299</v>
          </cell>
          <cell r="BF682">
            <v>14465.8833333333</v>
          </cell>
          <cell r="BG682">
            <v>14465.8833333333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G683">
            <v>90</v>
          </cell>
          <cell r="I683">
            <v>90</v>
          </cell>
          <cell r="AU683">
            <v>155940</v>
          </cell>
          <cell r="AV683">
            <v>0</v>
          </cell>
          <cell r="AX683">
            <v>0</v>
          </cell>
          <cell r="AY683">
            <v>155940</v>
          </cell>
          <cell r="AZ683">
            <v>155940</v>
          </cell>
          <cell r="BA683">
            <v>0</v>
          </cell>
          <cell r="BB683">
            <v>0</v>
          </cell>
          <cell r="BC683">
            <v>0</v>
          </cell>
          <cell r="BD683">
            <v>25990</v>
          </cell>
          <cell r="BE683">
            <v>25990</v>
          </cell>
          <cell r="BF683">
            <v>25990</v>
          </cell>
          <cell r="BG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G684">
            <v>90</v>
          </cell>
          <cell r="I684">
            <v>90</v>
          </cell>
          <cell r="AU684">
            <v>3583</v>
          </cell>
          <cell r="AV684">
            <v>29945</v>
          </cell>
          <cell r="AX684">
            <v>0</v>
          </cell>
          <cell r="AY684">
            <v>33528</v>
          </cell>
          <cell r="AZ684">
            <v>3583</v>
          </cell>
          <cell r="BA684">
            <v>0</v>
          </cell>
          <cell r="BB684">
            <v>0</v>
          </cell>
          <cell r="BC684">
            <v>0</v>
          </cell>
          <cell r="BD684">
            <v>597.16666666666697</v>
          </cell>
          <cell r="BE684">
            <v>5588</v>
          </cell>
          <cell r="BF684">
            <v>5588</v>
          </cell>
          <cell r="BG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G685" t="str">
            <v>预付</v>
          </cell>
          <cell r="AU685">
            <v>0</v>
          </cell>
          <cell r="AV685">
            <v>0</v>
          </cell>
          <cell r="AX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G686" t="str">
            <v>预付</v>
          </cell>
          <cell r="AU686">
            <v>0</v>
          </cell>
          <cell r="AV686">
            <v>0</v>
          </cell>
          <cell r="AX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G687" t="str">
            <v>预付</v>
          </cell>
          <cell r="AU687">
            <v>0</v>
          </cell>
          <cell r="AV687">
            <v>0</v>
          </cell>
          <cell r="AX687">
            <v>0</v>
          </cell>
          <cell r="AY687">
            <v>0</v>
          </cell>
          <cell r="AZ687">
            <v>0</v>
          </cell>
          <cell r="BA687">
            <v>1</v>
          </cell>
          <cell r="BB687">
            <v>0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G688">
            <v>90</v>
          </cell>
          <cell r="AV688">
            <v>25230.639999999999</v>
          </cell>
          <cell r="AX688">
            <v>0</v>
          </cell>
          <cell r="AY688">
            <v>25230.639999999999</v>
          </cell>
          <cell r="AZ688">
            <v>0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4205.1066666666702</v>
          </cell>
          <cell r="BF688">
            <v>4205.1066666666702</v>
          </cell>
          <cell r="BG688">
            <v>4205.1066666666702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G689" t="str">
            <v>预付</v>
          </cell>
          <cell r="AX689">
            <v>0</v>
          </cell>
          <cell r="AY689">
            <v>0</v>
          </cell>
          <cell r="AZ689">
            <v>0</v>
          </cell>
          <cell r="BA689">
            <v>1</v>
          </cell>
          <cell r="BB689">
            <v>0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G690">
            <v>30</v>
          </cell>
          <cell r="AV690">
            <v>128390.94</v>
          </cell>
          <cell r="AX690">
            <v>0</v>
          </cell>
          <cell r="AY690">
            <v>128390.94</v>
          </cell>
          <cell r="AZ690">
            <v>128390.94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E690">
            <v>21398.49</v>
          </cell>
          <cell r="BF690">
            <v>21398.49</v>
          </cell>
          <cell r="BG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G691">
            <v>30</v>
          </cell>
          <cell r="AX691">
            <v>0</v>
          </cell>
          <cell r="AY691">
            <v>0</v>
          </cell>
          <cell r="AZ691">
            <v>0</v>
          </cell>
          <cell r="BA691" t="e">
            <v>#N/A</v>
          </cell>
          <cell r="BB691">
            <v>0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G692">
            <v>60</v>
          </cell>
          <cell r="AX692">
            <v>173134.07999999999</v>
          </cell>
          <cell r="AY692">
            <v>173134.07999999999</v>
          </cell>
          <cell r="AZ692">
            <v>0</v>
          </cell>
          <cell r="BA692" t="e">
            <v>#N/A</v>
          </cell>
          <cell r="BB692">
            <v>0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28855.68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G693" t="str">
            <v>预付</v>
          </cell>
          <cell r="AX693">
            <v>0</v>
          </cell>
          <cell r="AY693">
            <v>0</v>
          </cell>
          <cell r="AZ693">
            <v>0</v>
          </cell>
          <cell r="BA693" t="e">
            <v>#N/A</v>
          </cell>
          <cell r="BB693">
            <v>0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G694">
            <v>60</v>
          </cell>
          <cell r="AX694">
            <v>3818204.46</v>
          </cell>
          <cell r="AY694">
            <v>3818204.46</v>
          </cell>
          <cell r="AZ694">
            <v>0</v>
          </cell>
          <cell r="BA694" t="e">
            <v>#N/A</v>
          </cell>
          <cell r="BB694">
            <v>0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G695">
            <v>60</v>
          </cell>
          <cell r="AX695">
            <v>20672.12</v>
          </cell>
          <cell r="AY695">
            <v>20672.12</v>
          </cell>
          <cell r="AZ695">
            <v>0</v>
          </cell>
          <cell r="BA695" t="e">
            <v>#N/A</v>
          </cell>
          <cell r="BB695">
            <v>0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3445.3533333333298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G696" t="str">
            <v>预付</v>
          </cell>
          <cell r="AW696">
            <v>3145</v>
          </cell>
          <cell r="AX696">
            <v>92912.62</v>
          </cell>
          <cell r="AY696">
            <v>96057.62</v>
          </cell>
          <cell r="AZ696">
            <v>96057.62</v>
          </cell>
          <cell r="BA696" t="e">
            <v>#N/A</v>
          </cell>
          <cell r="BB696">
            <v>0</v>
          </cell>
          <cell r="BC696">
            <v>0</v>
          </cell>
          <cell r="BD696">
            <v>0</v>
          </cell>
          <cell r="BE696">
            <v>0</v>
          </cell>
          <cell r="BF696">
            <v>524.16666666666697</v>
          </cell>
          <cell r="BG696">
            <v>16009.6033333333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G697" t="str">
            <v>预付</v>
          </cell>
          <cell r="AX697">
            <v>0</v>
          </cell>
          <cell r="AY697">
            <v>0</v>
          </cell>
          <cell r="AZ697">
            <v>0</v>
          </cell>
          <cell r="BA697" t="e">
            <v>#N/A</v>
          </cell>
          <cell r="BB697">
            <v>0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付款计划"/>
      <sheetName val="Sheet2"/>
    </sheetNames>
    <sheetDataSet>
      <sheetData sheetId="0">
        <row r="2">
          <cell r="AZ2">
            <v>217521368.22999996</v>
          </cell>
          <cell r="BA2">
            <v>177245781.92999986</v>
          </cell>
        </row>
        <row r="3">
          <cell r="B3" t="str">
            <v>供应商代码</v>
          </cell>
          <cell r="C3" t="str">
            <v>供应商名称</v>
          </cell>
          <cell r="D3" t="str">
            <v>模块</v>
          </cell>
          <cell r="H3" t="str">
            <v>账期</v>
          </cell>
          <cell r="AZ3" t="str">
            <v>24.05底应付账款合计</v>
          </cell>
          <cell r="BA3" t="str">
            <v>当天到期应付</v>
          </cell>
          <cell r="BB3" t="str">
            <v>付款比例</v>
          </cell>
          <cell r="BC3" t="str">
            <v>1月半年平均数</v>
          </cell>
          <cell r="BD3" t="str">
            <v>2月半年平均数</v>
          </cell>
          <cell r="BE3" t="str">
            <v>3月半年平均数</v>
          </cell>
          <cell r="BF3" t="str">
            <v>4月半年平均数</v>
          </cell>
          <cell r="BG3" t="str">
            <v>5月半年平均数</v>
          </cell>
          <cell r="BH3" t="str">
            <v>6月半年平均数</v>
          </cell>
        </row>
        <row r="4">
          <cell r="I4" t="str">
            <v>是否供货</v>
          </cell>
          <cell r="J4" t="str">
            <v>采购确认账期（天）</v>
          </cell>
          <cell r="K4" t="str">
            <v>21.01月份挂账金额</v>
          </cell>
          <cell r="L4" t="str">
            <v>21.02月份挂账金额</v>
          </cell>
          <cell r="M4" t="str">
            <v>21.03月份挂账金额</v>
          </cell>
          <cell r="N4" t="str">
            <v>21.04月份挂账金额</v>
          </cell>
          <cell r="O4" t="str">
            <v>21.05月份挂账金额</v>
          </cell>
          <cell r="P4" t="str">
            <v>21.06月份挂账金额</v>
          </cell>
          <cell r="Q4" t="str">
            <v>21.07月份挂账金额</v>
          </cell>
          <cell r="R4" t="str">
            <v>21.08月份挂账金额</v>
          </cell>
          <cell r="S4" t="str">
            <v>21.09月份挂账金额</v>
          </cell>
          <cell r="T4" t="str">
            <v>21.10月份挂账金额</v>
          </cell>
          <cell r="U4" t="str">
            <v>21.11月份挂账金额</v>
          </cell>
          <cell r="V4" t="str">
            <v>21.12月份挂账金额</v>
          </cell>
          <cell r="W4" t="str">
            <v>22.01月挂账金额</v>
          </cell>
          <cell r="X4" t="str">
            <v>22.02月挂账金额</v>
          </cell>
          <cell r="Y4" t="str">
            <v>22.03月挂账金额</v>
          </cell>
          <cell r="Z4" t="str">
            <v>22.04月挂账金额</v>
          </cell>
          <cell r="AA4" t="str">
            <v>22.05月挂账金额</v>
          </cell>
          <cell r="AB4" t="str">
            <v>22.06月挂账金额</v>
          </cell>
          <cell r="AC4" t="str">
            <v>22.07月挂账金额</v>
          </cell>
          <cell r="AD4" t="str">
            <v>22.08月挂账金额</v>
          </cell>
          <cell r="AE4" t="str">
            <v>22.09月挂账金额</v>
          </cell>
          <cell r="AF4" t="str">
            <v>22.10月挂账金额</v>
          </cell>
          <cell r="AG4" t="str">
            <v>22.11月挂账金额</v>
          </cell>
          <cell r="AH4" t="str">
            <v>22.12月挂账金额</v>
          </cell>
          <cell r="AI4" t="str">
            <v>23.1月挂账金额</v>
          </cell>
          <cell r="AJ4" t="str">
            <v>23.2月挂账金额</v>
          </cell>
          <cell r="AK4" t="str">
            <v>23.3月挂账金额</v>
          </cell>
          <cell r="AL4" t="str">
            <v>23.4月挂账金额</v>
          </cell>
          <cell r="AM4" t="str">
            <v>23.5月挂账金额</v>
          </cell>
          <cell r="AN4" t="str">
            <v>23.6月挂账金额</v>
          </cell>
          <cell r="AO4" t="str">
            <v>23.7月挂账金额</v>
          </cell>
          <cell r="AP4" t="str">
            <v>23.8月挂账金额</v>
          </cell>
          <cell r="AQ4" t="str">
            <v>23.9月挂账金额</v>
          </cell>
          <cell r="AR4" t="str">
            <v>23.10月挂账金额</v>
          </cell>
          <cell r="AS4" t="str">
            <v>23.11月挂账金额</v>
          </cell>
          <cell r="AT4" t="str">
            <v>23.12月挂账金额</v>
          </cell>
          <cell r="AU4" t="str">
            <v>24.01月挂账金额</v>
          </cell>
          <cell r="AV4" t="str">
            <v>24.02月挂账金额</v>
          </cell>
          <cell r="AW4" t="str">
            <v>24.03月挂账金额</v>
          </cell>
          <cell r="AX4" t="str">
            <v>2024.04月挂账金额</v>
          </cell>
          <cell r="AY4" t="str">
            <v>2024.05月挂账金额</v>
          </cell>
        </row>
        <row r="5">
          <cell r="B5" t="str">
            <v>S413044</v>
          </cell>
          <cell r="C5" t="str">
            <v>黄骅市长生汽车灯镜有限公司</v>
          </cell>
          <cell r="D5" t="str">
            <v>金属件/座椅/后视镜</v>
          </cell>
          <cell r="E5" t="str">
            <v>金属件/座椅/后视镜</v>
          </cell>
          <cell r="F5" t="e">
            <v>#REF!</v>
          </cell>
          <cell r="G5" t="str">
            <v>正常供货</v>
          </cell>
          <cell r="H5">
            <v>60</v>
          </cell>
          <cell r="I5" t="str">
            <v>是</v>
          </cell>
          <cell r="J5">
            <v>90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AB5">
            <v>0</v>
          </cell>
          <cell r="AC5">
            <v>732127.85</v>
          </cell>
          <cell r="AD5">
            <v>767937.17</v>
          </cell>
          <cell r="AE5">
            <v>1073440.46</v>
          </cell>
          <cell r="AF5">
            <v>1251199.8500000001</v>
          </cell>
          <cell r="AG5">
            <v>440791.33</v>
          </cell>
          <cell r="AH5">
            <v>168601.83</v>
          </cell>
          <cell r="AI5">
            <v>432729.03</v>
          </cell>
          <cell r="AJ5">
            <v>512645.72</v>
          </cell>
          <cell r="AK5">
            <v>892489.37</v>
          </cell>
          <cell r="AL5">
            <v>1111119.8400000001</v>
          </cell>
          <cell r="AM5">
            <v>375306.72</v>
          </cell>
          <cell r="AN5">
            <v>398270.82</v>
          </cell>
          <cell r="AO5">
            <v>358270.95</v>
          </cell>
          <cell r="AP5">
            <v>530635.44999999995</v>
          </cell>
          <cell r="AQ5">
            <v>632900</v>
          </cell>
          <cell r="AR5">
            <v>715800</v>
          </cell>
          <cell r="AS5">
            <v>719884.1</v>
          </cell>
          <cell r="AT5">
            <v>681265.06</v>
          </cell>
          <cell r="AU5">
            <v>319470.3</v>
          </cell>
          <cell r="AV5">
            <v>694409.93</v>
          </cell>
          <cell r="AW5">
            <v>381564.41</v>
          </cell>
          <cell r="AX5">
            <v>772298.17</v>
          </cell>
          <cell r="AY5">
            <v>433398.01</v>
          </cell>
          <cell r="AZ5">
            <v>14396556.369999999</v>
          </cell>
          <cell r="BA5">
            <v>13190860.189999999</v>
          </cell>
          <cell r="BB5">
            <v>0.8</v>
          </cell>
          <cell r="BC5">
            <v>606459.26</v>
          </cell>
          <cell r="BD5">
            <v>599992.48499999999</v>
          </cell>
          <cell r="BE5">
            <v>627288.23166666669</v>
          </cell>
          <cell r="BF5">
            <v>585398.96666666667</v>
          </cell>
          <cell r="BG5">
            <v>594815.32833333337</v>
          </cell>
          <cell r="BH5">
            <v>547067.64666666661</v>
          </cell>
        </row>
        <row r="6">
          <cell r="B6" t="str">
            <v>S413049</v>
          </cell>
          <cell r="C6" t="str">
            <v>黄骅市天丰汽车配件有限公司</v>
          </cell>
          <cell r="D6" t="str">
            <v>金属件</v>
          </cell>
          <cell r="E6" t="str">
            <v>金属件</v>
          </cell>
          <cell r="F6" t="e">
            <v>#REF!</v>
          </cell>
          <cell r="G6" t="str">
            <v>诉讼</v>
          </cell>
          <cell r="H6">
            <v>60</v>
          </cell>
          <cell r="I6" t="str">
            <v>是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AB6">
            <v>3469.52</v>
          </cell>
          <cell r="AC6">
            <v>303395.18</v>
          </cell>
          <cell r="AD6">
            <v>2781.2</v>
          </cell>
          <cell r="AE6">
            <v>453845.1</v>
          </cell>
          <cell r="AF6">
            <v>1688226.44</v>
          </cell>
          <cell r="AG6">
            <v>654555.98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O6">
            <v>815454.82</v>
          </cell>
          <cell r="AT6">
            <v>11866.04</v>
          </cell>
          <cell r="AU6">
            <v>0</v>
          </cell>
          <cell r="AV6">
            <v>0</v>
          </cell>
          <cell r="AW6">
            <v>0</v>
          </cell>
          <cell r="AY6">
            <v>0</v>
          </cell>
          <cell r="AZ6">
            <v>3933594.28</v>
          </cell>
          <cell r="BA6">
            <v>3933594.28</v>
          </cell>
          <cell r="BB6">
            <v>0.8</v>
          </cell>
          <cell r="BC6">
            <v>137886.81</v>
          </cell>
          <cell r="BD6">
            <v>1977.6733333333334</v>
          </cell>
          <cell r="BE6">
            <v>1977.6733333333334</v>
          </cell>
          <cell r="BF6">
            <v>1977.6733333333334</v>
          </cell>
          <cell r="BG6">
            <v>1977.6733333333334</v>
          </cell>
          <cell r="BH6">
            <v>1977.6733333333334</v>
          </cell>
        </row>
        <row r="7">
          <cell r="B7" t="str">
            <v>S413052</v>
          </cell>
          <cell r="C7" t="str">
            <v>黄骅市鑫昌五金制品厂</v>
          </cell>
          <cell r="D7" t="str">
            <v>金属件/后视镜</v>
          </cell>
          <cell r="E7" t="str">
            <v>金属件/后视镜</v>
          </cell>
          <cell r="F7" t="e">
            <v>#REF!</v>
          </cell>
          <cell r="G7" t="str">
            <v>正常供货</v>
          </cell>
          <cell r="H7">
            <v>60</v>
          </cell>
          <cell r="I7" t="str">
            <v>是</v>
          </cell>
          <cell r="J7">
            <v>90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G7">
            <v>374577.45</v>
          </cell>
          <cell r="AH7">
            <v>228154.74</v>
          </cell>
          <cell r="AI7">
            <v>113127.61</v>
          </cell>
          <cell r="AJ7">
            <v>331900.25</v>
          </cell>
          <cell r="AK7">
            <v>831261.46</v>
          </cell>
          <cell r="AL7">
            <v>972352.1</v>
          </cell>
          <cell r="AM7">
            <v>800110.2</v>
          </cell>
          <cell r="AN7">
            <v>674738.06</v>
          </cell>
          <cell r="AO7">
            <v>354717.47</v>
          </cell>
          <cell r="AP7">
            <v>479028.24</v>
          </cell>
          <cell r="AQ7">
            <v>628200</v>
          </cell>
          <cell r="AR7">
            <v>727200</v>
          </cell>
          <cell r="AS7">
            <v>804082.43</v>
          </cell>
          <cell r="AT7">
            <v>558614.41</v>
          </cell>
          <cell r="AU7">
            <v>469215.24</v>
          </cell>
          <cell r="AV7">
            <v>873649.89</v>
          </cell>
          <cell r="AW7">
            <v>531988.24</v>
          </cell>
          <cell r="AX7">
            <v>1314960.3899999999</v>
          </cell>
          <cell r="AY7">
            <v>726222.91</v>
          </cell>
          <cell r="AZ7">
            <v>11794101.09</v>
          </cell>
          <cell r="BA7">
            <v>9752917.7899999991</v>
          </cell>
          <cell r="BB7">
            <v>0.8</v>
          </cell>
          <cell r="BC7">
            <v>591973.75833333342</v>
          </cell>
          <cell r="BD7">
            <v>611056.72000000009</v>
          </cell>
          <cell r="BE7">
            <v>676826.995</v>
          </cell>
          <cell r="BF7">
            <v>660791.70166666666</v>
          </cell>
          <cell r="BG7">
            <v>758751.7666666666</v>
          </cell>
          <cell r="BH7">
            <v>745775.18</v>
          </cell>
        </row>
        <row r="8">
          <cell r="B8" t="str">
            <v>S412020</v>
          </cell>
          <cell r="C8" t="str">
            <v>天津市鹏升汽车部件有限公司</v>
          </cell>
          <cell r="D8" t="str">
            <v>座椅</v>
          </cell>
          <cell r="E8" t="str">
            <v>座椅</v>
          </cell>
          <cell r="F8" t="e">
            <v>#REF!</v>
          </cell>
          <cell r="G8" t="str">
            <v>正常供货</v>
          </cell>
          <cell r="H8">
            <v>60</v>
          </cell>
          <cell r="I8" t="str">
            <v>是</v>
          </cell>
          <cell r="J8">
            <v>90</v>
          </cell>
          <cell r="K8">
            <v>0</v>
          </cell>
          <cell r="L8">
            <v>0</v>
          </cell>
          <cell r="P8">
            <v>0</v>
          </cell>
          <cell r="V8">
            <v>0</v>
          </cell>
          <cell r="W8">
            <v>311990.51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746001.18</v>
          </cell>
          <cell r="AC8">
            <v>0</v>
          </cell>
          <cell r="AD8">
            <v>643341.41</v>
          </cell>
          <cell r="AE8">
            <v>158173.46</v>
          </cell>
          <cell r="AF8">
            <v>0</v>
          </cell>
          <cell r="AG8">
            <v>541917.11</v>
          </cell>
          <cell r="AH8">
            <v>148368.45000000001</v>
          </cell>
          <cell r="AI8">
            <v>138942.71</v>
          </cell>
          <cell r="AJ8">
            <v>298175.46000000002</v>
          </cell>
          <cell r="AK8">
            <v>497378.14</v>
          </cell>
          <cell r="AL8">
            <v>441514.14</v>
          </cell>
          <cell r="AM8">
            <v>173949.87</v>
          </cell>
          <cell r="AN8">
            <v>153246.5</v>
          </cell>
          <cell r="AO8">
            <v>146332.04</v>
          </cell>
          <cell r="AP8">
            <v>322205.46000000002</v>
          </cell>
          <cell r="AQ8">
            <v>304600</v>
          </cell>
          <cell r="AR8">
            <v>529000</v>
          </cell>
          <cell r="AS8">
            <v>475095.45</v>
          </cell>
          <cell r="AT8">
            <v>530244.80000000005</v>
          </cell>
          <cell r="AU8">
            <v>0</v>
          </cell>
          <cell r="AV8">
            <v>670101.04</v>
          </cell>
          <cell r="AW8">
            <v>67465.53</v>
          </cell>
          <cell r="AX8">
            <v>220599.07</v>
          </cell>
          <cell r="AY8">
            <v>84712</v>
          </cell>
          <cell r="AZ8">
            <v>7603354.330000001</v>
          </cell>
          <cell r="BA8">
            <v>7298043.2600000007</v>
          </cell>
          <cell r="BB8">
            <v>0.8</v>
          </cell>
          <cell r="BC8">
            <v>384579.625</v>
          </cell>
          <cell r="BD8">
            <v>360190.95166666666</v>
          </cell>
          <cell r="BE8">
            <v>418173.54833333334</v>
          </cell>
          <cell r="BF8">
            <v>378651.13666666666</v>
          </cell>
          <cell r="BG8">
            <v>327250.98166666669</v>
          </cell>
          <cell r="BH8">
            <v>262187.07333333336</v>
          </cell>
        </row>
        <row r="9">
          <cell r="B9" t="str">
            <v>S413082</v>
          </cell>
          <cell r="C9" t="str">
            <v>深州市卓伦橡塑磨具有限公司</v>
          </cell>
          <cell r="D9" t="str">
            <v>金属件</v>
          </cell>
          <cell r="E9" t="str">
            <v>金属件</v>
          </cell>
          <cell r="F9" t="e">
            <v>#REF!</v>
          </cell>
          <cell r="G9" t="str">
            <v>正常供货</v>
          </cell>
          <cell r="H9">
            <v>60</v>
          </cell>
          <cell r="I9" t="str">
            <v>是</v>
          </cell>
          <cell r="J9">
            <v>90</v>
          </cell>
          <cell r="K9">
            <v>0</v>
          </cell>
          <cell r="M9">
            <v>0</v>
          </cell>
          <cell r="O9">
            <v>0</v>
          </cell>
          <cell r="P9">
            <v>0</v>
          </cell>
          <cell r="X9">
            <v>0</v>
          </cell>
          <cell r="Z9">
            <v>30611.83</v>
          </cell>
          <cell r="AA9">
            <v>158487.82</v>
          </cell>
          <cell r="AB9">
            <v>177837.86</v>
          </cell>
          <cell r="AC9">
            <v>0</v>
          </cell>
          <cell r="AD9">
            <v>161410.47</v>
          </cell>
          <cell r="AE9">
            <v>171892.43</v>
          </cell>
          <cell r="AF9">
            <v>94977.78</v>
          </cell>
          <cell r="AG9">
            <v>0</v>
          </cell>
          <cell r="AH9">
            <v>173729.26</v>
          </cell>
          <cell r="AI9">
            <v>119193.86</v>
          </cell>
          <cell r="AJ9">
            <v>141798.92000000001</v>
          </cell>
          <cell r="AK9">
            <v>63145.78</v>
          </cell>
          <cell r="AL9">
            <v>120093.38</v>
          </cell>
          <cell r="AM9">
            <v>277536.09999999998</v>
          </cell>
          <cell r="AN9">
            <v>227970.98</v>
          </cell>
          <cell r="AO9">
            <v>93884.12</v>
          </cell>
          <cell r="AP9">
            <v>164798</v>
          </cell>
          <cell r="AQ9">
            <v>237200</v>
          </cell>
          <cell r="AR9">
            <v>235300</v>
          </cell>
          <cell r="AS9">
            <v>286340.74</v>
          </cell>
          <cell r="AT9">
            <v>222828.26</v>
          </cell>
          <cell r="AU9">
            <v>204377.57</v>
          </cell>
          <cell r="AV9">
            <v>253883.42</v>
          </cell>
          <cell r="AW9">
            <v>106468.85</v>
          </cell>
          <cell r="AY9">
            <v>0</v>
          </cell>
          <cell r="AZ9">
            <v>3723767.4299999997</v>
          </cell>
          <cell r="BA9">
            <v>3723767.4299999997</v>
          </cell>
          <cell r="BB9">
            <v>0.8</v>
          </cell>
          <cell r="BC9">
            <v>206725.18666666668</v>
          </cell>
          <cell r="BD9">
            <v>225140.76166666669</v>
          </cell>
          <cell r="BE9">
            <v>239988.33166666667</v>
          </cell>
          <cell r="BF9">
            <v>218199.80666666667</v>
          </cell>
          <cell r="BG9">
            <v>178983.14</v>
          </cell>
          <cell r="BH9">
            <v>131259.68333333332</v>
          </cell>
        </row>
        <row r="10">
          <cell r="B10" t="str">
            <v>S413022</v>
          </cell>
          <cell r="C10" t="str">
            <v>海兴中盛弹簧有限公司</v>
          </cell>
          <cell r="D10" t="str">
            <v>金属件/座椅/后视镜</v>
          </cell>
          <cell r="E10" t="str">
            <v>金属件/座椅/后视镜</v>
          </cell>
          <cell r="F10" t="e">
            <v>#REF!</v>
          </cell>
          <cell r="G10" t="str">
            <v>正常供货</v>
          </cell>
          <cell r="H10">
            <v>90</v>
          </cell>
          <cell r="I10" t="str">
            <v>是</v>
          </cell>
          <cell r="J10">
            <v>90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399163.32</v>
          </cell>
          <cell r="AE10">
            <v>236460.09</v>
          </cell>
          <cell r="AF10">
            <v>306125.57</v>
          </cell>
          <cell r="AG10">
            <v>0</v>
          </cell>
          <cell r="AH10">
            <v>478665.24</v>
          </cell>
          <cell r="AI10">
            <v>77917.509999999995</v>
          </cell>
          <cell r="AJ10">
            <v>118566.23</v>
          </cell>
          <cell r="AK10">
            <v>344986.53</v>
          </cell>
          <cell r="AL10">
            <v>390694.5</v>
          </cell>
          <cell r="AM10">
            <v>483557.72</v>
          </cell>
          <cell r="AN10">
            <v>289036.78999999998</v>
          </cell>
          <cell r="AO10">
            <v>331670.09000000003</v>
          </cell>
          <cell r="AP10">
            <v>313736.89</v>
          </cell>
          <cell r="AQ10">
            <v>1006400</v>
          </cell>
          <cell r="AR10">
            <v>698000</v>
          </cell>
          <cell r="AS10">
            <v>565253.42000000004</v>
          </cell>
          <cell r="AT10">
            <v>441859.54</v>
          </cell>
          <cell r="AU10">
            <v>426557.18</v>
          </cell>
          <cell r="AV10">
            <v>635797.16</v>
          </cell>
          <cell r="AW10">
            <v>269502.65000000002</v>
          </cell>
          <cell r="AX10">
            <v>742854.91</v>
          </cell>
          <cell r="AY10">
            <v>479730.32</v>
          </cell>
          <cell r="AZ10">
            <v>9036535.6600000001</v>
          </cell>
          <cell r="BA10">
            <v>7544447.7799999993</v>
          </cell>
          <cell r="BB10">
            <v>0.8</v>
          </cell>
          <cell r="BC10">
            <v>559486.65666666662</v>
          </cell>
          <cell r="BD10">
            <v>575301.17166666675</v>
          </cell>
          <cell r="BE10">
            <v>628977.88333333342</v>
          </cell>
          <cell r="BF10">
            <v>506161.65833333338</v>
          </cell>
          <cell r="BG10">
            <v>513637.47666666663</v>
          </cell>
          <cell r="BH10">
            <v>499383.62666666665</v>
          </cell>
        </row>
        <row r="11">
          <cell r="B11" t="str">
            <v>S413029</v>
          </cell>
          <cell r="C11" t="str">
            <v>黄骅市成卓汽车部件厂</v>
          </cell>
          <cell r="D11" t="str">
            <v>金属件</v>
          </cell>
          <cell r="E11" t="str">
            <v>金属件</v>
          </cell>
          <cell r="F11" t="e">
            <v>#REF!</v>
          </cell>
          <cell r="G11" t="str">
            <v>正常供货</v>
          </cell>
          <cell r="H11">
            <v>60</v>
          </cell>
          <cell r="I11" t="str">
            <v>是</v>
          </cell>
          <cell r="J11">
            <v>90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J11">
            <v>0</v>
          </cell>
          <cell r="AK11">
            <v>675419.15</v>
          </cell>
          <cell r="AL11">
            <v>903892.03</v>
          </cell>
          <cell r="AM11">
            <v>516881.84</v>
          </cell>
          <cell r="AN11">
            <v>412497.14</v>
          </cell>
          <cell r="AO11">
            <v>342859.53</v>
          </cell>
          <cell r="AP11">
            <v>508730.7</v>
          </cell>
          <cell r="AQ11">
            <v>532700</v>
          </cell>
          <cell r="AR11">
            <v>730800</v>
          </cell>
          <cell r="AS11">
            <v>640571.73</v>
          </cell>
          <cell r="AT11">
            <v>585157.04</v>
          </cell>
          <cell r="AU11">
            <v>540019.39</v>
          </cell>
          <cell r="AV11">
            <v>1028110.38</v>
          </cell>
          <cell r="AW11">
            <v>549627.19999999995</v>
          </cell>
          <cell r="AX11">
            <v>1100043.56</v>
          </cell>
          <cell r="AY11">
            <v>579798.84</v>
          </cell>
          <cell r="AZ11">
            <v>9647108.5300000012</v>
          </cell>
          <cell r="BA11">
            <v>7967266.1300000008</v>
          </cell>
          <cell r="BB11">
            <v>0.8</v>
          </cell>
          <cell r="BC11">
            <v>556803.16666666663</v>
          </cell>
          <cell r="BD11">
            <v>589663.14333333331</v>
          </cell>
          <cell r="BE11">
            <v>676226.42333333334</v>
          </cell>
          <cell r="BF11">
            <v>679047.62333333341</v>
          </cell>
          <cell r="BG11">
            <v>740588.21666666679</v>
          </cell>
          <cell r="BH11">
            <v>730459.40166666673</v>
          </cell>
        </row>
        <row r="12">
          <cell r="B12" t="str">
            <v>S422005</v>
          </cell>
          <cell r="C12" t="str">
            <v>吉林省德邦汽车电子有限公司</v>
          </cell>
          <cell r="D12" t="str">
            <v>座椅</v>
          </cell>
          <cell r="E12" t="str">
            <v>座椅</v>
          </cell>
          <cell r="F12" t="e">
            <v>#REF!</v>
          </cell>
          <cell r="G12" t="str">
            <v>正常供货</v>
          </cell>
          <cell r="H12">
            <v>60</v>
          </cell>
          <cell r="I12" t="str">
            <v>是</v>
          </cell>
          <cell r="J12">
            <v>60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K12">
            <v>0</v>
          </cell>
          <cell r="AL12">
            <v>280252.23</v>
          </cell>
          <cell r="AM12">
            <v>174317.96</v>
          </cell>
          <cell r="AN12">
            <v>89372.08</v>
          </cell>
          <cell r="AO12">
            <v>158751.9</v>
          </cell>
          <cell r="AP12">
            <v>376067.7</v>
          </cell>
          <cell r="AQ12">
            <v>233100</v>
          </cell>
          <cell r="AR12">
            <v>373400</v>
          </cell>
          <cell r="AS12">
            <v>0</v>
          </cell>
          <cell r="AT12">
            <v>457956.41</v>
          </cell>
          <cell r="AU12">
            <v>109502.42</v>
          </cell>
          <cell r="AV12">
            <v>533658.14</v>
          </cell>
          <cell r="AW12">
            <v>120490.43</v>
          </cell>
          <cell r="AX12">
            <v>160343.9</v>
          </cell>
          <cell r="AY12">
            <v>154466.82</v>
          </cell>
          <cell r="AZ12">
            <v>3221679.9899999998</v>
          </cell>
          <cell r="BA12">
            <v>2906869.27</v>
          </cell>
          <cell r="BB12">
            <v>0.8</v>
          </cell>
          <cell r="BC12">
            <v>266546.00166666665</v>
          </cell>
          <cell r="BD12">
            <v>258337.75499999998</v>
          </cell>
          <cell r="BE12">
            <v>284602.82833333331</v>
          </cell>
          <cell r="BF12">
            <v>265834.56666666665</v>
          </cell>
          <cell r="BG12">
            <v>230325.21666666665</v>
          </cell>
          <cell r="BH12">
            <v>256069.68666666665</v>
          </cell>
        </row>
        <row r="13">
          <cell r="B13" t="str">
            <v>S413034</v>
          </cell>
          <cell r="C13" t="str">
            <v>黄骅市汇铭汽车部件有限公司</v>
          </cell>
          <cell r="D13" t="str">
            <v>金属件/座椅/后视镜</v>
          </cell>
          <cell r="E13" t="str">
            <v>金属件/座椅/后视镜</v>
          </cell>
          <cell r="F13" t="e">
            <v>#REF!</v>
          </cell>
          <cell r="G13" t="str">
            <v>正常供货</v>
          </cell>
          <cell r="H13">
            <v>90</v>
          </cell>
          <cell r="I13" t="str">
            <v>是</v>
          </cell>
          <cell r="J13">
            <v>90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505048.21</v>
          </cell>
          <cell r="AO13">
            <v>995973.22</v>
          </cell>
          <cell r="AP13">
            <v>0</v>
          </cell>
          <cell r="AQ13">
            <v>285300</v>
          </cell>
          <cell r="AR13">
            <v>175900</v>
          </cell>
          <cell r="AS13">
            <v>177111.76</v>
          </cell>
          <cell r="AT13">
            <v>178367.55</v>
          </cell>
          <cell r="AU13">
            <v>0</v>
          </cell>
          <cell r="AV13">
            <v>113615.63</v>
          </cell>
          <cell r="AW13">
            <v>0</v>
          </cell>
          <cell r="AY13">
            <v>564687.13</v>
          </cell>
          <cell r="AZ13">
            <v>2996003.4999999995</v>
          </cell>
          <cell r="BA13">
            <v>2431316.3699999996</v>
          </cell>
          <cell r="BB13">
            <v>0.8</v>
          </cell>
          <cell r="BC13">
            <v>302108.755</v>
          </cell>
          <cell r="BD13">
            <v>136113.21833333335</v>
          </cell>
          <cell r="BE13">
            <v>155049.15666666668</v>
          </cell>
          <cell r="BF13">
            <v>107499.15666666668</v>
          </cell>
          <cell r="BG13">
            <v>78182.490000000005</v>
          </cell>
          <cell r="BH13">
            <v>142778.38500000001</v>
          </cell>
        </row>
        <row r="14">
          <cell r="B14" t="str">
            <v>S513014</v>
          </cell>
          <cell r="C14" t="str">
            <v>邓景亮</v>
          </cell>
          <cell r="D14" t="str">
            <v>金属件/座椅/后视镜</v>
          </cell>
          <cell r="E14" t="str">
            <v>金属件/座椅/后视镜</v>
          </cell>
          <cell r="F14" t="e">
            <v>#REF!</v>
          </cell>
          <cell r="G14" t="str">
            <v>运输</v>
          </cell>
          <cell r="H14">
            <v>90</v>
          </cell>
          <cell r="I14" t="str">
            <v>是</v>
          </cell>
          <cell r="J14">
            <v>90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AA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K14">
            <v>0</v>
          </cell>
          <cell r="AL14">
            <v>217255.12</v>
          </cell>
          <cell r="AM14">
            <v>0</v>
          </cell>
          <cell r="AN14">
            <v>232752.11</v>
          </cell>
          <cell r="AO14">
            <v>239645.11</v>
          </cell>
          <cell r="AP14">
            <v>266159.03000000003</v>
          </cell>
          <cell r="AQ14">
            <v>371400</v>
          </cell>
          <cell r="AR14">
            <v>402600</v>
          </cell>
          <cell r="AS14">
            <v>383933.84</v>
          </cell>
          <cell r="AT14">
            <v>412538.92</v>
          </cell>
          <cell r="AU14">
            <v>567482.59</v>
          </cell>
          <cell r="AV14">
            <v>565111.32999999996</v>
          </cell>
          <cell r="AW14">
            <v>218574.31</v>
          </cell>
          <cell r="AX14">
            <v>414179.92</v>
          </cell>
          <cell r="AY14">
            <v>185670.35</v>
          </cell>
          <cell r="AZ14">
            <v>4477302.63</v>
          </cell>
          <cell r="BA14">
            <v>3658878.0500000003</v>
          </cell>
          <cell r="BB14">
            <v>0.8</v>
          </cell>
          <cell r="BC14">
            <v>346046.15</v>
          </cell>
          <cell r="BD14">
            <v>400685.73</v>
          </cell>
          <cell r="BE14">
            <v>450511.11333333334</v>
          </cell>
          <cell r="BF14">
            <v>425040.16500000004</v>
          </cell>
          <cell r="BG14">
            <v>426970.15166666667</v>
          </cell>
          <cell r="BH14">
            <v>393926.23666666663</v>
          </cell>
        </row>
        <row r="15">
          <cell r="B15" t="str">
            <v>S411007</v>
          </cell>
          <cell r="C15" t="str">
            <v>北京浦东三浦标准件有限公司</v>
          </cell>
          <cell r="D15" t="str">
            <v>金属件/座椅/后视镜</v>
          </cell>
          <cell r="E15" t="str">
            <v>金属件/座椅/后视镜</v>
          </cell>
          <cell r="F15" t="e">
            <v>#REF!</v>
          </cell>
          <cell r="G15" t="str">
            <v>正常供货</v>
          </cell>
          <cell r="H15">
            <v>90</v>
          </cell>
          <cell r="I15" t="str">
            <v>是</v>
          </cell>
          <cell r="J15">
            <v>90</v>
          </cell>
          <cell r="K15">
            <v>0</v>
          </cell>
          <cell r="L15">
            <v>0</v>
          </cell>
          <cell r="M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221944.23</v>
          </cell>
          <cell r="AE15">
            <v>271530.19</v>
          </cell>
          <cell r="AF15">
            <v>130510.81</v>
          </cell>
          <cell r="AG15">
            <v>0</v>
          </cell>
          <cell r="AH15">
            <v>105236.26</v>
          </cell>
          <cell r="AI15">
            <v>69391.710000000006</v>
          </cell>
          <cell r="AJ15">
            <v>176891.43</v>
          </cell>
          <cell r="AK15">
            <v>132149.44</v>
          </cell>
          <cell r="AL15">
            <v>0</v>
          </cell>
          <cell r="AM15">
            <v>328931.59999999998</v>
          </cell>
          <cell r="AN15">
            <v>0</v>
          </cell>
          <cell r="AO15">
            <v>185601.61</v>
          </cell>
          <cell r="AP15">
            <v>99896.04</v>
          </cell>
          <cell r="AQ15">
            <v>100400</v>
          </cell>
          <cell r="AR15">
            <v>120900</v>
          </cell>
          <cell r="AS15">
            <v>132429.65</v>
          </cell>
          <cell r="AT15">
            <v>143728.70000000001</v>
          </cell>
          <cell r="AU15">
            <v>91349.119999999995</v>
          </cell>
          <cell r="AV15">
            <v>0</v>
          </cell>
          <cell r="AW15">
            <v>232522.57</v>
          </cell>
          <cell r="AX15">
            <v>306199.78999999998</v>
          </cell>
          <cell r="AY15">
            <v>174895.67</v>
          </cell>
          <cell r="AZ15">
            <v>3024508.82</v>
          </cell>
          <cell r="BA15">
            <v>2310890.79</v>
          </cell>
          <cell r="BB15">
            <v>0.8</v>
          </cell>
          <cell r="BC15">
            <v>130492.66666666667</v>
          </cell>
          <cell r="BD15">
            <v>114783.91833333332</v>
          </cell>
          <cell r="BE15">
            <v>98134.578333333324</v>
          </cell>
          <cell r="BF15">
            <v>120155.00666666667</v>
          </cell>
          <cell r="BG15">
            <v>151038.30500000002</v>
          </cell>
          <cell r="BH15">
            <v>158115.97500000001</v>
          </cell>
        </row>
        <row r="16">
          <cell r="B16" t="str">
            <v>S413035</v>
          </cell>
          <cell r="C16" t="str">
            <v>黄骅市建昌塑料制品有限公司</v>
          </cell>
          <cell r="D16" t="str">
            <v>座椅/后视镜</v>
          </cell>
          <cell r="E16" t="str">
            <v>座椅/后视镜</v>
          </cell>
          <cell r="F16" t="e">
            <v>#REF!</v>
          </cell>
          <cell r="G16" t="str">
            <v>正常供货</v>
          </cell>
          <cell r="H16">
            <v>90</v>
          </cell>
          <cell r="I16" t="str">
            <v>是</v>
          </cell>
          <cell r="J16">
            <v>90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AA16">
            <v>185843.6</v>
          </cell>
          <cell r="AB16">
            <v>38800</v>
          </cell>
          <cell r="AC16">
            <v>336476.43</v>
          </cell>
          <cell r="AD16">
            <v>195806.12</v>
          </cell>
          <cell r="AE16">
            <v>0</v>
          </cell>
          <cell r="AF16">
            <v>392594.19</v>
          </cell>
          <cell r="AG16">
            <v>0</v>
          </cell>
          <cell r="AH16">
            <v>0</v>
          </cell>
          <cell r="AI16">
            <v>210636.66</v>
          </cell>
          <cell r="AJ16">
            <v>119097.84</v>
          </cell>
          <cell r="AK16">
            <v>110306.1</v>
          </cell>
          <cell r="AL16">
            <v>177169.5</v>
          </cell>
          <cell r="AM16">
            <v>0</v>
          </cell>
          <cell r="AN16">
            <v>272425.06</v>
          </cell>
          <cell r="AO16">
            <v>136552.64000000001</v>
          </cell>
          <cell r="AP16">
            <v>108248.25</v>
          </cell>
          <cell r="AQ16">
            <v>94300</v>
          </cell>
          <cell r="AR16">
            <v>110300</v>
          </cell>
          <cell r="AS16">
            <v>117793.89</v>
          </cell>
          <cell r="AT16">
            <v>141122.01</v>
          </cell>
          <cell r="AU16">
            <v>0</v>
          </cell>
          <cell r="AV16">
            <v>199744.32</v>
          </cell>
          <cell r="AW16">
            <v>72494.990000000005</v>
          </cell>
          <cell r="AX16">
            <v>166937.76999999999</v>
          </cell>
          <cell r="AY16">
            <v>129558.37</v>
          </cell>
          <cell r="AZ16">
            <v>3316207.74</v>
          </cell>
          <cell r="BA16">
            <v>2947216.61</v>
          </cell>
          <cell r="BB16">
            <v>0.8</v>
          </cell>
          <cell r="BC16">
            <v>118052.79833333334</v>
          </cell>
          <cell r="BD16">
            <v>95294.025000000009</v>
          </cell>
          <cell r="BE16">
            <v>110543.37</v>
          </cell>
          <cell r="BF16">
            <v>106909.20166666666</v>
          </cell>
          <cell r="BG16">
            <v>116348.83000000002</v>
          </cell>
          <cell r="BH16">
            <v>118309.57666666666</v>
          </cell>
        </row>
        <row r="17">
          <cell r="B17" t="str">
            <v>S413037</v>
          </cell>
          <cell r="C17" t="str">
            <v>黄骅市雍丰塑料制品有限公司</v>
          </cell>
          <cell r="D17" t="str">
            <v>金属件/座椅/后视镜</v>
          </cell>
          <cell r="E17" t="str">
            <v>金属件/座椅/后视镜</v>
          </cell>
          <cell r="F17" t="e">
            <v>#REF!</v>
          </cell>
          <cell r="G17" t="str">
            <v>正常供货</v>
          </cell>
          <cell r="H17">
            <v>60</v>
          </cell>
          <cell r="I17" t="str">
            <v>是</v>
          </cell>
          <cell r="J17">
            <v>60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AC17">
            <v>93096.02</v>
          </cell>
          <cell r="AD17">
            <v>216760.61</v>
          </cell>
          <cell r="AE17">
            <v>492853.31</v>
          </cell>
          <cell r="AF17">
            <v>228791.91</v>
          </cell>
          <cell r="AG17">
            <v>0</v>
          </cell>
          <cell r="AH17">
            <v>220302.83</v>
          </cell>
          <cell r="AI17">
            <v>33635.360000000001</v>
          </cell>
          <cell r="AJ17">
            <v>56202.38</v>
          </cell>
          <cell r="AK17">
            <v>0</v>
          </cell>
          <cell r="AL17">
            <v>305870.59000000003</v>
          </cell>
          <cell r="AM17">
            <v>153156.56</v>
          </cell>
          <cell r="AN17">
            <v>113670.09</v>
          </cell>
          <cell r="AO17">
            <v>128611.55</v>
          </cell>
          <cell r="AP17">
            <v>94976.72</v>
          </cell>
          <cell r="AQ17">
            <v>79700</v>
          </cell>
          <cell r="AR17">
            <v>86300</v>
          </cell>
          <cell r="AS17">
            <v>102077.17</v>
          </cell>
          <cell r="AT17">
            <v>88079.97</v>
          </cell>
          <cell r="AU17">
            <v>79448.02</v>
          </cell>
          <cell r="AV17">
            <v>123706.52</v>
          </cell>
          <cell r="AW17">
            <v>48793.57</v>
          </cell>
          <cell r="AX17">
            <v>158067.69</v>
          </cell>
          <cell r="AY17">
            <v>142575.75</v>
          </cell>
          <cell r="AZ17">
            <v>3046676.62</v>
          </cell>
          <cell r="BA17">
            <v>2746033.18</v>
          </cell>
          <cell r="BB17">
            <v>0.8</v>
          </cell>
          <cell r="BC17">
            <v>96624.235000000001</v>
          </cell>
          <cell r="BD17">
            <v>88430.313333333339</v>
          </cell>
          <cell r="BE17">
            <v>93218.613333333342</v>
          </cell>
          <cell r="BF17">
            <v>88067.541666666672</v>
          </cell>
          <cell r="BG17">
            <v>100028.82333333335</v>
          </cell>
          <cell r="BH17">
            <v>106778.58666666667</v>
          </cell>
        </row>
        <row r="18">
          <cell r="B18" t="str">
            <v>S413089</v>
          </cell>
          <cell r="C18" t="str">
            <v>黄骅浙泰光伏发电有限公司</v>
          </cell>
          <cell r="D18">
            <v>0</v>
          </cell>
          <cell r="E18">
            <v>0</v>
          </cell>
          <cell r="G18" t="str">
            <v>管理</v>
          </cell>
          <cell r="H18">
            <v>0</v>
          </cell>
          <cell r="I18" t="str">
            <v>否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H18">
            <v>0</v>
          </cell>
          <cell r="AI18">
            <v>0</v>
          </cell>
          <cell r="AJ18">
            <v>0</v>
          </cell>
          <cell r="AR18">
            <v>59527.13</v>
          </cell>
          <cell r="AS18">
            <v>114720</v>
          </cell>
          <cell r="AT18">
            <v>70632</v>
          </cell>
          <cell r="AU18">
            <v>0</v>
          </cell>
          <cell r="AV18">
            <v>22336</v>
          </cell>
          <cell r="AW18">
            <v>0</v>
          </cell>
          <cell r="AX18">
            <v>172776</v>
          </cell>
          <cell r="AY18">
            <v>84952</v>
          </cell>
          <cell r="AZ18">
            <v>524943.13</v>
          </cell>
          <cell r="BA18">
            <v>524943.13</v>
          </cell>
          <cell r="BB18">
            <v>0</v>
          </cell>
          <cell r="BC18">
            <v>40813.188333333332</v>
          </cell>
          <cell r="BD18">
            <v>40813.188333333332</v>
          </cell>
          <cell r="BE18">
            <v>44535.855000000003</v>
          </cell>
          <cell r="BF18">
            <v>44535.855000000003</v>
          </cell>
          <cell r="BG18">
            <v>63410.666666666664</v>
          </cell>
          <cell r="BH18">
            <v>58449.333333333336</v>
          </cell>
        </row>
        <row r="19">
          <cell r="B19" t="str">
            <v>S413064</v>
          </cell>
          <cell r="C19" t="str">
            <v>黄骅市恒伟五金制品有限公司</v>
          </cell>
          <cell r="D19" t="str">
            <v>座椅/后视镜</v>
          </cell>
          <cell r="E19" t="str">
            <v>座椅/后视镜</v>
          </cell>
          <cell r="F19" t="e">
            <v>#REF!</v>
          </cell>
          <cell r="G19" t="str">
            <v>正常供货</v>
          </cell>
          <cell r="H19">
            <v>60</v>
          </cell>
          <cell r="I19" t="str">
            <v>是</v>
          </cell>
          <cell r="J19">
            <v>90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AF19">
            <v>0</v>
          </cell>
          <cell r="AG19">
            <v>0</v>
          </cell>
          <cell r="AH19">
            <v>0</v>
          </cell>
          <cell r="AL19">
            <v>0</v>
          </cell>
          <cell r="AN19">
            <v>202980.76</v>
          </cell>
          <cell r="AO19">
            <v>179748.56</v>
          </cell>
          <cell r="AP19">
            <v>197673.37</v>
          </cell>
          <cell r="AQ19">
            <v>160400</v>
          </cell>
          <cell r="AR19">
            <v>198500</v>
          </cell>
          <cell r="AS19">
            <v>195384.02</v>
          </cell>
          <cell r="AT19">
            <v>187121.98</v>
          </cell>
          <cell r="AU19">
            <v>150354.35</v>
          </cell>
          <cell r="AV19">
            <v>146691.43</v>
          </cell>
          <cell r="AW19">
            <v>72982.19</v>
          </cell>
          <cell r="AY19">
            <v>480439.2</v>
          </cell>
          <cell r="AZ19">
            <v>2172275.86</v>
          </cell>
          <cell r="BA19">
            <v>1691836.66</v>
          </cell>
          <cell r="BB19">
            <v>0.8</v>
          </cell>
          <cell r="BC19">
            <v>186471.32166666666</v>
          </cell>
          <cell r="BD19">
            <v>181572.28666666665</v>
          </cell>
          <cell r="BE19">
            <v>173075.29666666666</v>
          </cell>
          <cell r="BF19">
            <v>158505.66166666665</v>
          </cell>
          <cell r="BG19">
            <v>125422.32833333332</v>
          </cell>
          <cell r="BH19">
            <v>172931.52499999999</v>
          </cell>
        </row>
        <row r="20">
          <cell r="B20" t="str">
            <v>S413108</v>
          </cell>
          <cell r="C20" t="str">
            <v>黄骅市泰行汽车配件有限公司</v>
          </cell>
          <cell r="D20" t="str">
            <v>座椅</v>
          </cell>
          <cell r="E20" t="str">
            <v>座椅</v>
          </cell>
          <cell r="F20" t="e">
            <v>#REF!</v>
          </cell>
          <cell r="G20" t="str">
            <v>正常供货</v>
          </cell>
          <cell r="H20">
            <v>60</v>
          </cell>
          <cell r="I20" t="str">
            <v>是</v>
          </cell>
          <cell r="J20">
            <v>60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162923.13</v>
          </cell>
          <cell r="AI20">
            <v>124786.79</v>
          </cell>
          <cell r="AJ20">
            <v>316933.48</v>
          </cell>
          <cell r="AK20">
            <v>601118.25</v>
          </cell>
          <cell r="AL20">
            <v>576882.68999999994</v>
          </cell>
          <cell r="AM20">
            <v>263493.81</v>
          </cell>
          <cell r="AN20">
            <v>379531.1</v>
          </cell>
          <cell r="AO20">
            <v>170728.86</v>
          </cell>
          <cell r="AP20">
            <v>269822.48</v>
          </cell>
          <cell r="AQ20">
            <v>188100</v>
          </cell>
          <cell r="AR20">
            <v>268300</v>
          </cell>
          <cell r="AS20">
            <v>295916.33</v>
          </cell>
          <cell r="AT20">
            <v>417601.74</v>
          </cell>
          <cell r="AU20">
            <v>148279.62</v>
          </cell>
          <cell r="AV20">
            <v>192905.26</v>
          </cell>
          <cell r="AW20">
            <v>85620.42</v>
          </cell>
          <cell r="AX20">
            <v>103727.53</v>
          </cell>
          <cell r="AY20">
            <v>55280.6</v>
          </cell>
          <cell r="AZ20">
            <v>4621952.09</v>
          </cell>
          <cell r="BA20">
            <v>4462943.96</v>
          </cell>
          <cell r="BB20">
            <v>0.8</v>
          </cell>
          <cell r="BC20">
            <v>268411.5683333333</v>
          </cell>
          <cell r="BD20">
            <v>264670.02833333332</v>
          </cell>
          <cell r="BE20">
            <v>251850.49166666667</v>
          </cell>
          <cell r="BF20">
            <v>234770.56166666665</v>
          </cell>
          <cell r="BG20">
            <v>207341.81666666668</v>
          </cell>
          <cell r="BH20">
            <v>167235.86166666666</v>
          </cell>
        </row>
        <row r="21">
          <cell r="B21" t="str">
            <v>S413045</v>
          </cell>
          <cell r="C21" t="str">
            <v>黄骅市鑫祺汽车配件有限公司</v>
          </cell>
          <cell r="D21" t="str">
            <v>金属件/座椅/后视镜</v>
          </cell>
          <cell r="E21" t="str">
            <v>金属件/座椅/后视镜</v>
          </cell>
          <cell r="F21" t="e">
            <v>#REF!</v>
          </cell>
          <cell r="G21" t="str">
            <v>正常供货</v>
          </cell>
          <cell r="H21">
            <v>90</v>
          </cell>
          <cell r="I21" t="str">
            <v>是</v>
          </cell>
          <cell r="J21">
            <v>90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112865.78</v>
          </cell>
          <cell r="AF21">
            <v>233415.27</v>
          </cell>
          <cell r="AG21">
            <v>98088.67</v>
          </cell>
          <cell r="AH21">
            <v>61904.24</v>
          </cell>
          <cell r="AI21">
            <v>55712.88</v>
          </cell>
          <cell r="AJ21">
            <v>0</v>
          </cell>
          <cell r="AK21">
            <v>212556.98</v>
          </cell>
          <cell r="AL21">
            <v>194849.99</v>
          </cell>
          <cell r="AM21">
            <v>112517.95</v>
          </cell>
          <cell r="AN21">
            <v>101329.38</v>
          </cell>
          <cell r="AO21">
            <v>0</v>
          </cell>
          <cell r="AP21">
            <v>195403.81</v>
          </cell>
          <cell r="AQ21">
            <v>85900</v>
          </cell>
          <cell r="AR21">
            <v>83000</v>
          </cell>
          <cell r="AS21">
            <v>98161.36</v>
          </cell>
          <cell r="AT21">
            <v>77294.600000000006</v>
          </cell>
          <cell r="AU21">
            <v>63302.48</v>
          </cell>
          <cell r="AV21">
            <v>0</v>
          </cell>
          <cell r="AW21">
            <v>149340.79999999999</v>
          </cell>
          <cell r="AX21">
            <v>152500.49</v>
          </cell>
          <cell r="AY21">
            <v>125708.06</v>
          </cell>
          <cell r="AZ21">
            <v>2213852.7400000002</v>
          </cell>
          <cell r="BA21">
            <v>1786303.3900000001</v>
          </cell>
          <cell r="BB21">
            <v>0.8</v>
          </cell>
          <cell r="BC21">
            <v>89959.96166666667</v>
          </cell>
          <cell r="BD21">
            <v>100510.375</v>
          </cell>
          <cell r="BE21">
            <v>67943.073333333319</v>
          </cell>
          <cell r="BF21">
            <v>78516.539999999994</v>
          </cell>
          <cell r="BG21">
            <v>90099.955000000002</v>
          </cell>
          <cell r="BH21">
            <v>94691.071666666656</v>
          </cell>
        </row>
        <row r="22">
          <cell r="B22" t="str">
            <v>S432010</v>
          </cell>
          <cell r="C22" t="str">
            <v>常州华阳万联汽车附件有限公司</v>
          </cell>
          <cell r="D22" t="str">
            <v>金属件</v>
          </cell>
          <cell r="E22" t="str">
            <v>金属件</v>
          </cell>
          <cell r="F22" t="e">
            <v>#REF!</v>
          </cell>
          <cell r="G22" t="str">
            <v>诉讼</v>
          </cell>
          <cell r="H22">
            <v>90</v>
          </cell>
          <cell r="I22" t="str">
            <v>否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0.8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</row>
        <row r="23">
          <cell r="B23" t="str">
            <v>S412003</v>
          </cell>
          <cell r="C23" t="str">
            <v>天津市远丰化工产品贸易有限公司</v>
          </cell>
          <cell r="D23" t="str">
            <v>座椅</v>
          </cell>
          <cell r="E23" t="str">
            <v>座椅</v>
          </cell>
          <cell r="F23" t="e">
            <v>#REF!</v>
          </cell>
          <cell r="G23" t="str">
            <v>大宗物料</v>
          </cell>
          <cell r="H23">
            <v>0</v>
          </cell>
          <cell r="I23" t="str">
            <v>否</v>
          </cell>
          <cell r="J23">
            <v>30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K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  <cell r="AV23">
            <v>0</v>
          </cell>
          <cell r="AW23">
            <v>0</v>
          </cell>
          <cell r="AX23">
            <v>918177.05</v>
          </cell>
          <cell r="AY23">
            <v>620144</v>
          </cell>
          <cell r="AZ23">
            <v>1538321.05</v>
          </cell>
          <cell r="BA23">
            <v>1538321.05</v>
          </cell>
          <cell r="BB23">
            <v>1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153029.50833333333</v>
          </cell>
          <cell r="BH23">
            <v>256386.84166666667</v>
          </cell>
        </row>
        <row r="24">
          <cell r="B24" t="str">
            <v>S413107</v>
          </cell>
          <cell r="C24" t="str">
            <v>黄骅市赵福增运输队</v>
          </cell>
          <cell r="D24" t="str">
            <v>金属件/座椅/后视镜</v>
          </cell>
          <cell r="E24" t="str">
            <v>金属件/座椅/后视镜</v>
          </cell>
          <cell r="F24" t="e">
            <v>#REF!</v>
          </cell>
          <cell r="G24" t="str">
            <v>运输</v>
          </cell>
          <cell r="H24">
            <v>90</v>
          </cell>
          <cell r="I24" t="str">
            <v>是</v>
          </cell>
          <cell r="J24">
            <v>30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L24">
            <v>0</v>
          </cell>
          <cell r="AM24">
            <v>245969.52</v>
          </cell>
          <cell r="AN24">
            <v>183207.62</v>
          </cell>
          <cell r="AO24">
            <v>165765.51999999999</v>
          </cell>
          <cell r="AP24">
            <v>239540.63</v>
          </cell>
          <cell r="AQ24">
            <v>248800</v>
          </cell>
          <cell r="AR24">
            <v>345700</v>
          </cell>
          <cell r="AS24">
            <v>338484.35</v>
          </cell>
          <cell r="AT24">
            <v>287456.78000000003</v>
          </cell>
          <cell r="AU24">
            <v>194760.36</v>
          </cell>
          <cell r="AV24">
            <v>289946.82</v>
          </cell>
          <cell r="AW24">
            <v>272858.84000000003</v>
          </cell>
          <cell r="AX24">
            <v>381788.82</v>
          </cell>
          <cell r="AY24">
            <v>319914.55</v>
          </cell>
          <cell r="AZ24">
            <v>3514193.8099999996</v>
          </cell>
          <cell r="BA24">
            <v>2539631.6</v>
          </cell>
          <cell r="BB24">
            <v>1</v>
          </cell>
          <cell r="BC24">
            <v>270957.88</v>
          </cell>
          <cell r="BD24">
            <v>275790.35333333333</v>
          </cell>
          <cell r="BE24">
            <v>284191.38499999995</v>
          </cell>
          <cell r="BF24">
            <v>288201.19166666671</v>
          </cell>
          <cell r="BG24">
            <v>294215.99500000005</v>
          </cell>
          <cell r="BH24">
            <v>291121.02833333338</v>
          </cell>
        </row>
        <row r="25">
          <cell r="B25" t="str">
            <v>S413055</v>
          </cell>
          <cell r="C25" t="str">
            <v>黄骅市广亿汽车部件有限公司</v>
          </cell>
          <cell r="D25" t="str">
            <v>座椅</v>
          </cell>
          <cell r="E25" t="str">
            <v>座椅</v>
          </cell>
          <cell r="F25" t="e">
            <v>#REF!</v>
          </cell>
          <cell r="G25" t="str">
            <v>正常供货</v>
          </cell>
          <cell r="H25">
            <v>60</v>
          </cell>
          <cell r="I25" t="str">
            <v>是</v>
          </cell>
          <cell r="J25">
            <v>60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AD25">
            <v>0</v>
          </cell>
          <cell r="AE25">
            <v>0</v>
          </cell>
          <cell r="AF25">
            <v>74277.13</v>
          </cell>
          <cell r="AG25">
            <v>107572.74</v>
          </cell>
          <cell r="AH25">
            <v>68266.69</v>
          </cell>
          <cell r="AI25">
            <v>116205.33</v>
          </cell>
          <cell r="AJ25">
            <v>0</v>
          </cell>
          <cell r="AK25">
            <v>263153.7</v>
          </cell>
          <cell r="AL25">
            <v>0</v>
          </cell>
          <cell r="AM25">
            <v>286534.27</v>
          </cell>
          <cell r="AN25">
            <v>0</v>
          </cell>
          <cell r="AO25">
            <v>340626.58</v>
          </cell>
          <cell r="AP25">
            <v>124942.91</v>
          </cell>
          <cell r="AQ25">
            <v>119400</v>
          </cell>
          <cell r="AR25">
            <v>143900</v>
          </cell>
          <cell r="AS25">
            <v>169142.49</v>
          </cell>
          <cell r="AT25">
            <v>107954.59</v>
          </cell>
          <cell r="AU25">
            <v>82996.09</v>
          </cell>
          <cell r="AV25">
            <v>173999.58</v>
          </cell>
          <cell r="AW25">
            <v>104375.09</v>
          </cell>
          <cell r="AX25">
            <v>193512.89</v>
          </cell>
          <cell r="AY25">
            <v>165061.63</v>
          </cell>
          <cell r="AZ25">
            <v>2641921.71</v>
          </cell>
          <cell r="BA25">
            <v>2283347.19</v>
          </cell>
          <cell r="BB25">
            <v>0.8</v>
          </cell>
          <cell r="BC25">
            <v>167661.095</v>
          </cell>
          <cell r="BD25">
            <v>124722.68</v>
          </cell>
          <cell r="BE25">
            <v>132898.79166666666</v>
          </cell>
          <cell r="BF25">
            <v>130394.63999999997</v>
          </cell>
          <cell r="BG25">
            <v>138663.45499999999</v>
          </cell>
          <cell r="BH25">
            <v>137983.31166666668</v>
          </cell>
        </row>
        <row r="26">
          <cell r="B26" t="str">
            <v>S443004</v>
          </cell>
          <cell r="C26" t="str">
            <v>湘乡简美新材料科技有限公司</v>
          </cell>
          <cell r="D26" t="str">
            <v>座椅</v>
          </cell>
          <cell r="E26" t="str">
            <v>座椅</v>
          </cell>
          <cell r="F26" t="e">
            <v>#REF!</v>
          </cell>
          <cell r="G26" t="str">
            <v>正常供货</v>
          </cell>
          <cell r="H26">
            <v>60</v>
          </cell>
          <cell r="I26" t="str">
            <v>否</v>
          </cell>
          <cell r="J26">
            <v>60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AA26">
            <v>0</v>
          </cell>
          <cell r="AB26">
            <v>0</v>
          </cell>
          <cell r="AC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Q26">
            <v>279487.92</v>
          </cell>
          <cell r="AR26">
            <v>687700</v>
          </cell>
          <cell r="AS26">
            <v>339685.97</v>
          </cell>
          <cell r="AT26">
            <v>783921.1</v>
          </cell>
          <cell r="AU26">
            <v>0</v>
          </cell>
          <cell r="AV26">
            <v>782083.94</v>
          </cell>
          <cell r="AW26">
            <v>252144.23</v>
          </cell>
          <cell r="AX26">
            <v>514912.6</v>
          </cell>
          <cell r="AY26">
            <v>274931.76</v>
          </cell>
          <cell r="AZ26">
            <v>3914867.5199999996</v>
          </cell>
          <cell r="BA26">
            <v>3125023.1599999997</v>
          </cell>
          <cell r="BB26">
            <v>0.8</v>
          </cell>
          <cell r="BC26">
            <v>348465.83166666661</v>
          </cell>
          <cell r="BD26">
            <v>348465.83166666661</v>
          </cell>
          <cell r="BE26">
            <v>478813.15499999997</v>
          </cell>
          <cell r="BF26">
            <v>474255.87333333329</v>
          </cell>
          <cell r="BG26">
            <v>445457.97333333333</v>
          </cell>
          <cell r="BH26">
            <v>434665.60499999998</v>
          </cell>
        </row>
        <row r="27">
          <cell r="B27" t="str">
            <v>S432014</v>
          </cell>
          <cell r="C27" t="str">
            <v>江苏万金汽车零部件制造有限公司</v>
          </cell>
          <cell r="D27" t="str">
            <v>金属件</v>
          </cell>
          <cell r="E27" t="str">
            <v>金属件</v>
          </cell>
          <cell r="F27" t="e">
            <v>#REF!</v>
          </cell>
          <cell r="G27" t="str">
            <v>正常供货</v>
          </cell>
          <cell r="H27">
            <v>60</v>
          </cell>
          <cell r="I27" t="str">
            <v>是</v>
          </cell>
          <cell r="J27">
            <v>60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W27">
            <v>0</v>
          </cell>
          <cell r="AI27">
            <v>14403.5</v>
          </cell>
          <cell r="AJ27">
            <v>58316.480000000003</v>
          </cell>
          <cell r="AK27">
            <v>100608.43</v>
          </cell>
          <cell r="AL27">
            <v>115815.4</v>
          </cell>
          <cell r="AM27">
            <v>75399.59</v>
          </cell>
          <cell r="AN27">
            <v>83307.89</v>
          </cell>
          <cell r="AO27">
            <v>65175.17</v>
          </cell>
          <cell r="AP27">
            <v>61180.09</v>
          </cell>
          <cell r="AQ27">
            <v>82000</v>
          </cell>
          <cell r="AR27">
            <v>0</v>
          </cell>
          <cell r="AS27">
            <v>70593.25</v>
          </cell>
          <cell r="AT27">
            <v>72796.350000000006</v>
          </cell>
          <cell r="AU27">
            <v>107378.5</v>
          </cell>
          <cell r="AV27">
            <v>127594.58</v>
          </cell>
          <cell r="AW27">
            <v>207038.5</v>
          </cell>
          <cell r="AX27">
            <v>155235.85999999999</v>
          </cell>
          <cell r="AY27">
            <v>102653.88</v>
          </cell>
          <cell r="AZ27">
            <v>1499497.4699999997</v>
          </cell>
          <cell r="BA27">
            <v>1241607.73</v>
          </cell>
          <cell r="BB27">
            <v>0.8</v>
          </cell>
          <cell r="BC27">
            <v>58624.143333333333</v>
          </cell>
          <cell r="BD27">
            <v>65658.031666666662</v>
          </cell>
          <cell r="BE27">
            <v>76727.113333333327</v>
          </cell>
          <cell r="BF27">
            <v>97566.863333333327</v>
          </cell>
          <cell r="BG27">
            <v>123439.50666666665</v>
          </cell>
          <cell r="BH27">
            <v>128782.94500000001</v>
          </cell>
        </row>
        <row r="28">
          <cell r="B28" t="str">
            <v>S413033</v>
          </cell>
          <cell r="C28" t="str">
            <v>黄骅市再兴汽车配件有限公司</v>
          </cell>
          <cell r="D28" t="str">
            <v>金属件/后视镜</v>
          </cell>
          <cell r="E28" t="str">
            <v>金属件/后视镜</v>
          </cell>
          <cell r="F28" t="e">
            <v>#REF!</v>
          </cell>
          <cell r="G28" t="str">
            <v>正常供货</v>
          </cell>
          <cell r="H28">
            <v>60</v>
          </cell>
          <cell r="I28" t="str">
            <v>是</v>
          </cell>
          <cell r="J28">
            <v>60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50206.71</v>
          </cell>
          <cell r="AG28">
            <v>0</v>
          </cell>
          <cell r="AH28">
            <v>111717.87</v>
          </cell>
          <cell r="AI28">
            <v>0</v>
          </cell>
          <cell r="AJ28">
            <v>134069.59</v>
          </cell>
          <cell r="AK28">
            <v>177168.87</v>
          </cell>
          <cell r="AL28">
            <v>239953.1</v>
          </cell>
          <cell r="AM28">
            <v>123289.19</v>
          </cell>
          <cell r="AN28">
            <v>122638.49</v>
          </cell>
          <cell r="AO28">
            <v>55959.09</v>
          </cell>
          <cell r="AP28">
            <v>111910.16</v>
          </cell>
          <cell r="AQ28">
            <v>139000</v>
          </cell>
          <cell r="AR28">
            <v>141000</v>
          </cell>
          <cell r="AS28">
            <v>156563.19</v>
          </cell>
          <cell r="AT28">
            <v>126402.14</v>
          </cell>
          <cell r="AU28">
            <v>130455</v>
          </cell>
          <cell r="AV28">
            <v>276604.94</v>
          </cell>
          <cell r="AW28">
            <v>125390.28</v>
          </cell>
          <cell r="AX28">
            <v>104108</v>
          </cell>
          <cell r="AY28">
            <v>72315.960000000006</v>
          </cell>
          <cell r="AZ28">
            <v>2398752.5799999996</v>
          </cell>
          <cell r="BA28">
            <v>2222328.6199999996</v>
          </cell>
          <cell r="BB28">
            <v>0.8</v>
          </cell>
          <cell r="BC28">
            <v>121805.76333333332</v>
          </cell>
          <cell r="BD28">
            <v>134221.74833333335</v>
          </cell>
          <cell r="BE28">
            <v>161670.87833333333</v>
          </cell>
          <cell r="BF28">
            <v>159402.59166666667</v>
          </cell>
          <cell r="BG28">
            <v>153253.92500000002</v>
          </cell>
          <cell r="BH28">
            <v>139212.72</v>
          </cell>
        </row>
        <row r="29">
          <cell r="B29" t="str">
            <v>S413047</v>
          </cell>
          <cell r="C29" t="str">
            <v>黄骅市正大纺织机械配件厂</v>
          </cell>
          <cell r="D29" t="str">
            <v>金属件/座椅/后视镜</v>
          </cell>
          <cell r="E29" t="str">
            <v>金属件/座椅/后视镜</v>
          </cell>
          <cell r="F29" t="e">
            <v>#REF!</v>
          </cell>
          <cell r="G29" t="str">
            <v>正常供货</v>
          </cell>
          <cell r="H29">
            <v>60</v>
          </cell>
          <cell r="I29" t="str">
            <v>是</v>
          </cell>
          <cell r="J29">
            <v>60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240786.47</v>
          </cell>
          <cell r="AL29">
            <v>0</v>
          </cell>
          <cell r="AM29">
            <v>0</v>
          </cell>
          <cell r="AN29">
            <v>187757.44</v>
          </cell>
          <cell r="AO29">
            <v>0</v>
          </cell>
          <cell r="AP29">
            <v>460641.37</v>
          </cell>
          <cell r="AQ29">
            <v>615500</v>
          </cell>
          <cell r="AR29">
            <v>0</v>
          </cell>
          <cell r="AS29">
            <v>160532.68</v>
          </cell>
          <cell r="AT29">
            <v>0</v>
          </cell>
          <cell r="AU29">
            <v>190575.44</v>
          </cell>
          <cell r="AV29">
            <v>0</v>
          </cell>
          <cell r="AW29">
            <v>0</v>
          </cell>
          <cell r="AX29">
            <v>9647.69</v>
          </cell>
          <cell r="AY29">
            <v>0</v>
          </cell>
          <cell r="AZ29">
            <v>1865441.0899999999</v>
          </cell>
          <cell r="BA29">
            <v>1855793.4</v>
          </cell>
          <cell r="BB29">
            <v>0.8</v>
          </cell>
          <cell r="BC29">
            <v>206112.34166666667</v>
          </cell>
          <cell r="BD29">
            <v>237874.91500000001</v>
          </cell>
          <cell r="BE29">
            <v>161101.3533333333</v>
          </cell>
          <cell r="BF29">
            <v>58518.02</v>
          </cell>
          <cell r="BG29">
            <v>60125.968333333331</v>
          </cell>
          <cell r="BH29">
            <v>33370.521666666667</v>
          </cell>
        </row>
        <row r="30">
          <cell r="B30" t="str">
            <v>S437004</v>
          </cell>
          <cell r="C30" t="str">
            <v>青岛福基纺织有限公司</v>
          </cell>
          <cell r="D30" t="str">
            <v>座椅</v>
          </cell>
          <cell r="E30" t="str">
            <v>座椅</v>
          </cell>
          <cell r="F30" t="e">
            <v>#REF!</v>
          </cell>
          <cell r="G30" t="str">
            <v>正常供货</v>
          </cell>
          <cell r="H30">
            <v>60</v>
          </cell>
          <cell r="I30" t="str">
            <v>否</v>
          </cell>
          <cell r="J30">
            <v>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13004.950000000101</v>
          </cell>
          <cell r="AT30">
            <v>501479.22</v>
          </cell>
          <cell r="AU30">
            <v>326573.95</v>
          </cell>
          <cell r="AV30">
            <v>367231.17</v>
          </cell>
          <cell r="AW30">
            <v>0</v>
          </cell>
          <cell r="AX30">
            <v>71190.61</v>
          </cell>
          <cell r="AY30">
            <v>105342.81</v>
          </cell>
          <cell r="AZ30">
            <v>1384822.7100000002</v>
          </cell>
          <cell r="BA30">
            <v>1208289.29</v>
          </cell>
          <cell r="BB30">
            <v>1</v>
          </cell>
          <cell r="BC30">
            <v>85747.361666666679</v>
          </cell>
          <cell r="BD30">
            <v>140176.35333333336</v>
          </cell>
          <cell r="BE30">
            <v>201381.54833333334</v>
          </cell>
          <cell r="BF30">
            <v>201381.54833333334</v>
          </cell>
          <cell r="BG30">
            <v>213246.65000000002</v>
          </cell>
          <cell r="BH30">
            <v>228636.29333333333</v>
          </cell>
        </row>
        <row r="31">
          <cell r="B31" t="str">
            <v>S413084</v>
          </cell>
          <cell r="C31" t="str">
            <v>黄骅市常郭镇街西纸箱厂</v>
          </cell>
          <cell r="D31" t="str">
            <v>金属件/座椅/后视镜</v>
          </cell>
          <cell r="E31" t="str">
            <v>金属件/座椅/后视镜</v>
          </cell>
          <cell r="F31" t="e">
            <v>#REF!</v>
          </cell>
          <cell r="G31" t="str">
            <v>正常供货</v>
          </cell>
          <cell r="H31">
            <v>60</v>
          </cell>
          <cell r="I31" t="str">
            <v>是</v>
          </cell>
          <cell r="J31">
            <v>60</v>
          </cell>
          <cell r="K31">
            <v>0</v>
          </cell>
          <cell r="L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95879.9</v>
          </cell>
          <cell r="W31">
            <v>126878.41</v>
          </cell>
          <cell r="X31">
            <v>0</v>
          </cell>
          <cell r="Y31">
            <v>78582.9399999999</v>
          </cell>
          <cell r="Z31">
            <v>0</v>
          </cell>
          <cell r="AA31">
            <v>18137.96</v>
          </cell>
          <cell r="AB31">
            <v>109553.59</v>
          </cell>
          <cell r="AC31">
            <v>40359.409999999902</v>
          </cell>
          <cell r="AD31">
            <v>72716.78</v>
          </cell>
          <cell r="AE31">
            <v>104319.57</v>
          </cell>
          <cell r="AF31">
            <v>91228.98</v>
          </cell>
          <cell r="AG31">
            <v>24270.69</v>
          </cell>
          <cell r="AH31">
            <v>119988.44</v>
          </cell>
          <cell r="AI31">
            <v>50624.54</v>
          </cell>
          <cell r="AJ31">
            <v>45882.35</v>
          </cell>
          <cell r="AK31">
            <v>79661.13</v>
          </cell>
          <cell r="AL31">
            <v>90607.27</v>
          </cell>
          <cell r="AM31">
            <v>51611.47</v>
          </cell>
          <cell r="AN31">
            <v>47570.89</v>
          </cell>
          <cell r="AO31">
            <v>33607.06</v>
          </cell>
          <cell r="AP31">
            <v>37862.129999999997</v>
          </cell>
          <cell r="AQ31">
            <v>36800</v>
          </cell>
          <cell r="AR31">
            <v>37400</v>
          </cell>
          <cell r="AS31">
            <v>46036.4</v>
          </cell>
          <cell r="AT31">
            <v>36676.82</v>
          </cell>
          <cell r="AU31">
            <v>30501.73</v>
          </cell>
          <cell r="AV31">
            <v>49398.07</v>
          </cell>
          <cell r="AW31">
            <v>21560</v>
          </cell>
          <cell r="AX31">
            <v>86728.39</v>
          </cell>
          <cell r="AY31">
            <v>9599.58</v>
          </cell>
          <cell r="AZ31">
            <v>1674044.4999999995</v>
          </cell>
          <cell r="BA31">
            <v>1577716.5299999996</v>
          </cell>
          <cell r="BB31">
            <v>0.8</v>
          </cell>
          <cell r="BC31">
            <v>38063.735000000001</v>
          </cell>
          <cell r="BD31">
            <v>37546.18</v>
          </cell>
          <cell r="BE31">
            <v>39468.83666666667</v>
          </cell>
          <cell r="BF31">
            <v>36928.83666666667</v>
          </cell>
          <cell r="BG31">
            <v>45150.234999999993</v>
          </cell>
          <cell r="BH31">
            <v>39077.431666666664</v>
          </cell>
        </row>
        <row r="32">
          <cell r="B32" t="str">
            <v>S413078</v>
          </cell>
          <cell r="C32" t="str">
            <v>文安县德实汽车配件有限公司</v>
          </cell>
          <cell r="D32" t="str">
            <v>金属件/座椅</v>
          </cell>
          <cell r="E32" t="str">
            <v>金属件/座椅</v>
          </cell>
          <cell r="F32" t="e">
            <v>#REF!</v>
          </cell>
          <cell r="G32" t="str">
            <v>正常供货</v>
          </cell>
          <cell r="H32">
            <v>60</v>
          </cell>
          <cell r="I32" t="str">
            <v>是</v>
          </cell>
          <cell r="J32">
            <v>60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343013.72</v>
          </cell>
          <cell r="AQ32">
            <v>352600</v>
          </cell>
          <cell r="AR32">
            <v>352000</v>
          </cell>
          <cell r="AS32">
            <v>425266.94</v>
          </cell>
          <cell r="AT32">
            <v>345337.35</v>
          </cell>
          <cell r="AU32">
            <v>308833.87</v>
          </cell>
          <cell r="AV32">
            <v>406314.03</v>
          </cell>
          <cell r="AW32">
            <v>220273.69</v>
          </cell>
          <cell r="AX32">
            <v>365186.68</v>
          </cell>
          <cell r="AY32">
            <v>223782.45</v>
          </cell>
          <cell r="AZ32">
            <v>3342608.7300000004</v>
          </cell>
          <cell r="BA32">
            <v>2753639.6</v>
          </cell>
          <cell r="BB32">
            <v>0.8</v>
          </cell>
          <cell r="BC32">
            <v>303036.33499999996</v>
          </cell>
          <cell r="BD32">
            <v>354508.64666666667</v>
          </cell>
          <cell r="BE32">
            <v>365058.69833333342</v>
          </cell>
          <cell r="BF32">
            <v>343004.31333333335</v>
          </cell>
          <cell r="BG32">
            <v>345202.09333333332</v>
          </cell>
          <cell r="BH32">
            <v>311621.34499999997</v>
          </cell>
        </row>
        <row r="33">
          <cell r="B33" t="str">
            <v>S411017</v>
          </cell>
          <cell r="C33" t="str">
            <v>北京奇美玉隆商贸有限责任公司</v>
          </cell>
          <cell r="D33" t="str">
            <v>后视镜</v>
          </cell>
          <cell r="E33" t="str">
            <v>后视镜</v>
          </cell>
          <cell r="G33" t="str">
            <v>大宗物料</v>
          </cell>
          <cell r="H33">
            <v>30</v>
          </cell>
          <cell r="I33" t="str">
            <v>是</v>
          </cell>
          <cell r="J33">
            <v>30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465206.3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248200</v>
          </cell>
          <cell r="AR33">
            <v>0</v>
          </cell>
          <cell r="AS33">
            <v>185500</v>
          </cell>
          <cell r="AT33">
            <v>342439.95</v>
          </cell>
          <cell r="AU33">
            <v>208897.43</v>
          </cell>
          <cell r="AV33">
            <v>132500</v>
          </cell>
          <cell r="AW33">
            <v>0</v>
          </cell>
          <cell r="AY33">
            <v>0</v>
          </cell>
          <cell r="AZ33">
            <v>1582743.68</v>
          </cell>
          <cell r="BA33">
            <v>1582743.68</v>
          </cell>
          <cell r="BB33">
            <v>0</v>
          </cell>
          <cell r="BC33">
            <v>129356.65833333333</v>
          </cell>
          <cell r="BD33">
            <v>164172.89666666664</v>
          </cell>
          <cell r="BE33">
            <v>186256.22999999998</v>
          </cell>
          <cell r="BF33">
            <v>144889.56333333332</v>
          </cell>
          <cell r="BG33">
            <v>144889.56333333332</v>
          </cell>
          <cell r="BH33">
            <v>113972.89666666667</v>
          </cell>
        </row>
        <row r="34">
          <cell r="B34" t="str">
            <v>S413066</v>
          </cell>
          <cell r="C34" t="str">
            <v>河北新强力机械制造有限公司</v>
          </cell>
          <cell r="D34" t="str">
            <v>金属件/座椅</v>
          </cell>
          <cell r="E34" t="str">
            <v>金属件/座椅</v>
          </cell>
          <cell r="F34" t="e">
            <v>#REF!</v>
          </cell>
          <cell r="G34" t="str">
            <v>正常供货</v>
          </cell>
          <cell r="H34">
            <v>90</v>
          </cell>
          <cell r="I34" t="str">
            <v>是</v>
          </cell>
          <cell r="J34">
            <v>90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4939.03</v>
          </cell>
          <cell r="AG34">
            <v>125535.41</v>
          </cell>
          <cell r="AH34">
            <v>33983.589999999997</v>
          </cell>
          <cell r="AI34">
            <v>60726.86</v>
          </cell>
          <cell r="AJ34">
            <v>112769.84</v>
          </cell>
          <cell r="AK34">
            <v>122728.09</v>
          </cell>
          <cell r="AL34">
            <v>122905.29</v>
          </cell>
          <cell r="AM34">
            <v>0</v>
          </cell>
          <cell r="AN34">
            <v>94567.72</v>
          </cell>
          <cell r="AO34">
            <v>60816.82</v>
          </cell>
          <cell r="AP34">
            <v>34267.15</v>
          </cell>
          <cell r="AQ34">
            <v>83500</v>
          </cell>
          <cell r="AR34">
            <v>77000</v>
          </cell>
          <cell r="AS34">
            <v>77137.289999999994</v>
          </cell>
          <cell r="AT34">
            <v>67357.009999999995</v>
          </cell>
          <cell r="AU34">
            <v>0</v>
          </cell>
          <cell r="AV34">
            <v>52526.87</v>
          </cell>
          <cell r="AW34">
            <v>161997.79</v>
          </cell>
          <cell r="AX34">
            <v>135262.51999999999</v>
          </cell>
          <cell r="AY34">
            <v>0</v>
          </cell>
          <cell r="AZ34">
            <v>1428021.28</v>
          </cell>
          <cell r="BA34">
            <v>1130760.97</v>
          </cell>
          <cell r="BB34">
            <v>0.8</v>
          </cell>
          <cell r="BC34">
            <v>66679.71166666667</v>
          </cell>
          <cell r="BD34">
            <v>56543.575000000004</v>
          </cell>
          <cell r="BE34">
            <v>59586.861666666664</v>
          </cell>
          <cell r="BF34">
            <v>72669.82666666666</v>
          </cell>
          <cell r="BG34">
            <v>82380.246666666659</v>
          </cell>
          <cell r="BH34">
            <v>69524.031666666677</v>
          </cell>
        </row>
        <row r="35">
          <cell r="B35" t="str">
            <v>S413065</v>
          </cell>
          <cell r="C35" t="str">
            <v>河北锦泽丰泰国际贸易有限公司</v>
          </cell>
          <cell r="D35" t="str">
            <v>金属件</v>
          </cell>
          <cell r="E35" t="str">
            <v>金属件</v>
          </cell>
          <cell r="F35" t="e">
            <v>#REF!</v>
          </cell>
          <cell r="G35" t="str">
            <v>大宗物料</v>
          </cell>
          <cell r="H35">
            <v>0</v>
          </cell>
          <cell r="I35" t="str">
            <v>否</v>
          </cell>
          <cell r="J35">
            <v>30</v>
          </cell>
          <cell r="AE35">
            <v>0</v>
          </cell>
          <cell r="AF35">
            <v>0</v>
          </cell>
          <cell r="AG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523982.5</v>
          </cell>
          <cell r="AY35">
            <v>1289390.93</v>
          </cell>
          <cell r="AZ35">
            <v>1813373.43</v>
          </cell>
          <cell r="BA35">
            <v>1813373.43</v>
          </cell>
          <cell r="BB35">
            <v>1</v>
          </cell>
          <cell r="BC35">
            <v>0</v>
          </cell>
          <cell r="BD35">
            <v>0</v>
          </cell>
          <cell r="BE35">
            <v>0</v>
          </cell>
          <cell r="BF35">
            <v>87330.416666666672</v>
          </cell>
          <cell r="BG35">
            <v>87330.416666666672</v>
          </cell>
          <cell r="BH35">
            <v>302228.90499999997</v>
          </cell>
        </row>
        <row r="36">
          <cell r="B36" t="str">
            <v>S433001</v>
          </cell>
          <cell r="C36" t="str">
            <v>宁波精成车业有限公司</v>
          </cell>
          <cell r="D36" t="str">
            <v>后视镜</v>
          </cell>
          <cell r="E36" t="str">
            <v>后视镜</v>
          </cell>
          <cell r="G36" t="str">
            <v>正常供货</v>
          </cell>
          <cell r="H36">
            <v>60</v>
          </cell>
          <cell r="I36" t="str">
            <v>否</v>
          </cell>
          <cell r="J36">
            <v>60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R36">
            <v>0</v>
          </cell>
          <cell r="AS36">
            <v>0</v>
          </cell>
          <cell r="AT36">
            <v>0</v>
          </cell>
          <cell r="AW36">
            <v>0</v>
          </cell>
          <cell r="AY36">
            <v>107884.53</v>
          </cell>
          <cell r="AZ36">
            <v>107884.53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17980.755000000001</v>
          </cell>
        </row>
        <row r="37">
          <cell r="B37" t="str">
            <v>S432020</v>
          </cell>
          <cell r="C37" t="str">
            <v>恺博（常熟）座椅机械部件有限公司</v>
          </cell>
          <cell r="D37" t="str">
            <v>座椅</v>
          </cell>
          <cell r="E37" t="str">
            <v>座椅</v>
          </cell>
          <cell r="F37" t="e">
            <v>#REF!</v>
          </cell>
          <cell r="G37" t="str">
            <v>正常供货</v>
          </cell>
          <cell r="H37">
            <v>60</v>
          </cell>
          <cell r="I37" t="str">
            <v>是</v>
          </cell>
          <cell r="J37">
            <v>60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F37">
            <v>0</v>
          </cell>
          <cell r="AG37">
            <v>86262.8</v>
          </cell>
          <cell r="AH37">
            <v>0</v>
          </cell>
          <cell r="AI37">
            <v>201989.76000000001</v>
          </cell>
          <cell r="AJ37">
            <v>50497.440000000002</v>
          </cell>
          <cell r="AK37">
            <v>0</v>
          </cell>
          <cell r="AL37">
            <v>0</v>
          </cell>
          <cell r="AM37">
            <v>151492.32</v>
          </cell>
          <cell r="AN37">
            <v>353482.08</v>
          </cell>
          <cell r="AO37">
            <v>0</v>
          </cell>
          <cell r="AP37">
            <v>555471.84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100994.88</v>
          </cell>
          <cell r="AV37">
            <v>0</v>
          </cell>
          <cell r="AW37">
            <v>0</v>
          </cell>
          <cell r="AX37">
            <v>100994.88</v>
          </cell>
          <cell r="AY37">
            <v>504974.4</v>
          </cell>
          <cell r="AZ37">
            <v>2106160.4</v>
          </cell>
          <cell r="BA37">
            <v>1500191.12</v>
          </cell>
          <cell r="BB37">
            <v>1</v>
          </cell>
          <cell r="BC37">
            <v>92578.64</v>
          </cell>
          <cell r="BD37">
            <v>109411.12</v>
          </cell>
          <cell r="BE37">
            <v>16832.48</v>
          </cell>
          <cell r="BF37">
            <v>16832.48</v>
          </cell>
          <cell r="BG37">
            <v>33664.959999999999</v>
          </cell>
          <cell r="BH37">
            <v>117827.36</v>
          </cell>
        </row>
        <row r="38">
          <cell r="B38" t="str">
            <v>S412001</v>
          </cell>
          <cell r="C38" t="str">
            <v>天津生隆纤维材料股份有限公司</v>
          </cell>
          <cell r="D38" t="str">
            <v>座椅</v>
          </cell>
          <cell r="E38" t="str">
            <v>座椅</v>
          </cell>
          <cell r="F38" t="e">
            <v>#REF!</v>
          </cell>
          <cell r="G38" t="str">
            <v>正常供货</v>
          </cell>
          <cell r="H38">
            <v>90</v>
          </cell>
          <cell r="I38" t="str">
            <v>是</v>
          </cell>
          <cell r="J38">
            <v>90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140435.82</v>
          </cell>
          <cell r="AN38">
            <v>0</v>
          </cell>
          <cell r="AO38">
            <v>311154.09000000003</v>
          </cell>
          <cell r="AP38">
            <v>144144</v>
          </cell>
          <cell r="AQ38">
            <v>178600</v>
          </cell>
          <cell r="AR38">
            <v>186200</v>
          </cell>
          <cell r="AS38">
            <v>0</v>
          </cell>
          <cell r="AT38">
            <v>386548.67</v>
          </cell>
          <cell r="AU38">
            <v>0</v>
          </cell>
          <cell r="AV38">
            <v>0</v>
          </cell>
          <cell r="AW38">
            <v>144815.85</v>
          </cell>
          <cell r="AX38">
            <v>75145.41</v>
          </cell>
          <cell r="AY38">
            <v>21060.84</v>
          </cell>
          <cell r="AZ38">
            <v>1588104.6800000002</v>
          </cell>
          <cell r="BA38">
            <v>1347082.58</v>
          </cell>
          <cell r="BB38">
            <v>1</v>
          </cell>
          <cell r="BC38">
            <v>201107.79333333333</v>
          </cell>
          <cell r="BD38">
            <v>149248.77833333332</v>
          </cell>
          <cell r="BE38">
            <v>125224.77833333332</v>
          </cell>
          <cell r="BF38">
            <v>119594.08666666666</v>
          </cell>
          <cell r="BG38">
            <v>101084.98833333334</v>
          </cell>
          <cell r="BH38">
            <v>104595.12833333334</v>
          </cell>
        </row>
        <row r="39">
          <cell r="B39" t="str">
            <v>S433003</v>
          </cell>
          <cell r="C39" t="str">
            <v>浙江松原汽车安全系统股份有限公司</v>
          </cell>
          <cell r="D39" t="str">
            <v>座椅</v>
          </cell>
          <cell r="E39" t="str">
            <v>座椅</v>
          </cell>
          <cell r="F39" t="e">
            <v>#REF!</v>
          </cell>
          <cell r="G39" t="str">
            <v>正常供货</v>
          </cell>
          <cell r="H39">
            <v>90</v>
          </cell>
          <cell r="I39" t="str">
            <v>否</v>
          </cell>
          <cell r="J39">
            <v>90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K39">
            <v>0</v>
          </cell>
          <cell r="AP39">
            <v>0</v>
          </cell>
          <cell r="AR39">
            <v>6243.12</v>
          </cell>
          <cell r="AS39">
            <v>359530.55</v>
          </cell>
          <cell r="AT39">
            <v>269749.08</v>
          </cell>
          <cell r="AU39">
            <v>422823.47</v>
          </cell>
          <cell r="AV39">
            <v>0</v>
          </cell>
          <cell r="AW39">
            <v>285452.59999999998</v>
          </cell>
          <cell r="AY39">
            <v>32420.83</v>
          </cell>
          <cell r="AZ39">
            <v>1376219.65</v>
          </cell>
          <cell r="BA39">
            <v>1058346.2199999997</v>
          </cell>
          <cell r="BB39">
            <v>1</v>
          </cell>
          <cell r="BC39">
            <v>105920.45833333333</v>
          </cell>
          <cell r="BD39">
            <v>176391.03666666665</v>
          </cell>
          <cell r="BE39">
            <v>176391.03666666665</v>
          </cell>
          <cell r="BF39">
            <v>223966.46999999997</v>
          </cell>
          <cell r="BG39">
            <v>222925.95000000004</v>
          </cell>
          <cell r="BH39">
            <v>168407.66333333333</v>
          </cell>
        </row>
        <row r="40">
          <cell r="B40" t="str">
            <v>S437023</v>
          </cell>
          <cell r="C40" t="str">
            <v>高唐强盛机械有限公司</v>
          </cell>
          <cell r="D40" t="str">
            <v>金属件</v>
          </cell>
          <cell r="E40" t="str">
            <v>金属件</v>
          </cell>
          <cell r="F40" t="e">
            <v>#REF!</v>
          </cell>
          <cell r="G40" t="str">
            <v>正常供货</v>
          </cell>
          <cell r="H40">
            <v>60</v>
          </cell>
          <cell r="I40" t="str">
            <v>是</v>
          </cell>
          <cell r="J40">
            <v>90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172666.63</v>
          </cell>
          <cell r="S40">
            <v>295046.31</v>
          </cell>
          <cell r="T40">
            <v>0</v>
          </cell>
          <cell r="U40">
            <v>0</v>
          </cell>
          <cell r="V40">
            <v>158493.38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196661.45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33763.07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Y40">
            <v>0</v>
          </cell>
          <cell r="AZ40">
            <v>856630.84</v>
          </cell>
          <cell r="BA40">
            <v>856630.84</v>
          </cell>
          <cell r="BB40">
            <v>0.8</v>
          </cell>
          <cell r="BC40">
            <v>5627.1783333333333</v>
          </cell>
          <cell r="BD40">
            <v>5627.1783333333333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</row>
        <row r="41">
          <cell r="B41" t="str">
            <v>S422002</v>
          </cell>
          <cell r="C41" t="str">
            <v>长春市天利得科技有限公司</v>
          </cell>
          <cell r="D41" t="str">
            <v>座椅</v>
          </cell>
          <cell r="E41" t="str">
            <v>座椅</v>
          </cell>
          <cell r="F41" t="e">
            <v>#REF!</v>
          </cell>
          <cell r="G41" t="str">
            <v>正常供货</v>
          </cell>
          <cell r="H41">
            <v>60</v>
          </cell>
          <cell r="I41" t="str">
            <v>否</v>
          </cell>
          <cell r="J41">
            <v>90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S41">
            <v>203514.6</v>
          </cell>
          <cell r="AT41">
            <v>158056.49</v>
          </cell>
          <cell r="AU41">
            <v>216321.56</v>
          </cell>
          <cell r="AV41">
            <v>206975.89</v>
          </cell>
          <cell r="AW41">
            <v>171745.31</v>
          </cell>
          <cell r="AX41">
            <v>213981.32</v>
          </cell>
          <cell r="AY41">
            <v>186978.84</v>
          </cell>
          <cell r="AZ41">
            <v>1357574.01</v>
          </cell>
          <cell r="BA41">
            <v>956613.84999999986</v>
          </cell>
          <cell r="BB41">
            <v>0.8</v>
          </cell>
          <cell r="BC41">
            <v>60261.848333333328</v>
          </cell>
          <cell r="BD41">
            <v>96315.441666666651</v>
          </cell>
          <cell r="BE41">
            <v>130811.42333333332</v>
          </cell>
          <cell r="BF41">
            <v>159435.64166666663</v>
          </cell>
          <cell r="BG41">
            <v>195099.19499999998</v>
          </cell>
          <cell r="BH41">
            <v>192343.23500000002</v>
          </cell>
        </row>
        <row r="42">
          <cell r="B42" t="str">
            <v>S437019</v>
          </cell>
          <cell r="C42" t="str">
            <v>日照浩利橡塑有限公司</v>
          </cell>
          <cell r="D42" t="str">
            <v>金属件/座椅</v>
          </cell>
          <cell r="E42" t="str">
            <v>金属件/座椅</v>
          </cell>
          <cell r="F42" t="e">
            <v>#REF!</v>
          </cell>
          <cell r="G42" t="str">
            <v>正常供货</v>
          </cell>
          <cell r="H42">
            <v>60</v>
          </cell>
          <cell r="I42" t="str">
            <v>是</v>
          </cell>
          <cell r="J42">
            <v>60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146534.48000000001</v>
          </cell>
          <cell r="AM42">
            <v>136767.29</v>
          </cell>
          <cell r="AN42">
            <v>16256.75</v>
          </cell>
          <cell r="AO42">
            <v>18718.650000000001</v>
          </cell>
          <cell r="AP42">
            <v>26337.4</v>
          </cell>
          <cell r="AQ42">
            <v>83000</v>
          </cell>
          <cell r="AR42">
            <v>166600</v>
          </cell>
          <cell r="AS42">
            <v>199098.38</v>
          </cell>
          <cell r="AT42">
            <v>170008.91</v>
          </cell>
          <cell r="AU42">
            <v>128935.26</v>
          </cell>
          <cell r="AV42">
            <v>600916.49</v>
          </cell>
          <cell r="AW42">
            <v>234670.04</v>
          </cell>
          <cell r="AX42">
            <v>520798.5</v>
          </cell>
          <cell r="AY42">
            <v>239833.74</v>
          </cell>
          <cell r="AZ42">
            <v>2688475.8900000006</v>
          </cell>
          <cell r="BA42">
            <v>1927843.6500000004</v>
          </cell>
          <cell r="BB42">
            <v>0.8</v>
          </cell>
          <cell r="BC42">
            <v>110627.22333333333</v>
          </cell>
          <cell r="BD42">
            <v>128996.65833333334</v>
          </cell>
          <cell r="BE42">
            <v>224759.84</v>
          </cell>
          <cell r="BF42">
            <v>250038.18000000002</v>
          </cell>
          <cell r="BG42">
            <v>309071.26333333337</v>
          </cell>
          <cell r="BH42">
            <v>315860.49</v>
          </cell>
        </row>
        <row r="43">
          <cell r="B43" t="str">
            <v>S413090</v>
          </cell>
          <cell r="C43" t="str">
            <v>黄骅市津华汽车部件有限公司</v>
          </cell>
          <cell r="D43" t="str">
            <v>金属件/座椅</v>
          </cell>
          <cell r="E43" t="str">
            <v>金属件/座椅</v>
          </cell>
          <cell r="F43" t="e">
            <v>#REF!</v>
          </cell>
          <cell r="G43" t="str">
            <v>更名创合</v>
          </cell>
          <cell r="H43">
            <v>60</v>
          </cell>
          <cell r="I43" t="str">
            <v>是</v>
          </cell>
          <cell r="J43">
            <v>90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149198.92000000001</v>
          </cell>
          <cell r="AB43">
            <v>0</v>
          </cell>
          <cell r="AC43">
            <v>0</v>
          </cell>
          <cell r="AE43">
            <v>378139.64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Y43">
            <v>0</v>
          </cell>
          <cell r="AZ43">
            <v>527338.56000000006</v>
          </cell>
          <cell r="BA43">
            <v>527338.56000000006</v>
          </cell>
          <cell r="BB43">
            <v>0.8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</row>
        <row r="44">
          <cell r="B44" t="str">
            <v>S413051</v>
          </cell>
          <cell r="C44" t="str">
            <v>黄骅市京港机电设备有限公司</v>
          </cell>
          <cell r="D44" t="str">
            <v>座椅/后视镜</v>
          </cell>
          <cell r="E44" t="str">
            <v>座椅/后视镜</v>
          </cell>
          <cell r="F44" t="e">
            <v>#REF!</v>
          </cell>
          <cell r="G44" t="str">
            <v>正常供货</v>
          </cell>
          <cell r="H44">
            <v>60</v>
          </cell>
          <cell r="I44" t="str">
            <v>是</v>
          </cell>
          <cell r="J44">
            <v>60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56830.9</v>
          </cell>
          <cell r="U44">
            <v>0</v>
          </cell>
          <cell r="V44">
            <v>212817.59</v>
          </cell>
          <cell r="W44">
            <v>0</v>
          </cell>
          <cell r="X44">
            <v>98690.6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25457.29</v>
          </cell>
          <cell r="AJ44">
            <v>102625.95</v>
          </cell>
          <cell r="AK44">
            <v>61039.55</v>
          </cell>
          <cell r="AL44">
            <v>0</v>
          </cell>
          <cell r="AM44">
            <v>7579.72</v>
          </cell>
          <cell r="AN44">
            <v>187.99</v>
          </cell>
          <cell r="AO44">
            <v>123.67</v>
          </cell>
          <cell r="AP44">
            <v>7479.33</v>
          </cell>
          <cell r="AQ44">
            <v>21400</v>
          </cell>
          <cell r="AR44">
            <v>10500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Y44">
            <v>0</v>
          </cell>
          <cell r="AZ44">
            <v>604732.59</v>
          </cell>
          <cell r="BA44">
            <v>604732.59</v>
          </cell>
          <cell r="BB44">
            <v>0.8</v>
          </cell>
          <cell r="BC44">
            <v>6583.833333333333</v>
          </cell>
          <cell r="BD44">
            <v>6563.2216666666673</v>
          </cell>
          <cell r="BE44">
            <v>5316.666666666667</v>
          </cell>
          <cell r="BF44">
            <v>1750</v>
          </cell>
          <cell r="BG44">
            <v>0</v>
          </cell>
          <cell r="BH44">
            <v>0</v>
          </cell>
        </row>
        <row r="45">
          <cell r="B45" t="str">
            <v>S413132</v>
          </cell>
          <cell r="C45" t="str">
            <v>霸州市政锦五金制品有限公司</v>
          </cell>
          <cell r="D45" t="str">
            <v>金属件</v>
          </cell>
          <cell r="E45" t="str">
            <v>金属件</v>
          </cell>
          <cell r="F45" t="e">
            <v>#REF!</v>
          </cell>
          <cell r="G45" t="str">
            <v>正常供货</v>
          </cell>
          <cell r="H45">
            <v>90</v>
          </cell>
          <cell r="I45" t="str">
            <v>是</v>
          </cell>
          <cell r="J45">
            <v>90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N45">
            <v>1844.43</v>
          </cell>
          <cell r="AO45">
            <v>73420.39</v>
          </cell>
          <cell r="AP45">
            <v>105493.74</v>
          </cell>
          <cell r="AQ45">
            <v>134900</v>
          </cell>
          <cell r="AR45">
            <v>251000</v>
          </cell>
          <cell r="AS45">
            <v>194883.01</v>
          </cell>
          <cell r="AT45">
            <v>255354.44</v>
          </cell>
          <cell r="AU45">
            <v>0</v>
          </cell>
          <cell r="AV45">
            <v>302273.52</v>
          </cell>
          <cell r="AW45">
            <v>158299.70000000001</v>
          </cell>
          <cell r="AX45">
            <v>437642.97</v>
          </cell>
          <cell r="AY45">
            <v>278504.71999999997</v>
          </cell>
          <cell r="AZ45">
            <v>2193616.92</v>
          </cell>
          <cell r="BA45">
            <v>1319169.53</v>
          </cell>
          <cell r="BB45">
            <v>0.8</v>
          </cell>
          <cell r="BC45">
            <v>169175.26333333334</v>
          </cell>
          <cell r="BD45">
            <v>156938.53166666665</v>
          </cell>
          <cell r="BE45">
            <v>189735.16166666665</v>
          </cell>
          <cell r="BF45">
            <v>193635.11166666666</v>
          </cell>
          <cell r="BG45">
            <v>224742.27333333332</v>
          </cell>
          <cell r="BH45">
            <v>238679.22499999998</v>
          </cell>
        </row>
        <row r="46">
          <cell r="B46" t="str">
            <v>S411010</v>
          </cell>
          <cell r="C46" t="str">
            <v>北京多宾城建筑机械有限公司</v>
          </cell>
          <cell r="D46" t="str">
            <v>后视镜</v>
          </cell>
          <cell r="E46" t="str">
            <v>后视镜</v>
          </cell>
          <cell r="G46" t="str">
            <v>正常供货</v>
          </cell>
          <cell r="H46">
            <v>60</v>
          </cell>
          <cell r="I46" t="str">
            <v>是</v>
          </cell>
          <cell r="J46">
            <v>90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121209.49</v>
          </cell>
          <cell r="AM46">
            <v>45180.06</v>
          </cell>
          <cell r="AN46">
            <v>102833.86</v>
          </cell>
          <cell r="AO46">
            <v>74741.320000000007</v>
          </cell>
          <cell r="AP46">
            <v>85589.88</v>
          </cell>
          <cell r="AQ46">
            <v>93000</v>
          </cell>
          <cell r="AR46">
            <v>47900</v>
          </cell>
          <cell r="AS46">
            <v>89492.64</v>
          </cell>
          <cell r="AT46">
            <v>86878.44</v>
          </cell>
          <cell r="AU46">
            <v>28025.03</v>
          </cell>
          <cell r="AV46">
            <v>12685.55</v>
          </cell>
          <cell r="AW46">
            <v>0</v>
          </cell>
          <cell r="AX46">
            <v>131554.62</v>
          </cell>
          <cell r="AY46">
            <v>104450.84</v>
          </cell>
          <cell r="AZ46">
            <v>1023541.73</v>
          </cell>
          <cell r="BA46">
            <v>787536.27</v>
          </cell>
          <cell r="BB46">
            <v>0</v>
          </cell>
          <cell r="BC46">
            <v>79600.38</v>
          </cell>
          <cell r="BD46">
            <v>71814.331666666665</v>
          </cell>
          <cell r="BE46">
            <v>59663.609999999993</v>
          </cell>
          <cell r="BF46">
            <v>44163.610000000008</v>
          </cell>
          <cell r="BG46">
            <v>58106.046666666669</v>
          </cell>
          <cell r="BH46">
            <v>60599.079999999994</v>
          </cell>
        </row>
        <row r="47">
          <cell r="B47" t="str">
            <v>S432021</v>
          </cell>
          <cell r="C47" t="str">
            <v>江苏艾文德悦达汽车内饰有限责任公司</v>
          </cell>
          <cell r="D47" t="str">
            <v>座椅</v>
          </cell>
          <cell r="E47" t="str">
            <v>座椅</v>
          </cell>
          <cell r="F47" t="e">
            <v>#REF!</v>
          </cell>
          <cell r="G47" t="str">
            <v>诉讼</v>
          </cell>
          <cell r="H47">
            <v>60</v>
          </cell>
          <cell r="I47" t="str">
            <v>否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0.8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</row>
        <row r="48">
          <cell r="B48" t="str">
            <v>S433010</v>
          </cell>
          <cell r="C48" t="str">
            <v>台州市黄岩佩雷希模具有限公司</v>
          </cell>
          <cell r="D48">
            <v>0</v>
          </cell>
          <cell r="E48">
            <v>0</v>
          </cell>
          <cell r="G48" t="str">
            <v>固定资产</v>
          </cell>
          <cell r="H48">
            <v>0</v>
          </cell>
          <cell r="I48" t="str">
            <v>是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G48">
            <v>0</v>
          </cell>
          <cell r="AH48">
            <v>37300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140000</v>
          </cell>
          <cell r="AU48">
            <v>0</v>
          </cell>
          <cell r="AV48">
            <v>0</v>
          </cell>
          <cell r="AW48">
            <v>0</v>
          </cell>
          <cell r="AY48">
            <v>0</v>
          </cell>
          <cell r="AZ48">
            <v>177300</v>
          </cell>
          <cell r="BA48">
            <v>177300</v>
          </cell>
          <cell r="BB48">
            <v>0</v>
          </cell>
          <cell r="BC48">
            <v>23333.333333333332</v>
          </cell>
          <cell r="BD48">
            <v>23333.333333333332</v>
          </cell>
          <cell r="BE48">
            <v>23333.333333333332</v>
          </cell>
          <cell r="BF48">
            <v>23333.333333333332</v>
          </cell>
          <cell r="BG48">
            <v>23333.333333333332</v>
          </cell>
          <cell r="BH48">
            <v>23333.333333333332</v>
          </cell>
        </row>
        <row r="49">
          <cell r="B49" t="str">
            <v>S413161</v>
          </cell>
          <cell r="C49" t="str">
            <v>河北利达金属制品集团有限公司</v>
          </cell>
          <cell r="D49" t="str">
            <v>金属件</v>
          </cell>
          <cell r="E49" t="str">
            <v>金属件</v>
          </cell>
          <cell r="F49" t="e">
            <v>#REF!</v>
          </cell>
          <cell r="G49" t="str">
            <v>正常供货</v>
          </cell>
          <cell r="H49">
            <v>90</v>
          </cell>
          <cell r="I49" t="str">
            <v>是</v>
          </cell>
          <cell r="J49">
            <v>90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J49">
            <v>0</v>
          </cell>
          <cell r="AK49">
            <v>0</v>
          </cell>
          <cell r="AL49">
            <v>0</v>
          </cell>
          <cell r="AO49">
            <v>0</v>
          </cell>
          <cell r="AP49">
            <v>161986.92000000001</v>
          </cell>
          <cell r="AQ49">
            <v>0</v>
          </cell>
          <cell r="AR49">
            <v>0</v>
          </cell>
          <cell r="AS49">
            <v>2279773.31</v>
          </cell>
          <cell r="AT49">
            <v>759580.68</v>
          </cell>
          <cell r="AU49">
            <v>0</v>
          </cell>
          <cell r="AV49">
            <v>0</v>
          </cell>
          <cell r="AW49">
            <v>1943731.72</v>
          </cell>
          <cell r="AX49">
            <v>731857.32</v>
          </cell>
          <cell r="AY49">
            <v>424300.31</v>
          </cell>
          <cell r="AZ49">
            <v>6301230.2599999998</v>
          </cell>
          <cell r="BA49">
            <v>3201340.91</v>
          </cell>
          <cell r="BB49">
            <v>0.8</v>
          </cell>
          <cell r="BC49">
            <v>533556.81833333336</v>
          </cell>
          <cell r="BD49">
            <v>533556.81833333336</v>
          </cell>
          <cell r="BE49">
            <v>506558.99833333335</v>
          </cell>
          <cell r="BF49">
            <v>830514.28500000003</v>
          </cell>
          <cell r="BG49">
            <v>952490.505</v>
          </cell>
          <cell r="BH49">
            <v>643245.005</v>
          </cell>
        </row>
        <row r="50">
          <cell r="B50" t="str">
            <v>S412015</v>
          </cell>
          <cell r="C50" t="str">
            <v>天津亚铁科技有限公司</v>
          </cell>
          <cell r="D50" t="str">
            <v>金属件</v>
          </cell>
          <cell r="E50" t="str">
            <v>金属件</v>
          </cell>
          <cell r="F50" t="e">
            <v>#REF!</v>
          </cell>
          <cell r="G50" t="str">
            <v>老账</v>
          </cell>
          <cell r="H50">
            <v>0</v>
          </cell>
          <cell r="I50" t="str">
            <v>否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W50">
            <v>0</v>
          </cell>
          <cell r="X50">
            <v>0</v>
          </cell>
          <cell r="Y50">
            <v>126094.65</v>
          </cell>
          <cell r="Z50">
            <v>0</v>
          </cell>
          <cell r="AA50">
            <v>0</v>
          </cell>
          <cell r="AB50">
            <v>0</v>
          </cell>
          <cell r="AC50">
            <v>74592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Y50">
            <v>0</v>
          </cell>
          <cell r="AZ50">
            <v>200686.65</v>
          </cell>
          <cell r="BA50">
            <v>200686.65</v>
          </cell>
          <cell r="BB50">
            <v>0.8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</row>
        <row r="51">
          <cell r="B51" t="str">
            <v>S437015</v>
          </cell>
          <cell r="C51" t="str">
            <v>山东金达汽车部件制造股份有限公司</v>
          </cell>
          <cell r="D51" t="str">
            <v>座椅</v>
          </cell>
          <cell r="E51" t="str">
            <v>座椅</v>
          </cell>
          <cell r="F51" t="e">
            <v>#REF!</v>
          </cell>
          <cell r="G51" t="str">
            <v>正常供货</v>
          </cell>
          <cell r="H51">
            <v>60</v>
          </cell>
          <cell r="I51" t="str">
            <v>否</v>
          </cell>
          <cell r="J51">
            <v>90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20980.81</v>
          </cell>
          <cell r="AT51">
            <v>461164.86</v>
          </cell>
          <cell r="AU51">
            <v>485505.14</v>
          </cell>
          <cell r="AV51">
            <v>900590.92</v>
          </cell>
          <cell r="AW51">
            <v>291316.14</v>
          </cell>
          <cell r="AX51">
            <v>689636.32</v>
          </cell>
          <cell r="AY51">
            <v>406031.42</v>
          </cell>
          <cell r="AZ51">
            <v>3255225.61</v>
          </cell>
          <cell r="BA51">
            <v>2159557.87</v>
          </cell>
          <cell r="BB51">
            <v>0.8</v>
          </cell>
          <cell r="BC51">
            <v>80357.611666666664</v>
          </cell>
          <cell r="BD51">
            <v>161275.13500000001</v>
          </cell>
          <cell r="BE51">
            <v>311373.62166666664</v>
          </cell>
          <cell r="BF51">
            <v>359926.3116666667</v>
          </cell>
          <cell r="BG51">
            <v>474865.6983333333</v>
          </cell>
          <cell r="BH51">
            <v>539040.79999999993</v>
          </cell>
        </row>
        <row r="52">
          <cell r="B52" t="str">
            <v>S433027</v>
          </cell>
          <cell r="C52" t="str">
            <v>浙江泰极信汽车部件有限公司</v>
          </cell>
          <cell r="D52" t="str">
            <v>金属件</v>
          </cell>
          <cell r="E52" t="str">
            <v>金属件</v>
          </cell>
          <cell r="F52" t="e">
            <v>#REF!</v>
          </cell>
          <cell r="G52" t="str">
            <v>诉讼</v>
          </cell>
          <cell r="H52">
            <v>60</v>
          </cell>
          <cell r="I52" t="str">
            <v>否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U52">
            <v>0</v>
          </cell>
          <cell r="V52">
            <v>47521.08</v>
          </cell>
          <cell r="W52">
            <v>101074.44</v>
          </cell>
          <cell r="X52">
            <v>0</v>
          </cell>
          <cell r="Y52">
            <v>101074.44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Y52">
            <v>0</v>
          </cell>
          <cell r="AZ52">
            <v>249669.96000000002</v>
          </cell>
          <cell r="BA52">
            <v>249669.96000000002</v>
          </cell>
          <cell r="BB52">
            <v>0.8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</row>
        <row r="53">
          <cell r="B53" t="str">
            <v>S543001</v>
          </cell>
          <cell r="C53" t="str">
            <v>湖南精正设备制造有限公司</v>
          </cell>
          <cell r="D53" t="str">
            <v>座椅</v>
          </cell>
          <cell r="E53" t="str">
            <v>座椅</v>
          </cell>
          <cell r="F53" t="e">
            <v>#REF!</v>
          </cell>
          <cell r="G53" t="str">
            <v>固定资产</v>
          </cell>
          <cell r="H53" t="str">
            <v>预付</v>
          </cell>
          <cell r="I53" t="str">
            <v>否</v>
          </cell>
          <cell r="K53">
            <v>470027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Y53">
            <v>0</v>
          </cell>
          <cell r="AZ53">
            <v>470027</v>
          </cell>
          <cell r="BA53">
            <v>470027</v>
          </cell>
          <cell r="BB53">
            <v>1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</row>
        <row r="54">
          <cell r="B54" t="str">
            <v>S433020</v>
          </cell>
          <cell r="C54" t="str">
            <v>宁波市北仑屹昌机械有限公司</v>
          </cell>
          <cell r="D54" t="str">
            <v>后视镜</v>
          </cell>
          <cell r="E54" t="str">
            <v>后视镜</v>
          </cell>
          <cell r="G54" t="str">
            <v>老账</v>
          </cell>
          <cell r="H54">
            <v>90</v>
          </cell>
          <cell r="I54" t="str">
            <v>是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58156.28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Y54">
            <v>139274.43</v>
          </cell>
          <cell r="AZ54">
            <v>197430.71</v>
          </cell>
          <cell r="BA54">
            <v>58156.28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23212.404999999999</v>
          </cell>
        </row>
        <row r="55">
          <cell r="B55" t="str">
            <v>S432009</v>
          </cell>
          <cell r="C55" t="str">
            <v>江苏力乐汽车部件股份有限公司</v>
          </cell>
          <cell r="D55" t="str">
            <v>金属件/座椅</v>
          </cell>
          <cell r="E55" t="str">
            <v>金属件/座椅</v>
          </cell>
          <cell r="F55" t="e">
            <v>#REF!</v>
          </cell>
          <cell r="G55" t="str">
            <v>正常供货</v>
          </cell>
          <cell r="H55">
            <v>60</v>
          </cell>
          <cell r="I55" t="str">
            <v>否</v>
          </cell>
          <cell r="J55">
            <v>90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R55">
            <v>0</v>
          </cell>
          <cell r="AS55">
            <v>904521.82</v>
          </cell>
          <cell r="AT55">
            <v>958499.08</v>
          </cell>
          <cell r="AU55">
            <v>973535.12</v>
          </cell>
          <cell r="AV55">
            <v>1890526.64</v>
          </cell>
          <cell r="AW55">
            <v>871702.16</v>
          </cell>
          <cell r="AX55">
            <v>1127828</v>
          </cell>
          <cell r="AY55">
            <v>509297.24</v>
          </cell>
          <cell r="AZ55">
            <v>7235910.0600000005</v>
          </cell>
          <cell r="BA55">
            <v>5598784.8200000003</v>
          </cell>
          <cell r="BB55">
            <v>0.8</v>
          </cell>
          <cell r="BC55">
            <v>310503.48333333334</v>
          </cell>
          <cell r="BD55">
            <v>472759.33666666667</v>
          </cell>
          <cell r="BE55">
            <v>787847.11</v>
          </cell>
          <cell r="BF55">
            <v>933130.80333333334</v>
          </cell>
          <cell r="BG55">
            <v>1121102.1366666667</v>
          </cell>
          <cell r="BH55">
            <v>1055231.3733333333</v>
          </cell>
        </row>
        <row r="56">
          <cell r="B56" t="str">
            <v>S432025</v>
          </cell>
          <cell r="C56" t="str">
            <v>苏州高登威科技股份有限公司</v>
          </cell>
          <cell r="D56">
            <v>0</v>
          </cell>
          <cell r="E56">
            <v>0</v>
          </cell>
          <cell r="G56" t="str">
            <v>固定资产</v>
          </cell>
          <cell r="H56">
            <v>0</v>
          </cell>
          <cell r="I56" t="str">
            <v>否</v>
          </cell>
          <cell r="K56">
            <v>526700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Y56">
            <v>0</v>
          </cell>
          <cell r="AZ56">
            <v>526700</v>
          </cell>
          <cell r="BA56">
            <v>526700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</row>
        <row r="57">
          <cell r="B57" t="str">
            <v>S423001</v>
          </cell>
          <cell r="C57" t="str">
            <v>哈尔滨三迪工控工程有限公司</v>
          </cell>
          <cell r="D57" t="str">
            <v>座椅</v>
          </cell>
          <cell r="E57" t="str">
            <v>座椅</v>
          </cell>
          <cell r="F57" t="e">
            <v>#REF!</v>
          </cell>
          <cell r="G57" t="str">
            <v>固定资产-老账</v>
          </cell>
          <cell r="H57" t="str">
            <v>预付</v>
          </cell>
          <cell r="I57" t="str">
            <v>否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236900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Y57">
            <v>0</v>
          </cell>
          <cell r="AZ57">
            <v>236900</v>
          </cell>
          <cell r="BA57">
            <v>236900</v>
          </cell>
          <cell r="BB57">
            <v>1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</row>
        <row r="58">
          <cell r="B58" t="str">
            <v>S432006</v>
          </cell>
          <cell r="C58" t="str">
            <v>江阴长青工艺品有限公司</v>
          </cell>
          <cell r="D58" t="str">
            <v>座椅</v>
          </cell>
          <cell r="E58" t="str">
            <v>座椅</v>
          </cell>
          <cell r="F58" t="e">
            <v>#REF!</v>
          </cell>
          <cell r="G58" t="str">
            <v>固定资产-老账</v>
          </cell>
          <cell r="H58" t="str">
            <v>预付</v>
          </cell>
          <cell r="I58" t="str">
            <v>是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264354.28000000003</v>
          </cell>
          <cell r="AN58">
            <v>213000</v>
          </cell>
          <cell r="AO58">
            <v>0</v>
          </cell>
          <cell r="AP58">
            <v>52500</v>
          </cell>
          <cell r="AQ58">
            <v>0</v>
          </cell>
          <cell r="AR58">
            <v>0</v>
          </cell>
          <cell r="AS58">
            <v>35000</v>
          </cell>
          <cell r="AT58">
            <v>67500</v>
          </cell>
          <cell r="AU58">
            <v>0</v>
          </cell>
          <cell r="AV58">
            <v>0</v>
          </cell>
          <cell r="AW58">
            <v>0</v>
          </cell>
          <cell r="AY58">
            <v>0</v>
          </cell>
          <cell r="AZ58">
            <v>632354.28</v>
          </cell>
          <cell r="BA58">
            <v>632354.28</v>
          </cell>
          <cell r="BB58">
            <v>1</v>
          </cell>
          <cell r="BC58">
            <v>25833.333333333332</v>
          </cell>
          <cell r="BD58">
            <v>25833.333333333332</v>
          </cell>
          <cell r="BE58">
            <v>17083.333333333332</v>
          </cell>
          <cell r="BF58">
            <v>17083.333333333332</v>
          </cell>
          <cell r="BG58">
            <v>17083.333333333332</v>
          </cell>
          <cell r="BH58">
            <v>11250</v>
          </cell>
        </row>
        <row r="59">
          <cell r="B59" t="str">
            <v>S413056</v>
          </cell>
          <cell r="C59" t="str">
            <v>黄骅市瑞丰五金制品有限公司</v>
          </cell>
          <cell r="D59" t="str">
            <v>金属件/后视镜</v>
          </cell>
          <cell r="E59" t="str">
            <v>金属件/后视镜</v>
          </cell>
          <cell r="F59" t="e">
            <v>#REF!</v>
          </cell>
          <cell r="G59" t="str">
            <v>正常供货</v>
          </cell>
          <cell r="H59">
            <v>60</v>
          </cell>
          <cell r="I59" t="str">
            <v>是</v>
          </cell>
          <cell r="J59">
            <v>90</v>
          </cell>
          <cell r="K59">
            <v>0</v>
          </cell>
          <cell r="L59">
            <v>0</v>
          </cell>
          <cell r="M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E59">
            <v>163925.31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88742.37</v>
          </cell>
          <cell r="AK59">
            <v>74722.740000000005</v>
          </cell>
          <cell r="AL59">
            <v>0</v>
          </cell>
          <cell r="AM59">
            <v>0</v>
          </cell>
          <cell r="AN59">
            <v>0</v>
          </cell>
          <cell r="AO59">
            <v>133483.42000000001</v>
          </cell>
          <cell r="AP59">
            <v>45058.73</v>
          </cell>
          <cell r="AQ59">
            <v>0</v>
          </cell>
          <cell r="AR59">
            <v>103500</v>
          </cell>
          <cell r="AS59">
            <v>52898.42</v>
          </cell>
          <cell r="AT59">
            <v>76633.02</v>
          </cell>
          <cell r="AU59">
            <v>23283.37</v>
          </cell>
          <cell r="AV59">
            <v>0</v>
          </cell>
          <cell r="AW59">
            <v>74609.929999999993</v>
          </cell>
          <cell r="AX59">
            <v>40908.050000000003</v>
          </cell>
          <cell r="AY59">
            <v>43787.68</v>
          </cell>
          <cell r="AZ59">
            <v>921553.04000000015</v>
          </cell>
          <cell r="BA59">
            <v>836857.31</v>
          </cell>
          <cell r="BB59">
            <v>0.8</v>
          </cell>
          <cell r="BC59">
            <v>68595.598333333342</v>
          </cell>
          <cell r="BD59">
            <v>50228.92333333334</v>
          </cell>
          <cell r="BE59">
            <v>42719.135000000002</v>
          </cell>
          <cell r="BF59">
            <v>55154.123333333329</v>
          </cell>
          <cell r="BG59">
            <v>44722.131666666661</v>
          </cell>
          <cell r="BH59">
            <v>43203.674999999996</v>
          </cell>
        </row>
        <row r="60">
          <cell r="B60" t="str">
            <v>S413071</v>
          </cell>
          <cell r="C60" t="str">
            <v>黄骅市顺亿汽车部件有限公司</v>
          </cell>
          <cell r="D60" t="str">
            <v>金属件/座椅/后视镜</v>
          </cell>
          <cell r="E60" t="str">
            <v>金属件/座椅/后视镜</v>
          </cell>
          <cell r="F60" t="e">
            <v>#REF!</v>
          </cell>
          <cell r="G60" t="str">
            <v>正常供货</v>
          </cell>
          <cell r="H60">
            <v>90</v>
          </cell>
          <cell r="I60" t="str">
            <v>是</v>
          </cell>
          <cell r="J60">
            <v>90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30828.400000000001</v>
          </cell>
          <cell r="AF60">
            <v>40385.19</v>
          </cell>
          <cell r="AG60">
            <v>56596.68</v>
          </cell>
          <cell r="AH60">
            <v>27046.89</v>
          </cell>
          <cell r="AI60">
            <v>44354.57</v>
          </cell>
          <cell r="AJ60">
            <v>45109.77</v>
          </cell>
          <cell r="AK60">
            <v>56004.97</v>
          </cell>
          <cell r="AL60">
            <v>67923.960000000006</v>
          </cell>
          <cell r="AM60">
            <v>56994.879999999997</v>
          </cell>
          <cell r="AN60">
            <v>56144.639999999999</v>
          </cell>
          <cell r="AO60">
            <v>26984.55</v>
          </cell>
          <cell r="AP60">
            <v>31650.85</v>
          </cell>
          <cell r="AQ60">
            <v>31400</v>
          </cell>
          <cell r="AR60">
            <v>48000</v>
          </cell>
          <cell r="AS60">
            <v>43591.48</v>
          </cell>
          <cell r="AT60">
            <v>35027.19</v>
          </cell>
          <cell r="AU60">
            <v>25666.080000000002</v>
          </cell>
          <cell r="AV60">
            <v>0</v>
          </cell>
          <cell r="AW60">
            <v>42989.99</v>
          </cell>
          <cell r="AX60">
            <v>54605.88</v>
          </cell>
          <cell r="AY60">
            <v>0</v>
          </cell>
          <cell r="AZ60">
            <v>821305.97</v>
          </cell>
          <cell r="BA60">
            <v>723710.1</v>
          </cell>
          <cell r="BB60">
            <v>0.8</v>
          </cell>
          <cell r="BC60">
            <v>36109.011666666665</v>
          </cell>
          <cell r="BD60">
            <v>35889.26666666667</v>
          </cell>
          <cell r="BE60">
            <v>30614.125</v>
          </cell>
          <cell r="BF60">
            <v>32545.789999999997</v>
          </cell>
          <cell r="BG60">
            <v>33646.770000000004</v>
          </cell>
          <cell r="BH60">
            <v>26381.523333333334</v>
          </cell>
        </row>
        <row r="61">
          <cell r="B61" t="str">
            <v>S432037</v>
          </cell>
          <cell r="C61" t="str">
            <v>苏世博(南京)减振系统有限公司</v>
          </cell>
          <cell r="D61" t="str">
            <v>金属件</v>
          </cell>
          <cell r="E61" t="str">
            <v>金属件</v>
          </cell>
          <cell r="F61" t="e">
            <v>#REF!</v>
          </cell>
          <cell r="G61" t="str">
            <v>正常供货</v>
          </cell>
          <cell r="H61">
            <v>60</v>
          </cell>
          <cell r="I61" t="str">
            <v>否</v>
          </cell>
          <cell r="J61">
            <v>90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7050.95</v>
          </cell>
          <cell r="AR61">
            <v>150100</v>
          </cell>
          <cell r="AS61">
            <v>0</v>
          </cell>
          <cell r="AT61">
            <v>182671.28</v>
          </cell>
          <cell r="AU61">
            <v>0</v>
          </cell>
          <cell r="AV61">
            <v>0</v>
          </cell>
          <cell r="AW61">
            <v>885251.05</v>
          </cell>
          <cell r="AX61">
            <v>679356</v>
          </cell>
          <cell r="AY61">
            <v>676097.08</v>
          </cell>
          <cell r="AZ61">
            <v>2580526.36</v>
          </cell>
          <cell r="BA61">
            <v>1225073.2799999998</v>
          </cell>
          <cell r="BB61">
            <v>0.8</v>
          </cell>
          <cell r="BC61">
            <v>56637.03833333333</v>
          </cell>
          <cell r="BD61">
            <v>56637.03833333333</v>
          </cell>
          <cell r="BE61">
            <v>56637.03833333333</v>
          </cell>
          <cell r="BF61">
            <v>203003.72166666668</v>
          </cell>
          <cell r="BG61">
            <v>291213.05499999999</v>
          </cell>
          <cell r="BH61">
            <v>403895.90166666667</v>
          </cell>
        </row>
        <row r="62">
          <cell r="B62" t="str">
            <v>S412012</v>
          </cell>
          <cell r="C62" t="str">
            <v>天津琪安科技有限公司</v>
          </cell>
          <cell r="D62" t="str">
            <v>座椅</v>
          </cell>
          <cell r="E62" t="str">
            <v>座椅</v>
          </cell>
          <cell r="F62" t="e">
            <v>#REF!</v>
          </cell>
          <cell r="G62" t="str">
            <v>正常供货</v>
          </cell>
          <cell r="H62">
            <v>90</v>
          </cell>
          <cell r="I62" t="str">
            <v>是</v>
          </cell>
          <cell r="J62">
            <v>90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32705.5</v>
          </cell>
          <cell r="AG62">
            <v>85524.27</v>
          </cell>
          <cell r="AH62">
            <v>0</v>
          </cell>
          <cell r="AI62">
            <v>156100.04999999999</v>
          </cell>
          <cell r="AJ62">
            <v>26790.04</v>
          </cell>
          <cell r="AK62">
            <v>60885.41</v>
          </cell>
          <cell r="AL62">
            <v>165910.82999999999</v>
          </cell>
          <cell r="AM62">
            <v>33628.800000000003</v>
          </cell>
          <cell r="AN62">
            <v>84291.79</v>
          </cell>
          <cell r="AO62">
            <v>90649.77</v>
          </cell>
          <cell r="AP62">
            <v>28624.07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364412.38</v>
          </cell>
          <cell r="AV62">
            <v>97168.7</v>
          </cell>
          <cell r="AW62">
            <v>0</v>
          </cell>
          <cell r="AX62">
            <v>85355.12</v>
          </cell>
          <cell r="AY62">
            <v>63059.24</v>
          </cell>
          <cell r="AZ62">
            <v>1375105.97</v>
          </cell>
          <cell r="BA62">
            <v>1226691.6099999999</v>
          </cell>
          <cell r="BB62">
            <v>0.8</v>
          </cell>
          <cell r="BC62">
            <v>19878.973333333332</v>
          </cell>
          <cell r="BD62">
            <v>65506.075000000004</v>
          </cell>
          <cell r="BE62">
            <v>76930.180000000008</v>
          </cell>
          <cell r="BF62">
            <v>76930.180000000008</v>
          </cell>
          <cell r="BG62">
            <v>91156.033333333326</v>
          </cell>
          <cell r="BH62">
            <v>101665.90666666666</v>
          </cell>
        </row>
        <row r="63">
          <cell r="B63" t="str">
            <v>S432035</v>
          </cell>
          <cell r="C63" t="str">
            <v>江阴市宏丰塑业有限公司</v>
          </cell>
          <cell r="D63" t="str">
            <v>后视镜</v>
          </cell>
          <cell r="E63" t="str">
            <v>后视镜</v>
          </cell>
          <cell r="G63" t="str">
            <v>大宗物料</v>
          </cell>
          <cell r="H63">
            <v>90</v>
          </cell>
          <cell r="I63" t="str">
            <v>是</v>
          </cell>
          <cell r="J63">
            <v>90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30809.99</v>
          </cell>
          <cell r="AG63">
            <v>0</v>
          </cell>
          <cell r="AH63">
            <v>79100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Y63">
            <v>0</v>
          </cell>
          <cell r="AZ63">
            <v>109909.99</v>
          </cell>
          <cell r="BA63">
            <v>109909.99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</row>
        <row r="64">
          <cell r="B64" t="str">
            <v>S511032</v>
          </cell>
          <cell r="C64" t="str">
            <v>中机科（北京）车辆检测工程研究院有限公司</v>
          </cell>
          <cell r="D64" t="str">
            <v>座椅</v>
          </cell>
          <cell r="E64" t="str">
            <v>座椅</v>
          </cell>
          <cell r="F64" t="e">
            <v>#REF!</v>
          </cell>
          <cell r="G64" t="str">
            <v>实验费-老帐</v>
          </cell>
          <cell r="H64">
            <v>0</v>
          </cell>
          <cell r="I64" t="str">
            <v>否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383520.5</v>
          </cell>
          <cell r="AR64">
            <v>0</v>
          </cell>
          <cell r="AS64">
            <v>228201</v>
          </cell>
          <cell r="AT64">
            <v>4337.5</v>
          </cell>
          <cell r="AU64">
            <v>0</v>
          </cell>
          <cell r="AV64">
            <v>0</v>
          </cell>
          <cell r="AW64">
            <v>3905</v>
          </cell>
          <cell r="AY64">
            <v>0</v>
          </cell>
          <cell r="AZ64">
            <v>619964</v>
          </cell>
          <cell r="BA64">
            <v>619964</v>
          </cell>
          <cell r="BB64">
            <v>0.8</v>
          </cell>
          <cell r="BC64">
            <v>102676.5</v>
          </cell>
          <cell r="BD64">
            <v>102676.5</v>
          </cell>
          <cell r="BE64">
            <v>102676.5</v>
          </cell>
          <cell r="BF64">
            <v>39407.25</v>
          </cell>
          <cell r="BG64">
            <v>39407.25</v>
          </cell>
          <cell r="BH64">
            <v>1373.75</v>
          </cell>
        </row>
        <row r="65">
          <cell r="B65" t="str">
            <v>S421002</v>
          </cell>
          <cell r="C65" t="str">
            <v>大连浩煜新材料科技有限公司</v>
          </cell>
          <cell r="D65" t="str">
            <v>座椅</v>
          </cell>
          <cell r="E65" t="str">
            <v>座椅</v>
          </cell>
          <cell r="F65" t="e">
            <v>#REF!</v>
          </cell>
          <cell r="G65" t="str">
            <v>大宗物料</v>
          </cell>
          <cell r="H65">
            <v>60</v>
          </cell>
          <cell r="I65" t="str">
            <v>否</v>
          </cell>
          <cell r="J65">
            <v>60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103409.82</v>
          </cell>
          <cell r="AT65">
            <v>688800</v>
          </cell>
          <cell r="AU65">
            <v>1019760</v>
          </cell>
          <cell r="AV65">
            <v>678240</v>
          </cell>
          <cell r="AW65">
            <v>962640</v>
          </cell>
          <cell r="AX65">
            <v>869760</v>
          </cell>
          <cell r="AY65">
            <v>659400</v>
          </cell>
          <cell r="AZ65">
            <v>4982009.82</v>
          </cell>
          <cell r="BA65">
            <v>3452849.8200000003</v>
          </cell>
          <cell r="BB65">
            <v>1</v>
          </cell>
          <cell r="BC65">
            <v>132034.97</v>
          </cell>
          <cell r="BD65">
            <v>301994.97000000003</v>
          </cell>
          <cell r="BE65">
            <v>415034.97000000003</v>
          </cell>
          <cell r="BF65">
            <v>575474.97000000009</v>
          </cell>
          <cell r="BG65">
            <v>720434.97000000009</v>
          </cell>
          <cell r="BH65">
            <v>813100</v>
          </cell>
        </row>
        <row r="66">
          <cell r="B66" t="str">
            <v>S413168</v>
          </cell>
          <cell r="C66" t="str">
            <v>黄骅市旗锐塑料制品有限公司</v>
          </cell>
          <cell r="D66" t="str">
            <v>座椅/后视镜</v>
          </cell>
          <cell r="E66" t="str">
            <v>座椅/后视镜</v>
          </cell>
          <cell r="F66" t="e">
            <v>#REF!</v>
          </cell>
          <cell r="G66" t="str">
            <v>正常供货</v>
          </cell>
          <cell r="H66">
            <v>60</v>
          </cell>
          <cell r="I66" t="str">
            <v>否</v>
          </cell>
          <cell r="J66">
            <v>90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32059.31</v>
          </cell>
          <cell r="AU66">
            <v>46536.05</v>
          </cell>
          <cell r="AV66">
            <v>66484.39</v>
          </cell>
          <cell r="AW66">
            <v>28145.33</v>
          </cell>
          <cell r="AX66">
            <v>87002.92</v>
          </cell>
          <cell r="AY66">
            <v>77516.59</v>
          </cell>
          <cell r="AZ66">
            <v>337744.58999999997</v>
          </cell>
          <cell r="BA66">
            <v>173225.07999999996</v>
          </cell>
          <cell r="BB66">
            <v>0.8</v>
          </cell>
          <cell r="BC66">
            <v>5343.2183333333332</v>
          </cell>
          <cell r="BD66">
            <v>13099.226666666667</v>
          </cell>
          <cell r="BE66">
            <v>24179.958333333332</v>
          </cell>
          <cell r="BF66">
            <v>28870.846666666668</v>
          </cell>
          <cell r="BG66">
            <v>43371.333333333336</v>
          </cell>
          <cell r="BH66">
            <v>56290.764999999992</v>
          </cell>
        </row>
        <row r="67">
          <cell r="B67" t="str">
            <v>S535001</v>
          </cell>
          <cell r="C67" t="str">
            <v>厦门市三友和机械有限公司</v>
          </cell>
          <cell r="D67" t="str">
            <v>座椅</v>
          </cell>
          <cell r="E67" t="str">
            <v>座椅</v>
          </cell>
          <cell r="F67" t="e">
            <v>#REF!</v>
          </cell>
          <cell r="G67" t="str">
            <v>固定资产-老账</v>
          </cell>
          <cell r="H67" t="str">
            <v>预付</v>
          </cell>
          <cell r="I67" t="str">
            <v>否</v>
          </cell>
          <cell r="K67">
            <v>222035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60000</v>
          </cell>
          <cell r="AA67">
            <v>0</v>
          </cell>
          <cell r="AB67">
            <v>0</v>
          </cell>
          <cell r="AC67">
            <v>11965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Y67">
            <v>0</v>
          </cell>
          <cell r="AZ67">
            <v>294000</v>
          </cell>
          <cell r="BA67">
            <v>294000</v>
          </cell>
          <cell r="BB67">
            <v>0.8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</row>
        <row r="68">
          <cell r="B68" t="str">
            <v>S433009</v>
          </cell>
          <cell r="C68" t="str">
            <v>浙江路得坦摩汽车部件股份有限公司</v>
          </cell>
          <cell r="D68" t="str">
            <v>金属件</v>
          </cell>
          <cell r="E68" t="str">
            <v>金属件</v>
          </cell>
          <cell r="F68" t="e">
            <v>#REF!</v>
          </cell>
          <cell r="G68" t="str">
            <v>正常供货</v>
          </cell>
          <cell r="H68">
            <v>60</v>
          </cell>
          <cell r="I68" t="str">
            <v>否</v>
          </cell>
          <cell r="J68">
            <v>60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811996.06</v>
          </cell>
          <cell r="AU68">
            <v>281423.25</v>
          </cell>
          <cell r="AV68">
            <v>991550.26</v>
          </cell>
          <cell r="AW68">
            <v>156597.75</v>
          </cell>
          <cell r="AX68">
            <v>855585.49</v>
          </cell>
          <cell r="AY68">
            <v>560550.06000000006</v>
          </cell>
          <cell r="AZ68">
            <v>3657702.8700000006</v>
          </cell>
          <cell r="BA68">
            <v>2241567.3200000003</v>
          </cell>
          <cell r="BB68">
            <v>0.8</v>
          </cell>
          <cell r="BC68">
            <v>135332.67666666667</v>
          </cell>
          <cell r="BD68">
            <v>182236.55166666667</v>
          </cell>
          <cell r="BE68">
            <v>347494.92833333334</v>
          </cell>
          <cell r="BF68">
            <v>373594.5533333334</v>
          </cell>
          <cell r="BG68">
            <v>516192.13500000007</v>
          </cell>
          <cell r="BH68">
            <v>609617.14500000014</v>
          </cell>
        </row>
        <row r="69">
          <cell r="B69" t="str">
            <v>S434002</v>
          </cell>
          <cell r="C69" t="str">
            <v>芜湖星火软轴控制索制造有限公司</v>
          </cell>
          <cell r="D69" t="str">
            <v>金属件/座椅</v>
          </cell>
          <cell r="E69" t="str">
            <v>金属件/座椅</v>
          </cell>
          <cell r="F69" t="e">
            <v>#REF!</v>
          </cell>
          <cell r="G69" t="str">
            <v>正常供货</v>
          </cell>
          <cell r="H69">
            <v>60</v>
          </cell>
          <cell r="I69" t="str">
            <v>是</v>
          </cell>
          <cell r="J69">
            <v>60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X69">
            <v>0</v>
          </cell>
          <cell r="Z69">
            <v>0</v>
          </cell>
          <cell r="AL69">
            <v>0</v>
          </cell>
          <cell r="AM69">
            <v>0</v>
          </cell>
          <cell r="AN69">
            <v>86101.19</v>
          </cell>
          <cell r="AO69">
            <v>110872.52</v>
          </cell>
          <cell r="AP69">
            <v>64759.78</v>
          </cell>
          <cell r="AQ69">
            <v>28900</v>
          </cell>
          <cell r="AR69">
            <v>14400</v>
          </cell>
          <cell r="AS69">
            <v>0</v>
          </cell>
          <cell r="AT69">
            <v>673.35</v>
          </cell>
          <cell r="AU69">
            <v>16414.490000000002</v>
          </cell>
          <cell r="AV69">
            <v>0</v>
          </cell>
          <cell r="AW69">
            <v>0</v>
          </cell>
          <cell r="AY69">
            <v>4096.37</v>
          </cell>
          <cell r="AZ69">
            <v>326217.69999999995</v>
          </cell>
          <cell r="BA69">
            <v>322121.32999999996</v>
          </cell>
          <cell r="BB69">
            <v>0.8</v>
          </cell>
          <cell r="BC69">
            <v>36600.941666666666</v>
          </cell>
          <cell r="BD69">
            <v>20857.936666666668</v>
          </cell>
          <cell r="BE69">
            <v>10064.64</v>
          </cell>
          <cell r="BF69">
            <v>5247.9733333333343</v>
          </cell>
          <cell r="BG69">
            <v>2847.9733333333334</v>
          </cell>
          <cell r="BH69">
            <v>3530.7016666666664</v>
          </cell>
        </row>
        <row r="70">
          <cell r="B70" t="str">
            <v>S413053</v>
          </cell>
          <cell r="C70" t="str">
            <v>黄骅市益海五金制造有限公司</v>
          </cell>
          <cell r="D70" t="str">
            <v>座椅</v>
          </cell>
          <cell r="E70" t="str">
            <v>座椅</v>
          </cell>
          <cell r="F70" t="e">
            <v>#REF!</v>
          </cell>
          <cell r="G70" t="str">
            <v>正常供货</v>
          </cell>
          <cell r="H70">
            <v>90</v>
          </cell>
          <cell r="I70" t="str">
            <v>是</v>
          </cell>
          <cell r="J70">
            <v>90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G70">
            <v>0</v>
          </cell>
          <cell r="AH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64665.94</v>
          </cell>
          <cell r="AO70">
            <v>0</v>
          </cell>
          <cell r="AP70">
            <v>112570.89</v>
          </cell>
          <cell r="AQ70">
            <v>7500</v>
          </cell>
          <cell r="AR70">
            <v>17600</v>
          </cell>
          <cell r="AS70">
            <v>24286.2</v>
          </cell>
          <cell r="AT70">
            <v>31266.25</v>
          </cell>
          <cell r="AU70">
            <v>28633.119999999999</v>
          </cell>
          <cell r="AV70">
            <v>20920.740000000002</v>
          </cell>
          <cell r="AW70">
            <v>0</v>
          </cell>
          <cell r="AX70">
            <v>65364.24</v>
          </cell>
          <cell r="AY70">
            <v>0</v>
          </cell>
          <cell r="AZ70">
            <v>372807.38</v>
          </cell>
          <cell r="BA70">
            <v>307443.14</v>
          </cell>
          <cell r="BB70">
            <v>0.8</v>
          </cell>
          <cell r="BC70">
            <v>32203.890000000003</v>
          </cell>
          <cell r="BD70">
            <v>36976.076666666668</v>
          </cell>
          <cell r="BE70">
            <v>21701.051666666666</v>
          </cell>
          <cell r="BF70">
            <v>20451.051666666666</v>
          </cell>
          <cell r="BG70">
            <v>28411.758333333331</v>
          </cell>
          <cell r="BH70">
            <v>24364.058333333334</v>
          </cell>
        </row>
        <row r="71">
          <cell r="B71" t="str">
            <v>S411037</v>
          </cell>
          <cell r="C71" t="str">
            <v>北京博路荣国际贸易有限公司</v>
          </cell>
          <cell r="D71" t="str">
            <v>后视镜</v>
          </cell>
          <cell r="E71" t="str">
            <v>后视镜</v>
          </cell>
          <cell r="G71" t="str">
            <v>大宗物料</v>
          </cell>
          <cell r="H71">
            <v>90</v>
          </cell>
          <cell r="I71" t="str">
            <v>是</v>
          </cell>
          <cell r="J71">
            <v>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46705.599999999999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Y71">
            <v>0</v>
          </cell>
          <cell r="AZ71">
            <v>46705.599999999999</v>
          </cell>
          <cell r="BA71">
            <v>46705.599999999999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</row>
        <row r="72">
          <cell r="B72" t="str">
            <v>S413042</v>
          </cell>
          <cell r="C72" t="str">
            <v>黄骅市祯祥金属制品有限责任公司</v>
          </cell>
          <cell r="D72" t="str">
            <v>金属件</v>
          </cell>
          <cell r="E72" t="str">
            <v>金属件</v>
          </cell>
          <cell r="F72" t="e">
            <v>#REF!</v>
          </cell>
          <cell r="H72">
            <v>0</v>
          </cell>
          <cell r="I72" t="str">
            <v>否</v>
          </cell>
          <cell r="J72">
            <v>30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X72">
            <v>141746.47</v>
          </cell>
          <cell r="AY72">
            <v>350004.35</v>
          </cell>
          <cell r="AZ72">
            <v>491750.81999999995</v>
          </cell>
          <cell r="BA72">
            <v>491750.81999999995</v>
          </cell>
          <cell r="BB72">
            <v>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23624.411666666667</v>
          </cell>
          <cell r="BH72">
            <v>81958.469999999987</v>
          </cell>
        </row>
        <row r="73">
          <cell r="B73" t="str">
            <v>S413021</v>
          </cell>
          <cell r="C73" t="str">
            <v>河北锐翰汽车零部件有限公司</v>
          </cell>
          <cell r="D73" t="str">
            <v>金属件</v>
          </cell>
          <cell r="E73" t="str">
            <v>金属件</v>
          </cell>
          <cell r="F73" t="e">
            <v>#REF!</v>
          </cell>
          <cell r="G73" t="str">
            <v>正常供货</v>
          </cell>
          <cell r="H73">
            <v>60</v>
          </cell>
          <cell r="I73" t="str">
            <v>是</v>
          </cell>
          <cell r="J73">
            <v>90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AA73">
            <v>0</v>
          </cell>
          <cell r="AB73">
            <v>0</v>
          </cell>
          <cell r="AE73">
            <v>7278.33</v>
          </cell>
          <cell r="AF73">
            <v>16896</v>
          </cell>
          <cell r="AG73">
            <v>0</v>
          </cell>
          <cell r="AH73">
            <v>56615.9</v>
          </cell>
          <cell r="AI73">
            <v>24527.94</v>
          </cell>
          <cell r="AJ73">
            <v>39551.94</v>
          </cell>
          <cell r="AK73">
            <v>25151.95</v>
          </cell>
          <cell r="AL73">
            <v>58223.89</v>
          </cell>
          <cell r="AM73">
            <v>27767.94</v>
          </cell>
          <cell r="AN73">
            <v>36863.949999999997</v>
          </cell>
          <cell r="AO73">
            <v>26735.96</v>
          </cell>
          <cell r="AP73">
            <v>42047.93</v>
          </cell>
          <cell r="AQ73">
            <v>32300</v>
          </cell>
          <cell r="AR73">
            <v>33100</v>
          </cell>
          <cell r="AS73">
            <v>33839.94</v>
          </cell>
          <cell r="AT73">
            <v>42527.94</v>
          </cell>
          <cell r="AU73">
            <v>28175.95</v>
          </cell>
          <cell r="AV73">
            <v>50999.9</v>
          </cell>
          <cell r="AW73">
            <v>36719.93</v>
          </cell>
          <cell r="AX73">
            <v>17255.97</v>
          </cell>
          <cell r="AY73">
            <v>14495.98</v>
          </cell>
          <cell r="AZ73">
            <v>651077.34000000008</v>
          </cell>
          <cell r="BA73">
            <v>619325.39000000013</v>
          </cell>
          <cell r="BB73">
            <v>0.8</v>
          </cell>
          <cell r="BC73">
            <v>35091.96166666667</v>
          </cell>
          <cell r="BD73">
            <v>35331.96</v>
          </cell>
          <cell r="BE73">
            <v>36823.955000000002</v>
          </cell>
          <cell r="BF73">
            <v>37560.61</v>
          </cell>
          <cell r="BG73">
            <v>34919.938333333332</v>
          </cell>
          <cell r="BH73">
            <v>31695.945000000003</v>
          </cell>
        </row>
        <row r="74">
          <cell r="B74" t="str">
            <v>S411021</v>
          </cell>
          <cell r="C74" t="str">
            <v>北京鹏宇兴业精密模具制造有限公司</v>
          </cell>
          <cell r="D74">
            <v>0</v>
          </cell>
          <cell r="E74" t="str">
            <v>座椅/金属件/后视镜</v>
          </cell>
          <cell r="F74" t="e">
            <v>#REF!</v>
          </cell>
          <cell r="G74" t="str">
            <v>固定资产-老账</v>
          </cell>
          <cell r="H74">
            <v>0</v>
          </cell>
          <cell r="I74" t="str">
            <v>否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40459.99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Y74">
            <v>0</v>
          </cell>
          <cell r="AZ74">
            <v>40459.99</v>
          </cell>
          <cell r="BA74">
            <v>40459.99</v>
          </cell>
          <cell r="BB74">
            <v>0.8</v>
          </cell>
          <cell r="BC74">
            <v>6743.331666666666</v>
          </cell>
          <cell r="BD74">
            <v>6743.331666666666</v>
          </cell>
          <cell r="BE74">
            <v>6743.331666666666</v>
          </cell>
          <cell r="BF74">
            <v>6743.331666666666</v>
          </cell>
          <cell r="BG74">
            <v>0</v>
          </cell>
          <cell r="BH74">
            <v>0</v>
          </cell>
        </row>
        <row r="75">
          <cell r="B75" t="str">
            <v>S435004</v>
          </cell>
          <cell r="C75" t="str">
            <v>厦门市鑫荣飞工贸有限公司</v>
          </cell>
          <cell r="D75" t="str">
            <v>金属件</v>
          </cell>
          <cell r="E75" t="str">
            <v>金属件</v>
          </cell>
          <cell r="F75" t="e">
            <v>#REF!</v>
          </cell>
          <cell r="G75" t="str">
            <v>正常供货</v>
          </cell>
          <cell r="H75">
            <v>90</v>
          </cell>
          <cell r="I75" t="str">
            <v>是</v>
          </cell>
          <cell r="J75">
            <v>90</v>
          </cell>
          <cell r="AK75">
            <v>0</v>
          </cell>
          <cell r="AL75">
            <v>0</v>
          </cell>
          <cell r="AM75">
            <v>0</v>
          </cell>
          <cell r="AN75">
            <v>30476.37</v>
          </cell>
          <cell r="AO75">
            <v>60131.82</v>
          </cell>
          <cell r="AP75">
            <v>78616.36</v>
          </cell>
          <cell r="AQ75">
            <v>117000</v>
          </cell>
          <cell r="AR75">
            <v>131100</v>
          </cell>
          <cell r="AS75">
            <v>109169.3</v>
          </cell>
          <cell r="AT75">
            <v>129850.56</v>
          </cell>
          <cell r="AU75">
            <v>0</v>
          </cell>
          <cell r="AV75">
            <v>57024.32</v>
          </cell>
          <cell r="AW75">
            <v>117158.39999999999</v>
          </cell>
          <cell r="AX75">
            <v>460969.94</v>
          </cell>
          <cell r="AY75">
            <v>0</v>
          </cell>
          <cell r="AZ75">
            <v>1291497.0699999998</v>
          </cell>
          <cell r="BA75">
            <v>713368.72999999986</v>
          </cell>
          <cell r="BB75">
            <v>0.8</v>
          </cell>
          <cell r="BC75">
            <v>104311.34000000001</v>
          </cell>
          <cell r="BD75">
            <v>94289.37</v>
          </cell>
          <cell r="BE75">
            <v>90690.696666666656</v>
          </cell>
          <cell r="BF75">
            <v>90717.096666666665</v>
          </cell>
          <cell r="BG75">
            <v>145695.42000000001</v>
          </cell>
          <cell r="BH75">
            <v>127500.53666666667</v>
          </cell>
        </row>
        <row r="76">
          <cell r="B76" t="str">
            <v>S444012</v>
          </cell>
          <cell r="C76" t="str">
            <v>东莞皓永汽车配件有限公司</v>
          </cell>
          <cell r="D76" t="str">
            <v>后视镜</v>
          </cell>
          <cell r="E76" t="str">
            <v>后视镜</v>
          </cell>
          <cell r="G76" t="str">
            <v>正常供货</v>
          </cell>
          <cell r="H76">
            <v>30</v>
          </cell>
          <cell r="I76" t="str">
            <v>是</v>
          </cell>
          <cell r="J76">
            <v>30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C76">
            <v>0</v>
          </cell>
          <cell r="AE76">
            <v>0</v>
          </cell>
          <cell r="AF76">
            <v>0</v>
          </cell>
          <cell r="AG76">
            <v>0</v>
          </cell>
          <cell r="AJ76">
            <v>0</v>
          </cell>
          <cell r="AK76">
            <v>232592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Y76">
            <v>0</v>
          </cell>
          <cell r="AZ76">
            <v>232592</v>
          </cell>
          <cell r="BA76">
            <v>232592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</row>
        <row r="77">
          <cell r="B77" t="str">
            <v>S431001</v>
          </cell>
          <cell r="C77" t="str">
            <v>纳新塑化（上海）有限公司</v>
          </cell>
          <cell r="D77" t="str">
            <v>后视镜</v>
          </cell>
          <cell r="E77" t="str">
            <v>后视镜</v>
          </cell>
          <cell r="G77" t="str">
            <v>大宗物料</v>
          </cell>
          <cell r="H77">
            <v>60</v>
          </cell>
          <cell r="I77" t="str">
            <v>否</v>
          </cell>
          <cell r="J77">
            <v>60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41700</v>
          </cell>
          <cell r="AS77">
            <v>61020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Y77">
            <v>0</v>
          </cell>
          <cell r="AZ77">
            <v>102720</v>
          </cell>
          <cell r="BA77">
            <v>102720</v>
          </cell>
          <cell r="BB77">
            <v>0</v>
          </cell>
          <cell r="BC77">
            <v>17120</v>
          </cell>
          <cell r="BD77">
            <v>17120</v>
          </cell>
          <cell r="BE77">
            <v>17120</v>
          </cell>
          <cell r="BF77">
            <v>17120</v>
          </cell>
          <cell r="BG77">
            <v>10170</v>
          </cell>
          <cell r="BH77">
            <v>0</v>
          </cell>
        </row>
        <row r="78">
          <cell r="B78" t="str">
            <v>S434003</v>
          </cell>
          <cell r="C78" t="str">
            <v>芜湖市卓人汽车配件有限责任公司</v>
          </cell>
          <cell r="D78" t="str">
            <v>座椅/后视镜</v>
          </cell>
          <cell r="E78" t="str">
            <v>座椅/后视镜</v>
          </cell>
          <cell r="F78" t="e">
            <v>#REF!</v>
          </cell>
          <cell r="G78" t="str">
            <v>正常供货</v>
          </cell>
          <cell r="H78">
            <v>90</v>
          </cell>
          <cell r="I78" t="str">
            <v>否</v>
          </cell>
          <cell r="J78">
            <v>90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E78">
            <v>0</v>
          </cell>
          <cell r="AF78">
            <v>0</v>
          </cell>
          <cell r="AG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4688.1400000000003</v>
          </cell>
          <cell r="AX78">
            <v>14056.84</v>
          </cell>
          <cell r="AY78">
            <v>84607.95</v>
          </cell>
          <cell r="AZ78">
            <v>103352.93</v>
          </cell>
          <cell r="BA78">
            <v>0</v>
          </cell>
          <cell r="BB78">
            <v>0.8</v>
          </cell>
          <cell r="BC78">
            <v>0</v>
          </cell>
          <cell r="BD78">
            <v>0</v>
          </cell>
          <cell r="BE78">
            <v>0</v>
          </cell>
          <cell r="BF78">
            <v>781.35666666666668</v>
          </cell>
          <cell r="BG78">
            <v>3124.1633333333334</v>
          </cell>
          <cell r="BH78">
            <v>17225.488333333331</v>
          </cell>
        </row>
        <row r="79">
          <cell r="B79" t="str">
            <v>S434001</v>
          </cell>
          <cell r="C79" t="str">
            <v>合肥光码科技有限公司</v>
          </cell>
          <cell r="D79" t="str">
            <v>后视镜</v>
          </cell>
          <cell r="E79" t="str">
            <v>后视镜</v>
          </cell>
          <cell r="G79" t="str">
            <v>正常供货</v>
          </cell>
          <cell r="H79">
            <v>60</v>
          </cell>
          <cell r="I79" t="str">
            <v>是</v>
          </cell>
          <cell r="J79">
            <v>60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Z79">
            <v>0</v>
          </cell>
          <cell r="AA79">
            <v>42403.21</v>
          </cell>
          <cell r="AB79">
            <v>0</v>
          </cell>
          <cell r="AC79">
            <v>0</v>
          </cell>
          <cell r="AE79">
            <v>0</v>
          </cell>
          <cell r="AF79">
            <v>0</v>
          </cell>
          <cell r="AG79">
            <v>9282.9599999999991</v>
          </cell>
          <cell r="AH79">
            <v>2488.41</v>
          </cell>
          <cell r="AI79">
            <v>10579.78</v>
          </cell>
          <cell r="AJ79">
            <v>18862.96</v>
          </cell>
          <cell r="AK79">
            <v>0</v>
          </cell>
          <cell r="AL79">
            <v>21414.7</v>
          </cell>
          <cell r="AM79">
            <v>0</v>
          </cell>
          <cell r="AN79">
            <v>25002.26</v>
          </cell>
          <cell r="AO79">
            <v>0</v>
          </cell>
          <cell r="AP79">
            <v>23556.33</v>
          </cell>
          <cell r="AQ79">
            <v>0</v>
          </cell>
          <cell r="AR79">
            <v>55500</v>
          </cell>
          <cell r="AS79">
            <v>0</v>
          </cell>
          <cell r="AT79">
            <v>36477.82</v>
          </cell>
          <cell r="AU79">
            <v>8752.09</v>
          </cell>
          <cell r="AV79">
            <v>0</v>
          </cell>
          <cell r="AW79">
            <v>6458.4</v>
          </cell>
          <cell r="AY79">
            <v>0</v>
          </cell>
          <cell r="AZ79">
            <v>260778.91999999998</v>
          </cell>
          <cell r="BA79">
            <v>260778.91999999998</v>
          </cell>
          <cell r="BB79">
            <v>0</v>
          </cell>
          <cell r="BC79">
            <v>19255.691666666666</v>
          </cell>
          <cell r="BD79">
            <v>20714.373333333333</v>
          </cell>
          <cell r="BE79">
            <v>16788.318333333333</v>
          </cell>
          <cell r="BF79">
            <v>17864.718333333334</v>
          </cell>
          <cell r="BG79">
            <v>8614.7183333333342</v>
          </cell>
          <cell r="BH79">
            <v>8614.7183333333342</v>
          </cell>
        </row>
        <row r="80">
          <cell r="B80" t="str">
            <v>S413061</v>
          </cell>
          <cell r="C80" t="str">
            <v>黄骅市氦普气体销售有限公司</v>
          </cell>
          <cell r="D80" t="str">
            <v>金属件</v>
          </cell>
          <cell r="E80" t="str">
            <v>金属件</v>
          </cell>
          <cell r="F80" t="e">
            <v>#REF!</v>
          </cell>
          <cell r="G80" t="str">
            <v>正常供货</v>
          </cell>
          <cell r="H80">
            <v>90</v>
          </cell>
          <cell r="I80" t="str">
            <v>是</v>
          </cell>
          <cell r="J80">
            <v>90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AB80">
            <v>0</v>
          </cell>
          <cell r="AC80">
            <v>0</v>
          </cell>
          <cell r="AE80">
            <v>0</v>
          </cell>
          <cell r="AF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97094.38</v>
          </cell>
          <cell r="AP80">
            <v>207948.25</v>
          </cell>
          <cell r="AQ80">
            <v>0</v>
          </cell>
          <cell r="AR80">
            <v>0</v>
          </cell>
          <cell r="AS80">
            <v>119714.71</v>
          </cell>
          <cell r="AT80">
            <v>0</v>
          </cell>
          <cell r="AU80">
            <v>147635.45000000001</v>
          </cell>
          <cell r="AV80">
            <v>175374.06</v>
          </cell>
          <cell r="AW80">
            <v>0</v>
          </cell>
          <cell r="AY80">
            <v>0</v>
          </cell>
          <cell r="AZ80">
            <v>747766.85000000009</v>
          </cell>
          <cell r="BA80">
            <v>747766.85000000009</v>
          </cell>
          <cell r="BB80">
            <v>0.8</v>
          </cell>
          <cell r="BC80">
            <v>70792.89</v>
          </cell>
          <cell r="BD80">
            <v>79216.401666666672</v>
          </cell>
          <cell r="BE80">
            <v>73787.37000000001</v>
          </cell>
          <cell r="BF80">
            <v>73787.37000000001</v>
          </cell>
          <cell r="BG80">
            <v>73787.37000000001</v>
          </cell>
          <cell r="BH80">
            <v>53834.918333333335</v>
          </cell>
        </row>
        <row r="81">
          <cell r="B81" t="str">
            <v>S413067</v>
          </cell>
          <cell r="C81" t="str">
            <v>沧州庆方汽车部件有限公司</v>
          </cell>
          <cell r="D81" t="str">
            <v>座椅</v>
          </cell>
          <cell r="E81" t="str">
            <v>座椅</v>
          </cell>
          <cell r="F81" t="e">
            <v>#REF!</v>
          </cell>
          <cell r="G81" t="str">
            <v>正常供货</v>
          </cell>
          <cell r="H81">
            <v>60</v>
          </cell>
          <cell r="I81" t="str">
            <v>是</v>
          </cell>
          <cell r="J81">
            <v>60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43285.3</v>
          </cell>
          <cell r="AQ81">
            <v>8000</v>
          </cell>
          <cell r="AR81">
            <v>21300</v>
          </cell>
          <cell r="AS81">
            <v>34175.29</v>
          </cell>
          <cell r="AT81">
            <v>40827.839999999997</v>
          </cell>
          <cell r="AU81">
            <v>37579.050000000003</v>
          </cell>
          <cell r="AV81">
            <v>30551.27</v>
          </cell>
          <cell r="AW81">
            <v>8419.33</v>
          </cell>
          <cell r="AX81">
            <v>21651.16</v>
          </cell>
          <cell r="AY81">
            <v>47236.26</v>
          </cell>
          <cell r="AZ81">
            <v>293025.49999999994</v>
          </cell>
          <cell r="BA81">
            <v>224138.07999999993</v>
          </cell>
          <cell r="BB81">
            <v>0.8</v>
          </cell>
          <cell r="BC81">
            <v>24598.071666666667</v>
          </cell>
          <cell r="BD81">
            <v>30861.246666666662</v>
          </cell>
          <cell r="BE81">
            <v>28738.908333333329</v>
          </cell>
          <cell r="BF81">
            <v>28808.796666666662</v>
          </cell>
          <cell r="BG81">
            <v>28867.323333333334</v>
          </cell>
          <cell r="BH81">
            <v>31044.151666666668</v>
          </cell>
        </row>
        <row r="82">
          <cell r="B82" t="str">
            <v>S431026</v>
          </cell>
          <cell r="C82" t="str">
            <v>上海桓毅实业发展有限公司</v>
          </cell>
          <cell r="D82" t="str">
            <v>后视镜</v>
          </cell>
          <cell r="E82" t="str">
            <v>后视镜</v>
          </cell>
          <cell r="G82" t="str">
            <v>正常供货</v>
          </cell>
          <cell r="H82">
            <v>60</v>
          </cell>
          <cell r="I82" t="str">
            <v>是</v>
          </cell>
          <cell r="J82">
            <v>60</v>
          </cell>
          <cell r="AE82">
            <v>37490.120000000003</v>
          </cell>
          <cell r="AF82">
            <v>29301.8</v>
          </cell>
          <cell r="AG82">
            <v>0</v>
          </cell>
          <cell r="AH82">
            <v>118314.62</v>
          </cell>
          <cell r="AI82">
            <v>8542.7999999999993</v>
          </cell>
          <cell r="AJ82">
            <v>0</v>
          </cell>
          <cell r="AK82">
            <v>0</v>
          </cell>
          <cell r="AL82">
            <v>83088.899999999994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Y82">
            <v>0</v>
          </cell>
          <cell r="AZ82">
            <v>276738.24</v>
          </cell>
          <cell r="BA82">
            <v>276738.24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</row>
        <row r="83">
          <cell r="B83" t="str">
            <v>S431024</v>
          </cell>
          <cell r="C83" t="str">
            <v>上海霏济科技有限公司</v>
          </cell>
          <cell r="D83" t="str">
            <v>金属件</v>
          </cell>
          <cell r="E83" t="str">
            <v>金属件</v>
          </cell>
          <cell r="F83" t="e">
            <v>#REF!</v>
          </cell>
          <cell r="G83" t="str">
            <v>电泳漆</v>
          </cell>
          <cell r="H83">
            <v>0</v>
          </cell>
          <cell r="I83" t="str">
            <v>否</v>
          </cell>
          <cell r="J83">
            <v>30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  <cell r="AT83">
            <v>0</v>
          </cell>
          <cell r="AU83">
            <v>0</v>
          </cell>
          <cell r="AV83">
            <v>183188.65</v>
          </cell>
          <cell r="AW83">
            <v>0</v>
          </cell>
          <cell r="AX83">
            <v>125769</v>
          </cell>
          <cell r="AY83">
            <v>0</v>
          </cell>
          <cell r="AZ83">
            <v>308957.65000000002</v>
          </cell>
          <cell r="BA83">
            <v>308957.65000000002</v>
          </cell>
          <cell r="BB83">
            <v>0.8</v>
          </cell>
          <cell r="BC83">
            <v>0</v>
          </cell>
          <cell r="BD83">
            <v>0</v>
          </cell>
          <cell r="BE83">
            <v>30531.441666666666</v>
          </cell>
          <cell r="BF83">
            <v>30531.441666666666</v>
          </cell>
          <cell r="BG83">
            <v>51492.941666666673</v>
          </cell>
          <cell r="BH83">
            <v>51492.941666666673</v>
          </cell>
        </row>
        <row r="84">
          <cell r="B84" t="str">
            <v>S444004</v>
          </cell>
          <cell r="C84" t="str">
            <v>佛山市顺德区聚达汽车部件有限公司</v>
          </cell>
          <cell r="D84" t="str">
            <v>后视镜</v>
          </cell>
          <cell r="E84" t="str">
            <v>后视镜</v>
          </cell>
          <cell r="G84" t="str">
            <v>老账</v>
          </cell>
          <cell r="H84">
            <v>60</v>
          </cell>
          <cell r="I84" t="str">
            <v>否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29047.96</v>
          </cell>
          <cell r="Y84">
            <v>0</v>
          </cell>
          <cell r="Z84">
            <v>98700.98</v>
          </cell>
          <cell r="AA84">
            <v>0</v>
          </cell>
          <cell r="AB84">
            <v>0</v>
          </cell>
          <cell r="AC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Y84">
            <v>4251.0600000000004</v>
          </cell>
          <cell r="AZ84">
            <v>132000</v>
          </cell>
          <cell r="BA84">
            <v>127748.94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708.5100000000001</v>
          </cell>
        </row>
        <row r="85">
          <cell r="B85" t="str">
            <v>S413007</v>
          </cell>
          <cell r="C85" t="str">
            <v>雄县华增汽车饰件有限公司</v>
          </cell>
          <cell r="D85" t="str">
            <v>金属件/座椅</v>
          </cell>
          <cell r="E85" t="str">
            <v>金属件/座椅</v>
          </cell>
          <cell r="F85" t="e">
            <v>#REF!</v>
          </cell>
          <cell r="G85" t="str">
            <v>正常供货</v>
          </cell>
          <cell r="H85">
            <v>60</v>
          </cell>
          <cell r="I85" t="str">
            <v>是</v>
          </cell>
          <cell r="J85">
            <v>60</v>
          </cell>
          <cell r="K85">
            <v>0</v>
          </cell>
          <cell r="L85">
            <v>0</v>
          </cell>
          <cell r="M85">
            <v>0</v>
          </cell>
          <cell r="P85">
            <v>0</v>
          </cell>
          <cell r="Q85">
            <v>0</v>
          </cell>
          <cell r="R85">
            <v>8383.6</v>
          </cell>
          <cell r="S85">
            <v>6784.0900000000101</v>
          </cell>
          <cell r="T85">
            <v>8528.5700000000106</v>
          </cell>
          <cell r="U85">
            <v>9497.4500000000098</v>
          </cell>
          <cell r="V85">
            <v>11995.55</v>
          </cell>
          <cell r="W85">
            <v>0</v>
          </cell>
          <cell r="X85">
            <v>35938.32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33094.61</v>
          </cell>
          <cell r="AE85">
            <v>0</v>
          </cell>
          <cell r="AF85">
            <v>24584.46</v>
          </cell>
          <cell r="AG85">
            <v>9690.07</v>
          </cell>
          <cell r="AH85">
            <v>7739.09</v>
          </cell>
          <cell r="AI85">
            <v>0</v>
          </cell>
          <cell r="AJ85">
            <v>13711.46</v>
          </cell>
          <cell r="AK85">
            <v>21353.47</v>
          </cell>
          <cell r="AL85">
            <v>31916.12</v>
          </cell>
          <cell r="AM85">
            <v>8333.5300000000007</v>
          </cell>
          <cell r="AN85">
            <v>15572.25</v>
          </cell>
          <cell r="AO85">
            <v>9576.61</v>
          </cell>
          <cell r="AP85">
            <v>15004.33</v>
          </cell>
          <cell r="AQ85">
            <v>16800</v>
          </cell>
          <cell r="AR85">
            <v>21100</v>
          </cell>
          <cell r="AS85">
            <v>23873.91</v>
          </cell>
          <cell r="AT85">
            <v>20626.8</v>
          </cell>
          <cell r="AU85">
            <v>10799.45</v>
          </cell>
          <cell r="AV85">
            <v>16941.96</v>
          </cell>
          <cell r="AW85">
            <v>16400.310000000001</v>
          </cell>
          <cell r="AX85">
            <v>20258.849999999999</v>
          </cell>
          <cell r="AY85">
            <v>12390.03</v>
          </cell>
          <cell r="AZ85">
            <v>430894.89</v>
          </cell>
          <cell r="BA85">
            <v>398246.01</v>
          </cell>
          <cell r="BB85">
            <v>0.8</v>
          </cell>
          <cell r="BC85">
            <v>17830.275000000001</v>
          </cell>
          <cell r="BD85">
            <v>18034.081666666669</v>
          </cell>
          <cell r="BE85">
            <v>18357.02</v>
          </cell>
          <cell r="BF85">
            <v>18290.404999999999</v>
          </cell>
          <cell r="BG85">
            <v>18150.213333333333</v>
          </cell>
          <cell r="BH85">
            <v>16236.233333333332</v>
          </cell>
        </row>
        <row r="86">
          <cell r="B86" t="str">
            <v>S432007</v>
          </cell>
          <cell r="C86" t="str">
            <v>江阴市信佳科贸有限公司</v>
          </cell>
          <cell r="D86" t="str">
            <v>座椅</v>
          </cell>
          <cell r="E86" t="str">
            <v>座椅</v>
          </cell>
          <cell r="F86" t="e">
            <v>#REF!</v>
          </cell>
          <cell r="G86" t="str">
            <v>诉讼-7月底付清货款</v>
          </cell>
          <cell r="H86">
            <v>60</v>
          </cell>
          <cell r="I86" t="str">
            <v>否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0.8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</row>
        <row r="87">
          <cell r="B87" t="str">
            <v>S412017</v>
          </cell>
          <cell r="C87" t="str">
            <v>天津博容包装制品有限公司</v>
          </cell>
          <cell r="D87" t="str">
            <v>座椅</v>
          </cell>
          <cell r="E87" t="str">
            <v>座椅</v>
          </cell>
          <cell r="F87" t="e">
            <v>#REF!</v>
          </cell>
          <cell r="G87" t="str">
            <v>诉讼</v>
          </cell>
          <cell r="H87" t="str">
            <v>预付/60</v>
          </cell>
          <cell r="I87" t="str">
            <v>否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0.8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</row>
        <row r="88">
          <cell r="B88" t="str">
            <v>S413060</v>
          </cell>
          <cell r="C88" t="str">
            <v>黄骅市正祥车辆部件有限公司</v>
          </cell>
          <cell r="D88" t="str">
            <v>金属件</v>
          </cell>
          <cell r="E88" t="str">
            <v>金属件</v>
          </cell>
          <cell r="F88" t="e">
            <v>#REF!</v>
          </cell>
          <cell r="G88" t="str">
            <v>正常供货</v>
          </cell>
          <cell r="H88">
            <v>60</v>
          </cell>
          <cell r="I88" t="str">
            <v>是</v>
          </cell>
          <cell r="J88">
            <v>60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26325.65</v>
          </cell>
          <cell r="AB88">
            <v>0</v>
          </cell>
          <cell r="AC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204220.19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9000</v>
          </cell>
          <cell r="AS88">
            <v>0</v>
          </cell>
          <cell r="AT88">
            <v>358521.59999999998</v>
          </cell>
          <cell r="AU88">
            <v>0</v>
          </cell>
          <cell r="AV88">
            <v>0</v>
          </cell>
          <cell r="AW88">
            <v>0</v>
          </cell>
          <cell r="AY88">
            <v>0</v>
          </cell>
          <cell r="AZ88">
            <v>598067.43999999994</v>
          </cell>
          <cell r="BA88">
            <v>598067.43999999994</v>
          </cell>
          <cell r="BB88">
            <v>0.8</v>
          </cell>
          <cell r="BC88">
            <v>61253.599999999999</v>
          </cell>
          <cell r="BD88">
            <v>61253.599999999999</v>
          </cell>
          <cell r="BE88">
            <v>61253.599999999999</v>
          </cell>
          <cell r="BF88">
            <v>61253.599999999999</v>
          </cell>
          <cell r="BG88">
            <v>59753.599999999999</v>
          </cell>
          <cell r="BH88">
            <v>59753.599999999999</v>
          </cell>
        </row>
        <row r="89">
          <cell r="B89" t="str">
            <v>S413101</v>
          </cell>
          <cell r="C89" t="str">
            <v>黄骅市海生五金模具厂</v>
          </cell>
          <cell r="D89">
            <v>0</v>
          </cell>
          <cell r="E89">
            <v>0</v>
          </cell>
          <cell r="G89" t="str">
            <v>老账</v>
          </cell>
          <cell r="H89">
            <v>0</v>
          </cell>
          <cell r="I89" t="str">
            <v>否</v>
          </cell>
          <cell r="K89">
            <v>48042.77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Y89">
            <v>0</v>
          </cell>
          <cell r="AZ89">
            <v>48042.77</v>
          </cell>
          <cell r="BA89">
            <v>48042.77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</row>
        <row r="90">
          <cell r="B90" t="str">
            <v>S437005</v>
          </cell>
          <cell r="C90" t="str">
            <v>青岛盛有电子科技有限公司</v>
          </cell>
          <cell r="D90" t="str">
            <v>后视镜</v>
          </cell>
          <cell r="E90" t="str">
            <v>后视镜</v>
          </cell>
          <cell r="G90" t="str">
            <v>大宗物料</v>
          </cell>
          <cell r="H90">
            <v>30</v>
          </cell>
          <cell r="I90" t="str">
            <v>否</v>
          </cell>
          <cell r="J90">
            <v>30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3625.92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Y90">
            <v>0</v>
          </cell>
          <cell r="AZ90">
            <v>3625.92</v>
          </cell>
          <cell r="BA90">
            <v>3625.92</v>
          </cell>
          <cell r="BB90">
            <v>0</v>
          </cell>
          <cell r="BC90">
            <v>604.32000000000005</v>
          </cell>
          <cell r="BD90">
            <v>604.32000000000005</v>
          </cell>
          <cell r="BE90">
            <v>604.32000000000005</v>
          </cell>
          <cell r="BF90">
            <v>604.32000000000005</v>
          </cell>
          <cell r="BG90">
            <v>604.32000000000005</v>
          </cell>
          <cell r="BH90">
            <v>0</v>
          </cell>
        </row>
        <row r="91">
          <cell r="B91" t="str">
            <v>S413063</v>
          </cell>
          <cell r="C91" t="str">
            <v>黄骅市洁霸汽车零部件制造有限公司</v>
          </cell>
          <cell r="D91" t="str">
            <v>金属件/座椅</v>
          </cell>
          <cell r="E91" t="str">
            <v>金属件/座椅</v>
          </cell>
          <cell r="F91" t="e">
            <v>#REF!</v>
          </cell>
          <cell r="G91" t="str">
            <v>老账</v>
          </cell>
          <cell r="H91">
            <v>60</v>
          </cell>
          <cell r="I91" t="str">
            <v>否</v>
          </cell>
          <cell r="K91">
            <v>31381.81</v>
          </cell>
          <cell r="L91">
            <v>0</v>
          </cell>
          <cell r="M91">
            <v>147426.87</v>
          </cell>
          <cell r="N91">
            <v>0</v>
          </cell>
          <cell r="O91">
            <v>67211.7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0</v>
          </cell>
          <cell r="AW91">
            <v>0</v>
          </cell>
          <cell r="AY91">
            <v>0</v>
          </cell>
          <cell r="AZ91">
            <v>246020.38</v>
          </cell>
          <cell r="BA91">
            <v>246020.38</v>
          </cell>
          <cell r="BB91">
            <v>0.8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</row>
        <row r="92">
          <cell r="B92" t="str">
            <v>S435001</v>
          </cell>
          <cell r="C92" t="str">
            <v>厦门凯平化工有限公司</v>
          </cell>
          <cell r="D92" t="str">
            <v>座椅</v>
          </cell>
          <cell r="E92" t="str">
            <v>座椅</v>
          </cell>
          <cell r="F92" t="e">
            <v>#REF!</v>
          </cell>
          <cell r="G92" t="str">
            <v>大宗物料</v>
          </cell>
          <cell r="H92">
            <v>30</v>
          </cell>
          <cell r="I92" t="str">
            <v>否</v>
          </cell>
          <cell r="J92">
            <v>60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AK92">
            <v>0</v>
          </cell>
          <cell r="AL92">
            <v>0</v>
          </cell>
          <cell r="AM92">
            <v>0</v>
          </cell>
          <cell r="AO92">
            <v>0</v>
          </cell>
          <cell r="AP92">
            <v>0</v>
          </cell>
          <cell r="AQ92">
            <v>0</v>
          </cell>
          <cell r="AS92">
            <v>80545.009999999995</v>
          </cell>
          <cell r="AT92">
            <v>0</v>
          </cell>
          <cell r="AU92">
            <v>312232.90000000002</v>
          </cell>
          <cell r="AV92">
            <v>0</v>
          </cell>
          <cell r="AW92">
            <v>212326.06</v>
          </cell>
          <cell r="AX92">
            <v>130768.59</v>
          </cell>
          <cell r="AY92">
            <v>85509.77</v>
          </cell>
          <cell r="AZ92">
            <v>821382.33</v>
          </cell>
          <cell r="BA92">
            <v>906892.1</v>
          </cell>
          <cell r="BB92">
            <v>1</v>
          </cell>
          <cell r="BC92">
            <v>13424.168333333333</v>
          </cell>
          <cell r="BD92">
            <v>65462.985000000008</v>
          </cell>
          <cell r="BE92">
            <v>65462.985000000008</v>
          </cell>
          <cell r="BF92">
            <v>100850.66166666667</v>
          </cell>
          <cell r="BG92">
            <v>122645.42666666665</v>
          </cell>
          <cell r="BH92">
            <v>123472.88666666666</v>
          </cell>
        </row>
        <row r="93">
          <cell r="B93" t="str">
            <v>S551001</v>
          </cell>
          <cell r="C93" t="str">
            <v>四川共享物流有限公司</v>
          </cell>
          <cell r="D93" t="str">
            <v>后视镜</v>
          </cell>
          <cell r="E93" t="str">
            <v>后视镜</v>
          </cell>
          <cell r="G93" t="str">
            <v>老账</v>
          </cell>
          <cell r="H93">
            <v>90</v>
          </cell>
          <cell r="I93" t="str">
            <v>是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52140.57</v>
          </cell>
          <cell r="AG93">
            <v>2400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Y93">
            <v>0</v>
          </cell>
          <cell r="AZ93">
            <v>54540.57</v>
          </cell>
          <cell r="BA93">
            <v>54540.57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</row>
        <row r="94">
          <cell r="B94" t="str">
            <v>S537029</v>
          </cell>
          <cell r="C94" t="str">
            <v>青岛华瑞利工贸有限公司</v>
          </cell>
          <cell r="D94" t="str">
            <v>座椅</v>
          </cell>
          <cell r="E94" t="str">
            <v>座椅</v>
          </cell>
          <cell r="F94" t="e">
            <v>#REF!</v>
          </cell>
          <cell r="G94" t="str">
            <v>销售（三方库）</v>
          </cell>
          <cell r="H94">
            <v>90</v>
          </cell>
          <cell r="I94" t="str">
            <v>是</v>
          </cell>
          <cell r="J94">
            <v>90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139448.35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Y94">
            <v>0</v>
          </cell>
          <cell r="AZ94">
            <v>139448.35</v>
          </cell>
          <cell r="BA94">
            <v>139448.35</v>
          </cell>
          <cell r="BB94">
            <v>0.8</v>
          </cell>
          <cell r="BC94">
            <v>23241.391666666666</v>
          </cell>
          <cell r="BD94">
            <v>23241.391666666666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</row>
        <row r="95">
          <cell r="B95" t="str">
            <v>S413015</v>
          </cell>
          <cell r="C95" t="str">
            <v>沧州鑫亿源纸制品有限公司</v>
          </cell>
          <cell r="D95" t="str">
            <v>后视镜</v>
          </cell>
          <cell r="E95" t="str">
            <v>后视镜</v>
          </cell>
          <cell r="G95" t="str">
            <v>老账</v>
          </cell>
          <cell r="H95">
            <v>60</v>
          </cell>
          <cell r="I95" t="str">
            <v>是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D95">
            <v>2082.13</v>
          </cell>
          <cell r="AE95">
            <v>28574.47</v>
          </cell>
          <cell r="AF95">
            <v>14575.68</v>
          </cell>
          <cell r="AG95">
            <v>14211.92</v>
          </cell>
          <cell r="AH95">
            <v>0</v>
          </cell>
          <cell r="AI95">
            <v>9273.6</v>
          </cell>
          <cell r="AJ95">
            <v>17939.13</v>
          </cell>
          <cell r="AK95">
            <v>0</v>
          </cell>
          <cell r="AL95">
            <v>35792.04</v>
          </cell>
          <cell r="AM95">
            <v>0</v>
          </cell>
          <cell r="AN95">
            <v>20538.689999999999</v>
          </cell>
          <cell r="AO95">
            <v>0</v>
          </cell>
          <cell r="AP95">
            <v>11307.11</v>
          </cell>
          <cell r="AQ95">
            <v>5900</v>
          </cell>
          <cell r="AR95">
            <v>6000</v>
          </cell>
          <cell r="AS95">
            <v>6275.12</v>
          </cell>
          <cell r="AT95">
            <v>4386.99</v>
          </cell>
          <cell r="AU95">
            <v>1683.48</v>
          </cell>
          <cell r="AV95">
            <v>12318.44</v>
          </cell>
          <cell r="AW95">
            <v>7247.58</v>
          </cell>
          <cell r="AX95">
            <v>11919.23</v>
          </cell>
          <cell r="AY95">
            <v>7656.65</v>
          </cell>
          <cell r="AZ95">
            <v>217682.26</v>
          </cell>
          <cell r="BA95">
            <v>198106.38</v>
          </cell>
          <cell r="BB95">
            <v>0</v>
          </cell>
          <cell r="BC95">
            <v>5644.87</v>
          </cell>
          <cell r="BD95">
            <v>5925.4500000000007</v>
          </cell>
          <cell r="BE95">
            <v>6094.0050000000001</v>
          </cell>
          <cell r="BF95">
            <v>6318.6016666666665</v>
          </cell>
          <cell r="BG95">
            <v>7305.1399999999994</v>
          </cell>
          <cell r="BH95">
            <v>7535.3950000000004</v>
          </cell>
        </row>
        <row r="96">
          <cell r="B96" t="str">
            <v>S513066</v>
          </cell>
          <cell r="C96" t="str">
            <v>荣昌一次性供应商</v>
          </cell>
          <cell r="D96">
            <v>0</v>
          </cell>
          <cell r="E96">
            <v>0</v>
          </cell>
          <cell r="G96" t="str">
            <v>老账</v>
          </cell>
          <cell r="H96">
            <v>0</v>
          </cell>
          <cell r="I96" t="str">
            <v>否</v>
          </cell>
          <cell r="K96">
            <v>215008.44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Y96">
            <v>0</v>
          </cell>
          <cell r="AZ96">
            <v>215008.44</v>
          </cell>
          <cell r="BA96">
            <v>215008.44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</row>
        <row r="97">
          <cell r="B97" t="str">
            <v>S413001</v>
          </cell>
          <cell r="C97" t="str">
            <v>北京吉信气弹簧制品有限公司</v>
          </cell>
          <cell r="D97" t="str">
            <v>座椅</v>
          </cell>
          <cell r="E97" t="str">
            <v>座椅</v>
          </cell>
          <cell r="F97" t="e">
            <v>#REF!</v>
          </cell>
          <cell r="G97" t="str">
            <v>正常供货</v>
          </cell>
          <cell r="H97">
            <v>90</v>
          </cell>
          <cell r="I97" t="str">
            <v>是</v>
          </cell>
          <cell r="J97">
            <v>90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41534.019999999997</v>
          </cell>
          <cell r="AM97">
            <v>0</v>
          </cell>
          <cell r="AN97">
            <v>61593.82</v>
          </cell>
          <cell r="AO97">
            <v>134237.70000000001</v>
          </cell>
          <cell r="AP97">
            <v>0</v>
          </cell>
          <cell r="AQ97">
            <v>116100</v>
          </cell>
          <cell r="AR97">
            <v>0</v>
          </cell>
          <cell r="AS97">
            <v>144574.97</v>
          </cell>
          <cell r="AT97">
            <v>109636.93</v>
          </cell>
          <cell r="AU97">
            <v>0</v>
          </cell>
          <cell r="AV97">
            <v>39472.26</v>
          </cell>
          <cell r="AW97">
            <v>0</v>
          </cell>
          <cell r="AX97">
            <v>49291.4</v>
          </cell>
          <cell r="AY97">
            <v>0</v>
          </cell>
          <cell r="AZ97">
            <v>696441.1</v>
          </cell>
          <cell r="BA97">
            <v>647149.69999999995</v>
          </cell>
          <cell r="BB97">
            <v>0.8</v>
          </cell>
          <cell r="BC97">
            <v>84091.6</v>
          </cell>
          <cell r="BD97">
            <v>61718.65</v>
          </cell>
          <cell r="BE97">
            <v>68297.36</v>
          </cell>
          <cell r="BF97">
            <v>48947.359999999993</v>
          </cell>
          <cell r="BG97">
            <v>57162.593333333331</v>
          </cell>
          <cell r="BH97">
            <v>33066.764999999999</v>
          </cell>
        </row>
        <row r="98">
          <cell r="B98" t="str">
            <v>S413040</v>
          </cell>
          <cell r="C98" t="str">
            <v>河北辰丰制管有限公司</v>
          </cell>
          <cell r="D98" t="str">
            <v>金属件</v>
          </cell>
          <cell r="E98" t="str">
            <v>金属件</v>
          </cell>
          <cell r="F98" t="e">
            <v>#REF!</v>
          </cell>
          <cell r="G98" t="str">
            <v>老账</v>
          </cell>
          <cell r="H98">
            <v>0</v>
          </cell>
          <cell r="I98" t="str">
            <v>否</v>
          </cell>
          <cell r="K98">
            <v>6192.3999999999896</v>
          </cell>
          <cell r="L98">
            <v>0</v>
          </cell>
          <cell r="M98">
            <v>118591.25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87300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0</v>
          </cell>
          <cell r="AY98">
            <v>0</v>
          </cell>
          <cell r="AZ98">
            <v>212083.65</v>
          </cell>
          <cell r="BA98">
            <v>212083.65</v>
          </cell>
          <cell r="BB98">
            <v>0.8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</row>
        <row r="99">
          <cell r="B99" t="str">
            <v>S412009</v>
          </cell>
          <cell r="C99" t="str">
            <v>天津市元辉昌钢铁贸易有限公司</v>
          </cell>
          <cell r="D99" t="str">
            <v>金属件</v>
          </cell>
          <cell r="E99" t="str">
            <v>金属件</v>
          </cell>
          <cell r="F99" t="e">
            <v>#REF!</v>
          </cell>
          <cell r="G99" t="str">
            <v>大宗物料</v>
          </cell>
          <cell r="H99">
            <v>0</v>
          </cell>
          <cell r="I99" t="str">
            <v>否</v>
          </cell>
          <cell r="J99">
            <v>30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X99">
            <v>73320.960000000006</v>
          </cell>
          <cell r="AY99">
            <v>86185.44</v>
          </cell>
          <cell r="AZ99">
            <v>159506.40000000002</v>
          </cell>
          <cell r="BA99">
            <v>159506.40000000002</v>
          </cell>
          <cell r="BB99">
            <v>1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12220.160000000002</v>
          </cell>
          <cell r="BH99">
            <v>26584.400000000005</v>
          </cell>
        </row>
        <row r="100">
          <cell r="B100" t="str">
            <v>S413069</v>
          </cell>
          <cell r="C100" t="str">
            <v>黄骅市峰霞科技有限公司</v>
          </cell>
          <cell r="D100" t="str">
            <v>金属件</v>
          </cell>
          <cell r="E100" t="str">
            <v>金属件</v>
          </cell>
          <cell r="F100" t="e">
            <v>#REF!</v>
          </cell>
          <cell r="G100" t="str">
            <v>老账</v>
          </cell>
          <cell r="H100">
            <v>90</v>
          </cell>
          <cell r="I100" t="str">
            <v>否</v>
          </cell>
          <cell r="K100">
            <v>-21480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Y100">
            <v>0</v>
          </cell>
          <cell r="AZ100">
            <v>-21480</v>
          </cell>
          <cell r="BA100">
            <v>-21480</v>
          </cell>
          <cell r="BB100">
            <v>0.8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</row>
        <row r="101">
          <cell r="B101" t="str">
            <v>S511004</v>
          </cell>
          <cell r="C101" t="str">
            <v>北鸿科（天津）科技有限公司</v>
          </cell>
          <cell r="D101" t="str">
            <v>后视镜</v>
          </cell>
          <cell r="E101" t="str">
            <v>后视镜</v>
          </cell>
          <cell r="G101" t="str">
            <v>大宗物料</v>
          </cell>
          <cell r="H101">
            <v>30</v>
          </cell>
          <cell r="I101" t="str">
            <v>否</v>
          </cell>
          <cell r="J101">
            <v>30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</row>
        <row r="102">
          <cell r="B102" t="str">
            <v>S432038</v>
          </cell>
          <cell r="C102" t="str">
            <v>常州市正力制镜有限公司</v>
          </cell>
          <cell r="D102" t="str">
            <v>后视镜</v>
          </cell>
          <cell r="E102" t="str">
            <v>后视镜</v>
          </cell>
          <cell r="G102" t="str">
            <v>正常供货</v>
          </cell>
          <cell r="H102">
            <v>60</v>
          </cell>
          <cell r="I102" t="str">
            <v>是</v>
          </cell>
          <cell r="J102">
            <v>60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H102">
            <v>0</v>
          </cell>
          <cell r="AI102">
            <v>47164</v>
          </cell>
          <cell r="AJ102">
            <v>0</v>
          </cell>
          <cell r="AK102">
            <v>34995.4</v>
          </cell>
          <cell r="AL102">
            <v>0</v>
          </cell>
          <cell r="AM102">
            <v>0</v>
          </cell>
          <cell r="AN102">
            <v>0</v>
          </cell>
          <cell r="AO102">
            <v>16500</v>
          </cell>
          <cell r="AP102">
            <v>0</v>
          </cell>
          <cell r="AQ102">
            <v>0</v>
          </cell>
          <cell r="AR102">
            <v>0</v>
          </cell>
          <cell r="AS102">
            <v>47477.26</v>
          </cell>
          <cell r="AT102">
            <v>52461.19</v>
          </cell>
          <cell r="AU102">
            <v>65665.3</v>
          </cell>
          <cell r="AV102">
            <v>83881.7</v>
          </cell>
          <cell r="AW102">
            <v>0</v>
          </cell>
          <cell r="AX102">
            <v>42122.16</v>
          </cell>
          <cell r="AY102">
            <v>41211.49</v>
          </cell>
          <cell r="AZ102">
            <v>431478.5</v>
          </cell>
          <cell r="BA102">
            <v>348144.85</v>
          </cell>
          <cell r="BB102">
            <v>0</v>
          </cell>
          <cell r="BC102">
            <v>19406.408333333336</v>
          </cell>
          <cell r="BD102">
            <v>27600.625</v>
          </cell>
          <cell r="BE102">
            <v>41580.908333333333</v>
          </cell>
          <cell r="BF102">
            <v>41580.908333333333</v>
          </cell>
          <cell r="BG102">
            <v>48601.268333333333</v>
          </cell>
          <cell r="BH102">
            <v>47556.973333333335</v>
          </cell>
        </row>
        <row r="103">
          <cell r="B103" t="str">
            <v>S437033</v>
          </cell>
          <cell r="C103" t="str">
            <v>日照联成工程机械有限公司</v>
          </cell>
          <cell r="D103" t="str">
            <v>座椅</v>
          </cell>
          <cell r="E103" t="str">
            <v>座椅</v>
          </cell>
          <cell r="F103" t="e">
            <v>#REF!</v>
          </cell>
          <cell r="G103" t="str">
            <v>正常供货</v>
          </cell>
          <cell r="H103">
            <v>60</v>
          </cell>
          <cell r="I103" t="str">
            <v>否</v>
          </cell>
          <cell r="J103">
            <v>60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V103">
            <v>0</v>
          </cell>
          <cell r="AW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0.8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</row>
        <row r="104">
          <cell r="B104" t="str">
            <v>S433023</v>
          </cell>
          <cell r="C104" t="str">
            <v>浙江万里安全器材制造有限公司</v>
          </cell>
          <cell r="D104" t="str">
            <v>座椅</v>
          </cell>
          <cell r="E104" t="str">
            <v>座椅</v>
          </cell>
          <cell r="F104" t="e">
            <v>#REF!</v>
          </cell>
          <cell r="G104" t="str">
            <v>老账</v>
          </cell>
          <cell r="H104">
            <v>90</v>
          </cell>
          <cell r="I104" t="str">
            <v>是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AA104">
            <v>0</v>
          </cell>
          <cell r="AB104">
            <v>0</v>
          </cell>
          <cell r="AC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57595.72</v>
          </cell>
          <cell r="AN104">
            <v>0</v>
          </cell>
          <cell r="AO104">
            <v>0</v>
          </cell>
          <cell r="AP104">
            <v>0</v>
          </cell>
          <cell r="AQ104">
            <v>44700</v>
          </cell>
          <cell r="AR104">
            <v>0</v>
          </cell>
          <cell r="AS104">
            <v>75334.81</v>
          </cell>
          <cell r="AT104">
            <v>16842.77</v>
          </cell>
          <cell r="AU104">
            <v>0</v>
          </cell>
          <cell r="AV104">
            <v>80414.820000000007</v>
          </cell>
          <cell r="AW104">
            <v>15820</v>
          </cell>
          <cell r="AX104">
            <v>53633.81</v>
          </cell>
          <cell r="AY104">
            <v>0</v>
          </cell>
          <cell r="AZ104">
            <v>344341.93</v>
          </cell>
          <cell r="BA104">
            <v>274888.12</v>
          </cell>
          <cell r="BB104">
            <v>0.8</v>
          </cell>
          <cell r="BC104">
            <v>22812.929999999997</v>
          </cell>
          <cell r="BD104">
            <v>22812.929999999997</v>
          </cell>
          <cell r="BE104">
            <v>36215.4</v>
          </cell>
          <cell r="BF104">
            <v>31402.066666666669</v>
          </cell>
          <cell r="BG104">
            <v>40341.035000000003</v>
          </cell>
          <cell r="BH104">
            <v>27785.233333333337</v>
          </cell>
        </row>
        <row r="105">
          <cell r="B105" t="str">
            <v>S412010</v>
          </cell>
          <cell r="C105" t="str">
            <v>天津欧尔派斯环保科技发展有限公司</v>
          </cell>
          <cell r="D105" t="str">
            <v>金属件</v>
          </cell>
          <cell r="E105" t="str">
            <v>金属件</v>
          </cell>
          <cell r="F105" t="e">
            <v>#REF!</v>
          </cell>
          <cell r="G105" t="str">
            <v>老账</v>
          </cell>
          <cell r="H105">
            <v>90</v>
          </cell>
          <cell r="I105" t="str">
            <v>否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4106.5799999999899</v>
          </cell>
          <cell r="P105">
            <v>62299.61</v>
          </cell>
          <cell r="Q105">
            <v>69887.929999999993</v>
          </cell>
          <cell r="R105">
            <v>0</v>
          </cell>
          <cell r="S105">
            <v>0</v>
          </cell>
          <cell r="T105">
            <v>40410.29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Y105">
            <v>0</v>
          </cell>
          <cell r="AZ105">
            <v>176704.41</v>
          </cell>
          <cell r="BA105">
            <v>176704.41</v>
          </cell>
          <cell r="BB105">
            <v>0.8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</row>
        <row r="106">
          <cell r="B106" t="str">
            <v>S413004</v>
          </cell>
          <cell r="C106" t="str">
            <v>保定兆龙通用电器塑业有限公司</v>
          </cell>
          <cell r="D106" t="str">
            <v>金属件/座椅</v>
          </cell>
          <cell r="E106" t="str">
            <v>金属件/座椅</v>
          </cell>
          <cell r="F106" t="e">
            <v>#REF!</v>
          </cell>
          <cell r="G106" t="str">
            <v>正常供货</v>
          </cell>
          <cell r="H106">
            <v>90</v>
          </cell>
          <cell r="I106" t="str">
            <v>否</v>
          </cell>
          <cell r="J106">
            <v>90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U106">
            <v>24786.94</v>
          </cell>
          <cell r="AV106">
            <v>25285.18</v>
          </cell>
          <cell r="AW106">
            <v>10815.62</v>
          </cell>
          <cell r="AX106">
            <v>49240.03</v>
          </cell>
          <cell r="AY106">
            <v>61620.18</v>
          </cell>
          <cell r="AZ106">
            <v>171747.94999999998</v>
          </cell>
          <cell r="BA106">
            <v>50072.119999999988</v>
          </cell>
          <cell r="BB106">
            <v>0.8</v>
          </cell>
          <cell r="BC106">
            <v>0</v>
          </cell>
          <cell r="BD106">
            <v>4131.1566666666668</v>
          </cell>
          <cell r="BE106">
            <v>8345.3533333333326</v>
          </cell>
          <cell r="BF106">
            <v>10147.956666666667</v>
          </cell>
          <cell r="BG106">
            <v>18354.62833333333</v>
          </cell>
          <cell r="BH106">
            <v>28624.658333333329</v>
          </cell>
        </row>
        <row r="107">
          <cell r="B107" t="str">
            <v>S513016</v>
          </cell>
          <cell r="C107" t="str">
            <v>黄骅市辉煌建筑队</v>
          </cell>
          <cell r="D107" t="str">
            <v>金属件/座椅/后视镜</v>
          </cell>
          <cell r="E107" t="str">
            <v>金属件/座椅/后视镜</v>
          </cell>
          <cell r="F107" t="e">
            <v>#REF!</v>
          </cell>
          <cell r="G107" t="str">
            <v>基建维修-老账</v>
          </cell>
          <cell r="H107">
            <v>0</v>
          </cell>
          <cell r="I107" t="str">
            <v>是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16761.400000000001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E107">
            <v>0</v>
          </cell>
          <cell r="AF107">
            <v>2550</v>
          </cell>
          <cell r="AG107">
            <v>0</v>
          </cell>
          <cell r="AH107">
            <v>78000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5700</v>
          </cell>
          <cell r="AN107">
            <v>9646</v>
          </cell>
          <cell r="AO107">
            <v>34930</v>
          </cell>
          <cell r="AP107">
            <v>27840.9</v>
          </cell>
          <cell r="AQ107">
            <v>1900</v>
          </cell>
          <cell r="AR107">
            <v>18400</v>
          </cell>
          <cell r="AS107">
            <v>2029</v>
          </cell>
          <cell r="AT107">
            <v>32082</v>
          </cell>
          <cell r="AU107">
            <v>1411</v>
          </cell>
          <cell r="AV107">
            <v>0</v>
          </cell>
          <cell r="AW107">
            <v>0</v>
          </cell>
          <cell r="AX107">
            <v>5400</v>
          </cell>
          <cell r="AY107">
            <v>0</v>
          </cell>
          <cell r="AZ107">
            <v>236650.3</v>
          </cell>
          <cell r="BA107">
            <v>236650.3</v>
          </cell>
          <cell r="BB107">
            <v>1</v>
          </cell>
          <cell r="BC107">
            <v>19530.316666666666</v>
          </cell>
          <cell r="BD107">
            <v>13943.816666666666</v>
          </cell>
          <cell r="BE107">
            <v>9303.6666666666661</v>
          </cell>
          <cell r="BF107">
            <v>8987</v>
          </cell>
          <cell r="BG107">
            <v>6820.333333333333</v>
          </cell>
          <cell r="BH107">
            <v>6482.166666666667</v>
          </cell>
        </row>
        <row r="108">
          <cell r="B108" t="str">
            <v>S412005</v>
          </cell>
          <cell r="C108" t="str">
            <v>天津市国际铁工焊接装备有限公司</v>
          </cell>
          <cell r="D108" t="str">
            <v>金属件</v>
          </cell>
          <cell r="E108" t="str">
            <v>金属件</v>
          </cell>
          <cell r="F108" t="e">
            <v>#REF!</v>
          </cell>
          <cell r="G108" t="str">
            <v>固定资产-老账</v>
          </cell>
          <cell r="H108">
            <v>0</v>
          </cell>
          <cell r="I108" t="str">
            <v>是</v>
          </cell>
          <cell r="J108" t="str">
            <v>固定资产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148132.6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12600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Y108">
            <v>0</v>
          </cell>
          <cell r="AZ108">
            <v>160732.6</v>
          </cell>
          <cell r="BA108">
            <v>160732.6</v>
          </cell>
          <cell r="BB108">
            <v>1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</row>
        <row r="109">
          <cell r="B109" t="str">
            <v>S444008</v>
          </cell>
          <cell r="C109" t="str">
            <v>中山市华胜汽车部件有限公司</v>
          </cell>
          <cell r="D109" t="str">
            <v>后视镜</v>
          </cell>
          <cell r="E109" t="str">
            <v>后视镜</v>
          </cell>
          <cell r="G109" t="str">
            <v>老账</v>
          </cell>
          <cell r="H109">
            <v>60</v>
          </cell>
          <cell r="I109" t="str">
            <v>是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48762.06</v>
          </cell>
          <cell r="AI109">
            <v>46937.94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32842.32</v>
          </cell>
          <cell r="AX109">
            <v>42334.32</v>
          </cell>
          <cell r="AY109">
            <v>0</v>
          </cell>
          <cell r="AZ109">
            <v>170876.64</v>
          </cell>
          <cell r="BA109">
            <v>128542.32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5473.72</v>
          </cell>
          <cell r="BG109">
            <v>12529.44</v>
          </cell>
          <cell r="BH109">
            <v>12529.44</v>
          </cell>
        </row>
        <row r="110">
          <cell r="B110" t="str">
            <v>S413073</v>
          </cell>
          <cell r="C110" t="str">
            <v>黄骅市兴岳金属制品有限公司</v>
          </cell>
          <cell r="D110" t="str">
            <v>金属件</v>
          </cell>
          <cell r="E110" t="str">
            <v>金属件</v>
          </cell>
          <cell r="F110" t="e">
            <v>#REF!</v>
          </cell>
          <cell r="G110" t="str">
            <v>正常供货</v>
          </cell>
          <cell r="H110">
            <v>60</v>
          </cell>
          <cell r="I110" t="str">
            <v>否</v>
          </cell>
          <cell r="J110">
            <v>60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M110">
            <v>0</v>
          </cell>
          <cell r="AN110">
            <v>0</v>
          </cell>
          <cell r="AQ110">
            <v>4887.7700000000004</v>
          </cell>
          <cell r="AR110">
            <v>109100</v>
          </cell>
          <cell r="AS110">
            <v>138852.24</v>
          </cell>
          <cell r="AT110">
            <v>82142.48</v>
          </cell>
          <cell r="AU110">
            <v>135618.25</v>
          </cell>
          <cell r="AV110">
            <v>99977.49</v>
          </cell>
          <cell r="AW110">
            <v>74387.990000000005</v>
          </cell>
          <cell r="AX110">
            <v>91730.83</v>
          </cell>
          <cell r="AY110">
            <v>94427.35</v>
          </cell>
          <cell r="AZ110">
            <v>831124.39999999991</v>
          </cell>
          <cell r="BA110">
            <v>644966.22</v>
          </cell>
          <cell r="BB110">
            <v>0.8</v>
          </cell>
          <cell r="BC110">
            <v>55830.415000000001</v>
          </cell>
          <cell r="BD110">
            <v>78433.456666666665</v>
          </cell>
          <cell r="BE110">
            <v>95096.371666666659</v>
          </cell>
          <cell r="BF110">
            <v>106679.74166666665</v>
          </cell>
          <cell r="BG110">
            <v>103784.87999999999</v>
          </cell>
          <cell r="BH110">
            <v>96380.731666666674</v>
          </cell>
        </row>
        <row r="111">
          <cell r="B111" t="str">
            <v>S413075</v>
          </cell>
          <cell r="C111" t="str">
            <v>沃尔瓦格涂料（廊坊）有限公司</v>
          </cell>
          <cell r="D111" t="str">
            <v>后视镜</v>
          </cell>
          <cell r="E111" t="str">
            <v>后视镜</v>
          </cell>
          <cell r="G111" t="str">
            <v>大宗物料</v>
          </cell>
          <cell r="H111">
            <v>30</v>
          </cell>
          <cell r="I111" t="str">
            <v>否</v>
          </cell>
          <cell r="J111">
            <v>30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</row>
        <row r="112">
          <cell r="B112" t="str">
            <v>S413072</v>
          </cell>
          <cell r="C112" t="str">
            <v>黄骅市润晨五金制品有限公司</v>
          </cell>
          <cell r="D112" t="str">
            <v>金属件</v>
          </cell>
          <cell r="E112" t="str">
            <v>金属件</v>
          </cell>
          <cell r="F112" t="e">
            <v>#REF!</v>
          </cell>
          <cell r="G112" t="str">
            <v>正常供货</v>
          </cell>
          <cell r="H112">
            <v>60</v>
          </cell>
          <cell r="I112" t="str">
            <v>是</v>
          </cell>
          <cell r="J112">
            <v>60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AG112">
            <v>0</v>
          </cell>
          <cell r="AH112">
            <v>357.64</v>
          </cell>
          <cell r="AI112">
            <v>0</v>
          </cell>
          <cell r="AJ112">
            <v>54923.41</v>
          </cell>
          <cell r="AK112">
            <v>0</v>
          </cell>
          <cell r="AL112">
            <v>86521.26</v>
          </cell>
          <cell r="AM112">
            <v>0</v>
          </cell>
          <cell r="AN112">
            <v>0</v>
          </cell>
          <cell r="AO112">
            <v>84301.58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Y112">
            <v>0</v>
          </cell>
          <cell r="AZ112">
            <v>226103.89</v>
          </cell>
          <cell r="BA112">
            <v>226103.89</v>
          </cell>
          <cell r="BB112">
            <v>0.8</v>
          </cell>
          <cell r="BC112">
            <v>14050.263333333334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</row>
        <row r="113">
          <cell r="B113" t="str">
            <v>S413171</v>
          </cell>
          <cell r="C113" t="str">
            <v>廊坊东尚金属制品有限公司</v>
          </cell>
          <cell r="D113" t="str">
            <v>后视镜</v>
          </cell>
          <cell r="E113" t="str">
            <v>后视镜</v>
          </cell>
          <cell r="G113" t="str">
            <v>正常供货</v>
          </cell>
          <cell r="H113">
            <v>0</v>
          </cell>
          <cell r="I113" t="str">
            <v>否</v>
          </cell>
          <cell r="J113">
            <v>90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50547.3</v>
          </cell>
          <cell r="AU113">
            <v>0</v>
          </cell>
          <cell r="AV113">
            <v>0</v>
          </cell>
          <cell r="AW113">
            <v>0</v>
          </cell>
          <cell r="AY113">
            <v>0</v>
          </cell>
          <cell r="AZ113">
            <v>50547.3</v>
          </cell>
          <cell r="BA113">
            <v>50547.3</v>
          </cell>
          <cell r="BB113">
            <v>0</v>
          </cell>
          <cell r="BC113">
            <v>8424.5500000000011</v>
          </cell>
          <cell r="BD113">
            <v>8424.5500000000011</v>
          </cell>
          <cell r="BE113">
            <v>8424.5500000000011</v>
          </cell>
          <cell r="BF113">
            <v>8424.5500000000011</v>
          </cell>
          <cell r="BG113">
            <v>8424.5500000000011</v>
          </cell>
          <cell r="BH113">
            <v>8424.5500000000011</v>
          </cell>
        </row>
        <row r="114">
          <cell r="B114" t="str">
            <v>S421003</v>
          </cell>
          <cell r="C114" t="str">
            <v>辽宁德威纤维制品有限公司</v>
          </cell>
          <cell r="D114" t="str">
            <v>座椅</v>
          </cell>
          <cell r="E114" t="str">
            <v>座椅</v>
          </cell>
          <cell r="F114" t="e">
            <v>#REF!</v>
          </cell>
          <cell r="G114" t="str">
            <v>老账</v>
          </cell>
          <cell r="H114">
            <v>0</v>
          </cell>
          <cell r="I114" t="str">
            <v>是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28855.72</v>
          </cell>
          <cell r="AC114">
            <v>0</v>
          </cell>
          <cell r="AE114">
            <v>0</v>
          </cell>
          <cell r="AF114">
            <v>36706.78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Y114">
            <v>0</v>
          </cell>
          <cell r="AZ114">
            <v>65562.5</v>
          </cell>
          <cell r="BA114">
            <v>65562.5</v>
          </cell>
          <cell r="BB114">
            <v>0.8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</row>
        <row r="115">
          <cell r="B115" t="str">
            <v>S437018</v>
          </cell>
          <cell r="C115" t="str">
            <v>文登太成电子有限公司</v>
          </cell>
          <cell r="D115" t="str">
            <v>后视镜</v>
          </cell>
          <cell r="E115" t="str">
            <v>后视镜</v>
          </cell>
          <cell r="G115" t="str">
            <v>正常供货</v>
          </cell>
          <cell r="H115">
            <v>60</v>
          </cell>
          <cell r="I115" t="str">
            <v>否</v>
          </cell>
          <cell r="J115">
            <v>60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P115">
            <v>0</v>
          </cell>
          <cell r="AQ115">
            <v>6822.34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7861.64</v>
          </cell>
          <cell r="AW115">
            <v>7861.64</v>
          </cell>
          <cell r="AX115">
            <v>16006.29</v>
          </cell>
          <cell r="AY115">
            <v>64030.98</v>
          </cell>
          <cell r="AZ115">
            <v>102582.89000000001</v>
          </cell>
          <cell r="BA115">
            <v>22545.62000000001</v>
          </cell>
          <cell r="BB115">
            <v>0</v>
          </cell>
          <cell r="BC115">
            <v>1137.0566666666666</v>
          </cell>
          <cell r="BD115">
            <v>1137.0566666666666</v>
          </cell>
          <cell r="BE115">
            <v>2447.33</v>
          </cell>
          <cell r="BF115">
            <v>2620.5466666666666</v>
          </cell>
          <cell r="BG115">
            <v>5288.2616666666663</v>
          </cell>
          <cell r="BH115">
            <v>15960.091666666667</v>
          </cell>
        </row>
        <row r="116">
          <cell r="B116" t="str">
            <v>S432012</v>
          </cell>
          <cell r="C116" t="str">
            <v>常州市武进创新模具注塑有限公司</v>
          </cell>
          <cell r="D116" t="str">
            <v>座椅</v>
          </cell>
          <cell r="E116" t="str">
            <v>座椅</v>
          </cell>
          <cell r="F116" t="e">
            <v>#REF!</v>
          </cell>
          <cell r="G116" t="str">
            <v>老账</v>
          </cell>
          <cell r="H116">
            <v>60</v>
          </cell>
          <cell r="I116" t="str">
            <v>否</v>
          </cell>
          <cell r="K116">
            <v>0</v>
          </cell>
          <cell r="L116">
            <v>0</v>
          </cell>
          <cell r="M116">
            <v>0</v>
          </cell>
          <cell r="N116">
            <v>1571.64</v>
          </cell>
          <cell r="O116">
            <v>96738.65</v>
          </cell>
          <cell r="P116">
            <v>18373.64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Y116">
            <v>0</v>
          </cell>
          <cell r="AZ116">
            <v>116683.93</v>
          </cell>
          <cell r="BA116">
            <v>116683.93</v>
          </cell>
          <cell r="BB116">
            <v>0.8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</row>
        <row r="117">
          <cell r="B117" t="str">
            <v>S413058</v>
          </cell>
          <cell r="C117" t="str">
            <v>黄骅市俊隆五金包装有限公司</v>
          </cell>
          <cell r="D117" t="str">
            <v>金属件/后视镜</v>
          </cell>
          <cell r="E117" t="str">
            <v>金属件/后视镜</v>
          </cell>
          <cell r="F117" t="e">
            <v>#REF!</v>
          </cell>
          <cell r="G117" t="str">
            <v>正常供货</v>
          </cell>
          <cell r="H117">
            <v>60</v>
          </cell>
          <cell r="I117" t="str">
            <v>是</v>
          </cell>
          <cell r="J117">
            <v>60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3076.02</v>
          </cell>
          <cell r="AI117">
            <v>0</v>
          </cell>
          <cell r="AJ117">
            <v>17251.650000000001</v>
          </cell>
          <cell r="AK117">
            <v>32420.55</v>
          </cell>
          <cell r="AL117">
            <v>0</v>
          </cell>
          <cell r="AM117">
            <v>21753.24</v>
          </cell>
          <cell r="AN117">
            <v>22040.33</v>
          </cell>
          <cell r="AO117">
            <v>9721.0499999999993</v>
          </cell>
          <cell r="AP117">
            <v>11142.98</v>
          </cell>
          <cell r="AQ117">
            <v>0</v>
          </cell>
          <cell r="AR117">
            <v>28800</v>
          </cell>
          <cell r="AS117">
            <v>0</v>
          </cell>
          <cell r="AT117">
            <v>33869.4</v>
          </cell>
          <cell r="AU117">
            <v>16023.13</v>
          </cell>
          <cell r="AV117">
            <v>0</v>
          </cell>
          <cell r="AW117">
            <v>28653.91</v>
          </cell>
          <cell r="AX117">
            <v>18879.89</v>
          </cell>
          <cell r="AY117">
            <v>26177.51</v>
          </cell>
          <cell r="AZ117">
            <v>269809.66000000003</v>
          </cell>
          <cell r="BA117">
            <v>224752.26</v>
          </cell>
          <cell r="BB117">
            <v>0.8</v>
          </cell>
          <cell r="BC117">
            <v>13922.238333333333</v>
          </cell>
          <cell r="BD117">
            <v>14972.585000000001</v>
          </cell>
          <cell r="BE117">
            <v>13115.421666666667</v>
          </cell>
          <cell r="BF117">
            <v>17891.073333333334</v>
          </cell>
          <cell r="BG117">
            <v>16237.721666666666</v>
          </cell>
          <cell r="BH117">
            <v>20600.64</v>
          </cell>
        </row>
        <row r="118">
          <cell r="B118" t="str">
            <v>S432036</v>
          </cell>
          <cell r="C118" t="str">
            <v>常州立天汽车零部件有限公司</v>
          </cell>
          <cell r="D118" t="str">
            <v>座椅</v>
          </cell>
          <cell r="E118" t="str">
            <v>座椅</v>
          </cell>
          <cell r="F118" t="e">
            <v>#REF!</v>
          </cell>
          <cell r="G118" t="str">
            <v>正常供货</v>
          </cell>
          <cell r="H118">
            <v>60</v>
          </cell>
          <cell r="I118" t="str">
            <v>否</v>
          </cell>
          <cell r="J118">
            <v>60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AN118">
            <v>0</v>
          </cell>
          <cell r="AO118">
            <v>0</v>
          </cell>
          <cell r="AR118">
            <v>0</v>
          </cell>
          <cell r="AU118">
            <v>134947.43</v>
          </cell>
          <cell r="AV118">
            <v>0</v>
          </cell>
          <cell r="AW118">
            <v>157960.44</v>
          </cell>
          <cell r="AX118">
            <v>136345.79999999999</v>
          </cell>
          <cell r="AY118">
            <v>68172.899999999994</v>
          </cell>
          <cell r="AZ118">
            <v>497426.56999999995</v>
          </cell>
          <cell r="BA118">
            <v>292907.86999999994</v>
          </cell>
          <cell r="BB118">
            <v>0.8</v>
          </cell>
          <cell r="BC118">
            <v>0</v>
          </cell>
          <cell r="BD118">
            <v>22491.238333333331</v>
          </cell>
          <cell r="BE118">
            <v>22491.238333333331</v>
          </cell>
          <cell r="BF118">
            <v>48817.978333333333</v>
          </cell>
          <cell r="BG118">
            <v>71542.278333333335</v>
          </cell>
          <cell r="BH118">
            <v>82904.42833333333</v>
          </cell>
        </row>
        <row r="119">
          <cell r="B119" t="str">
            <v>S413026</v>
          </cell>
          <cell r="C119" t="str">
            <v>沧州临港明康汽车配件有限公司</v>
          </cell>
          <cell r="D119" t="str">
            <v>金属件</v>
          </cell>
          <cell r="E119" t="str">
            <v>金属件</v>
          </cell>
          <cell r="F119" t="e">
            <v>#REF!</v>
          </cell>
          <cell r="G119" t="str">
            <v>正常供货</v>
          </cell>
          <cell r="H119">
            <v>90</v>
          </cell>
          <cell r="I119" t="str">
            <v>是</v>
          </cell>
          <cell r="J119">
            <v>90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AG119">
            <v>0</v>
          </cell>
          <cell r="AK119">
            <v>0</v>
          </cell>
          <cell r="AL119">
            <v>0</v>
          </cell>
          <cell r="AN119">
            <v>1250.0899999999999</v>
          </cell>
          <cell r="AO119">
            <v>17035.88</v>
          </cell>
          <cell r="AP119">
            <v>15332.3</v>
          </cell>
          <cell r="AQ119">
            <v>8100</v>
          </cell>
          <cell r="AR119">
            <v>0</v>
          </cell>
          <cell r="AS119">
            <v>33219.96</v>
          </cell>
          <cell r="AT119">
            <v>17887.68</v>
          </cell>
          <cell r="AU119">
            <v>18739.46</v>
          </cell>
          <cell r="AV119">
            <v>25553.82</v>
          </cell>
          <cell r="AW119">
            <v>0</v>
          </cell>
          <cell r="AX119">
            <v>34923.56</v>
          </cell>
          <cell r="AY119">
            <v>33228.42</v>
          </cell>
          <cell r="AZ119">
            <v>205271.16999999998</v>
          </cell>
          <cell r="BA119">
            <v>137119.19</v>
          </cell>
          <cell r="BB119">
            <v>0.8</v>
          </cell>
          <cell r="BC119">
            <v>15262.636666666667</v>
          </cell>
          <cell r="BD119">
            <v>15546.566666666666</v>
          </cell>
          <cell r="BE119">
            <v>17250.153333333335</v>
          </cell>
          <cell r="BF119">
            <v>15900.153333333335</v>
          </cell>
          <cell r="BG119">
            <v>21720.74666666667</v>
          </cell>
          <cell r="BH119">
            <v>21722.156666666666</v>
          </cell>
        </row>
        <row r="120">
          <cell r="B120" t="str">
            <v>S412022</v>
          </cell>
          <cell r="C120" t="str">
            <v>天津市宝坻区维华五金厂</v>
          </cell>
          <cell r="D120" t="str">
            <v>金属件</v>
          </cell>
          <cell r="E120" t="str">
            <v>金属件</v>
          </cell>
          <cell r="F120" t="e">
            <v>#REF!</v>
          </cell>
          <cell r="G120" t="str">
            <v>正常供货</v>
          </cell>
          <cell r="H120">
            <v>60</v>
          </cell>
          <cell r="I120" t="str">
            <v>是</v>
          </cell>
          <cell r="J120">
            <v>60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U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E120">
            <v>0</v>
          </cell>
          <cell r="AF120">
            <v>12422.37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21601.08</v>
          </cell>
          <cell r="AL120">
            <v>28801.439999999999</v>
          </cell>
          <cell r="AM120">
            <v>0</v>
          </cell>
          <cell r="AN120">
            <v>7200.36</v>
          </cell>
          <cell r="AO120">
            <v>7200.36</v>
          </cell>
          <cell r="AP120">
            <v>10800.54</v>
          </cell>
          <cell r="AQ120">
            <v>10800</v>
          </cell>
          <cell r="AR120">
            <v>7200</v>
          </cell>
          <cell r="AS120">
            <v>10800.54</v>
          </cell>
          <cell r="AT120">
            <v>18000.900000000001</v>
          </cell>
          <cell r="AU120">
            <v>6915.6</v>
          </cell>
          <cell r="AV120">
            <v>24204.6</v>
          </cell>
          <cell r="AW120">
            <v>27662.400000000001</v>
          </cell>
          <cell r="AX120">
            <v>34578</v>
          </cell>
          <cell r="AY120">
            <v>0</v>
          </cell>
          <cell r="AZ120">
            <v>228188.19</v>
          </cell>
          <cell r="BA120">
            <v>193610.19</v>
          </cell>
          <cell r="BB120">
            <v>0.8</v>
          </cell>
          <cell r="BC120">
            <v>10800.390000000001</v>
          </cell>
          <cell r="BD120">
            <v>10752.93</v>
          </cell>
          <cell r="BE120">
            <v>12986.94</v>
          </cell>
          <cell r="BF120">
            <v>15797.340000000002</v>
          </cell>
          <cell r="BG120">
            <v>20360.34</v>
          </cell>
          <cell r="BH120">
            <v>18560.25</v>
          </cell>
        </row>
        <row r="121">
          <cell r="B121" t="str">
            <v>S413038</v>
          </cell>
          <cell r="C121" t="str">
            <v>黄骅市万昌五金制品有限公司</v>
          </cell>
          <cell r="D121" t="str">
            <v>金属件</v>
          </cell>
          <cell r="E121" t="str">
            <v>金属件</v>
          </cell>
          <cell r="F121" t="e">
            <v>#REF!</v>
          </cell>
          <cell r="G121" t="str">
            <v>正常供货</v>
          </cell>
          <cell r="H121">
            <v>60</v>
          </cell>
          <cell r="I121" t="str">
            <v>否</v>
          </cell>
          <cell r="J121">
            <v>60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0.8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</row>
        <row r="122">
          <cell r="B122" t="str">
            <v>S413124</v>
          </cell>
          <cell r="C122" t="str">
            <v>东光县福晨镜业有限公司</v>
          </cell>
          <cell r="D122" t="str">
            <v>后视镜</v>
          </cell>
          <cell r="E122" t="str">
            <v>后视镜</v>
          </cell>
          <cell r="G122" t="str">
            <v>正常供货</v>
          </cell>
          <cell r="H122">
            <v>60</v>
          </cell>
          <cell r="I122" t="str">
            <v>是</v>
          </cell>
          <cell r="J122">
            <v>60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34480.78</v>
          </cell>
          <cell r="AP122">
            <v>0</v>
          </cell>
          <cell r="AQ122">
            <v>29400</v>
          </cell>
          <cell r="AR122">
            <v>0</v>
          </cell>
          <cell r="AS122">
            <v>14241.9</v>
          </cell>
          <cell r="AT122">
            <v>23019.55</v>
          </cell>
          <cell r="AU122">
            <v>0</v>
          </cell>
          <cell r="AV122">
            <v>0</v>
          </cell>
          <cell r="AW122">
            <v>18392.86</v>
          </cell>
          <cell r="AX122">
            <v>20621.810000000001</v>
          </cell>
          <cell r="AY122">
            <v>14443.71</v>
          </cell>
          <cell r="AZ122">
            <v>154600.60999999999</v>
          </cell>
          <cell r="BA122">
            <v>119535.09</v>
          </cell>
          <cell r="BB122">
            <v>0</v>
          </cell>
          <cell r="BC122">
            <v>16857.038333333334</v>
          </cell>
          <cell r="BD122">
            <v>11110.241666666667</v>
          </cell>
          <cell r="BE122">
            <v>11110.241666666667</v>
          </cell>
          <cell r="BF122">
            <v>9275.7183333333323</v>
          </cell>
          <cell r="BG122">
            <v>12712.686666666666</v>
          </cell>
          <cell r="BH122">
            <v>12746.321666666665</v>
          </cell>
        </row>
        <row r="123">
          <cell r="B123" t="str">
            <v>S413054</v>
          </cell>
          <cell r="C123" t="str">
            <v>黄骅市保俊成复合彩印厂</v>
          </cell>
          <cell r="D123" t="str">
            <v>金属件/后视镜</v>
          </cell>
          <cell r="E123" t="str">
            <v>金属件/后视镜</v>
          </cell>
          <cell r="F123" t="e">
            <v>#REF!</v>
          </cell>
          <cell r="G123" t="str">
            <v>正常供货</v>
          </cell>
          <cell r="H123">
            <v>60</v>
          </cell>
          <cell r="I123" t="str">
            <v>否</v>
          </cell>
          <cell r="J123">
            <v>60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AG123">
            <v>0</v>
          </cell>
          <cell r="AH123">
            <v>0</v>
          </cell>
          <cell r="AI123">
            <v>0</v>
          </cell>
          <cell r="AL123">
            <v>0</v>
          </cell>
          <cell r="AQ123">
            <v>4048.48</v>
          </cell>
          <cell r="AR123">
            <v>14900</v>
          </cell>
          <cell r="AS123">
            <v>20461.330000000002</v>
          </cell>
          <cell r="AT123">
            <v>20496.34</v>
          </cell>
          <cell r="AU123">
            <v>22250.82</v>
          </cell>
          <cell r="AV123">
            <v>25284.73</v>
          </cell>
          <cell r="AW123">
            <v>6938.45</v>
          </cell>
          <cell r="AX123">
            <v>28009.35</v>
          </cell>
          <cell r="AY123">
            <v>0</v>
          </cell>
          <cell r="AZ123">
            <v>142389.5</v>
          </cell>
          <cell r="BA123">
            <v>114380.15</v>
          </cell>
          <cell r="BB123">
            <v>0.8</v>
          </cell>
          <cell r="BC123">
            <v>9984.3583333333318</v>
          </cell>
          <cell r="BD123">
            <v>13692.828333333333</v>
          </cell>
          <cell r="BE123">
            <v>17906.95</v>
          </cell>
          <cell r="BF123">
            <v>18388.611666666664</v>
          </cell>
          <cell r="BG123">
            <v>20573.50333333333</v>
          </cell>
          <cell r="BH123">
            <v>17163.281666666666</v>
          </cell>
        </row>
        <row r="124">
          <cell r="B124" t="str">
            <v>S513036</v>
          </cell>
          <cell r="C124" t="str">
            <v>沧州昊大燃化工程有限公司</v>
          </cell>
          <cell r="D124">
            <v>0</v>
          </cell>
          <cell r="E124">
            <v>0</v>
          </cell>
          <cell r="G124" t="str">
            <v>老账</v>
          </cell>
          <cell r="H124">
            <v>0</v>
          </cell>
          <cell r="I124" t="str">
            <v>否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40800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Y124">
            <v>0</v>
          </cell>
          <cell r="AZ124">
            <v>40800</v>
          </cell>
          <cell r="BA124">
            <v>40800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</row>
        <row r="125">
          <cell r="B125" t="str">
            <v>S433007</v>
          </cell>
          <cell r="C125" t="str">
            <v>瑞安市精艺标准件有限公司</v>
          </cell>
          <cell r="D125" t="str">
            <v>金属件/座椅</v>
          </cell>
          <cell r="E125" t="str">
            <v>金属件/座椅</v>
          </cell>
          <cell r="F125" t="e">
            <v>#REF!</v>
          </cell>
          <cell r="G125" t="str">
            <v>正常供货</v>
          </cell>
          <cell r="H125">
            <v>60</v>
          </cell>
          <cell r="I125" t="str">
            <v>否</v>
          </cell>
          <cell r="J125">
            <v>60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0.03</v>
          </cell>
          <cell r="AT125">
            <v>5856.75</v>
          </cell>
          <cell r="AU125">
            <v>0</v>
          </cell>
          <cell r="AV125">
            <v>0</v>
          </cell>
          <cell r="AW125">
            <v>0</v>
          </cell>
          <cell r="AY125">
            <v>0</v>
          </cell>
          <cell r="AZ125">
            <v>5856.78</v>
          </cell>
          <cell r="BA125">
            <v>5856.78</v>
          </cell>
          <cell r="BB125">
            <v>0.8</v>
          </cell>
          <cell r="BC125">
            <v>976.13</v>
          </cell>
          <cell r="BD125">
            <v>976.13</v>
          </cell>
          <cell r="BE125">
            <v>976.13</v>
          </cell>
          <cell r="BF125">
            <v>976.13</v>
          </cell>
          <cell r="BG125">
            <v>976.13</v>
          </cell>
          <cell r="BH125">
            <v>976.125</v>
          </cell>
        </row>
        <row r="126">
          <cell r="B126" t="str">
            <v>S431017</v>
          </cell>
          <cell r="C126" t="str">
            <v>上海典亚模具有限公司</v>
          </cell>
          <cell r="D126" t="str">
            <v>座椅</v>
          </cell>
          <cell r="E126" t="str">
            <v>座椅</v>
          </cell>
          <cell r="F126" t="e">
            <v>#REF!</v>
          </cell>
          <cell r="G126" t="str">
            <v>老账</v>
          </cell>
          <cell r="H126" t="str">
            <v>预付</v>
          </cell>
          <cell r="I126" t="str">
            <v>否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44000</v>
          </cell>
          <cell r="AV126">
            <v>0</v>
          </cell>
          <cell r="AW126">
            <v>0</v>
          </cell>
          <cell r="AY126">
            <v>0</v>
          </cell>
          <cell r="AZ126">
            <v>44000</v>
          </cell>
          <cell r="BA126">
            <v>44000</v>
          </cell>
          <cell r="BB126">
            <v>0.8</v>
          </cell>
          <cell r="BC126">
            <v>0</v>
          </cell>
          <cell r="BD126">
            <v>7333.333333333333</v>
          </cell>
          <cell r="BE126">
            <v>7333.333333333333</v>
          </cell>
          <cell r="BF126">
            <v>7333.333333333333</v>
          </cell>
          <cell r="BG126">
            <v>7333.333333333333</v>
          </cell>
          <cell r="BH126">
            <v>7333.333333333333</v>
          </cell>
        </row>
        <row r="127">
          <cell r="B127" t="str">
            <v>S431009</v>
          </cell>
          <cell r="C127" t="str">
            <v>上海奔德汽车零部件有限公司</v>
          </cell>
          <cell r="D127" t="str">
            <v>后视镜</v>
          </cell>
          <cell r="E127" t="str">
            <v>后视镜</v>
          </cell>
          <cell r="G127" t="str">
            <v>老账-更名上海恒毅</v>
          </cell>
          <cell r="H127">
            <v>60</v>
          </cell>
          <cell r="I127" t="str">
            <v>否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</row>
        <row r="128">
          <cell r="B128" t="str">
            <v>S413070</v>
          </cell>
          <cell r="C128" t="str">
            <v>黄骅市创合五金制品有限公司</v>
          </cell>
          <cell r="D128" t="str">
            <v>金属件/座椅</v>
          </cell>
          <cell r="E128" t="str">
            <v>金属件/座椅</v>
          </cell>
          <cell r="F128" t="e">
            <v>#REF!</v>
          </cell>
          <cell r="G128" t="str">
            <v>正常供货</v>
          </cell>
          <cell r="H128">
            <v>60</v>
          </cell>
          <cell r="I128" t="str">
            <v>是</v>
          </cell>
          <cell r="J128">
            <v>60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81623.06</v>
          </cell>
          <cell r="AQ128">
            <v>0</v>
          </cell>
          <cell r="AR128">
            <v>679400</v>
          </cell>
          <cell r="AS128">
            <v>552993.11</v>
          </cell>
          <cell r="AT128">
            <v>563602.74</v>
          </cell>
          <cell r="AU128">
            <v>382108.15</v>
          </cell>
          <cell r="AV128">
            <v>0</v>
          </cell>
          <cell r="AW128">
            <v>446772.98</v>
          </cell>
          <cell r="AX128">
            <v>241111.92</v>
          </cell>
          <cell r="AY128">
            <v>197100.75</v>
          </cell>
          <cell r="AZ128">
            <v>3144712.71</v>
          </cell>
          <cell r="BA128">
            <v>2706500.04</v>
          </cell>
          <cell r="BB128">
            <v>0.8</v>
          </cell>
          <cell r="BC128">
            <v>312936.48499999999</v>
          </cell>
          <cell r="BD128">
            <v>376621.1766666667</v>
          </cell>
          <cell r="BE128">
            <v>363017.33333333331</v>
          </cell>
          <cell r="BF128">
            <v>437479.49666666664</v>
          </cell>
          <cell r="BG128">
            <v>364431.48333333334</v>
          </cell>
          <cell r="BH128">
            <v>305116.09000000003</v>
          </cell>
        </row>
        <row r="129">
          <cell r="B129" t="str">
            <v>S437031</v>
          </cell>
          <cell r="C129" t="str">
            <v>山东万澳汽车附件科技有限公司</v>
          </cell>
          <cell r="D129" t="str">
            <v>座椅</v>
          </cell>
          <cell r="E129" t="str">
            <v>座椅</v>
          </cell>
          <cell r="F129" t="e">
            <v>#REF!</v>
          </cell>
          <cell r="G129" t="str">
            <v>正常供货</v>
          </cell>
          <cell r="H129">
            <v>60</v>
          </cell>
          <cell r="I129" t="str">
            <v>是</v>
          </cell>
          <cell r="J129">
            <v>60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F129">
            <v>0</v>
          </cell>
          <cell r="AG129">
            <v>0</v>
          </cell>
          <cell r="AH129">
            <v>0</v>
          </cell>
          <cell r="AK129">
            <v>0</v>
          </cell>
          <cell r="AL129">
            <v>0</v>
          </cell>
          <cell r="AM129">
            <v>6876.86</v>
          </cell>
          <cell r="AN129">
            <v>8507.44</v>
          </cell>
          <cell r="AO129">
            <v>8180.91</v>
          </cell>
          <cell r="AP129">
            <v>9885.0300000000007</v>
          </cell>
          <cell r="AQ129">
            <v>12600</v>
          </cell>
          <cell r="AR129">
            <v>6900</v>
          </cell>
          <cell r="AS129">
            <v>9256.98</v>
          </cell>
          <cell r="AT129">
            <v>6659.9</v>
          </cell>
          <cell r="AU129">
            <v>4720.2</v>
          </cell>
          <cell r="AV129">
            <v>9200.7099999999991</v>
          </cell>
          <cell r="AW129">
            <v>7985.05</v>
          </cell>
          <cell r="AY129">
            <v>25863.4</v>
          </cell>
          <cell r="AZ129">
            <v>116636.48000000001</v>
          </cell>
          <cell r="BA129">
            <v>90773.080000000016</v>
          </cell>
          <cell r="BB129">
            <v>0.8</v>
          </cell>
          <cell r="BC129">
            <v>8913.8033333333333</v>
          </cell>
          <cell r="BD129">
            <v>8337.0183333333316</v>
          </cell>
          <cell r="BE129">
            <v>8222.9649999999983</v>
          </cell>
          <cell r="BF129">
            <v>7453.8066666666664</v>
          </cell>
          <cell r="BG129">
            <v>6303.8066666666664</v>
          </cell>
          <cell r="BH129">
            <v>9071.5433333333331</v>
          </cell>
        </row>
        <row r="130">
          <cell r="B130" t="str">
            <v>S513006</v>
          </cell>
          <cell r="C130" t="str">
            <v>黄骅市双得金属制品销售有限公司</v>
          </cell>
          <cell r="D130">
            <v>0</v>
          </cell>
          <cell r="E130" t="str">
            <v>金属件</v>
          </cell>
          <cell r="F130" t="e">
            <v>#REF!</v>
          </cell>
          <cell r="G130" t="str">
            <v>零采</v>
          </cell>
          <cell r="H130">
            <v>0</v>
          </cell>
          <cell r="I130" t="str">
            <v>否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6890.57</v>
          </cell>
          <cell r="AT130">
            <v>0</v>
          </cell>
          <cell r="AU130">
            <v>33007.300000000003</v>
          </cell>
          <cell r="AV130">
            <v>0</v>
          </cell>
          <cell r="AW130">
            <v>0</v>
          </cell>
          <cell r="AY130">
            <v>69941.100000000006</v>
          </cell>
          <cell r="AZ130">
            <v>109838.97</v>
          </cell>
          <cell r="BA130">
            <v>109838.97</v>
          </cell>
          <cell r="BB130">
            <v>0</v>
          </cell>
          <cell r="BC130">
            <v>1148.4283333333333</v>
          </cell>
          <cell r="BD130">
            <v>6649.6450000000004</v>
          </cell>
          <cell r="BE130">
            <v>6649.6450000000004</v>
          </cell>
          <cell r="BF130">
            <v>6649.6450000000004</v>
          </cell>
          <cell r="BG130">
            <v>6649.6450000000004</v>
          </cell>
          <cell r="BH130">
            <v>17158.066666666669</v>
          </cell>
        </row>
        <row r="131">
          <cell r="B131" t="str">
            <v>S431007</v>
          </cell>
          <cell r="C131" t="str">
            <v>上海庆利机械设备有限公司</v>
          </cell>
          <cell r="D131" t="str">
            <v>座椅</v>
          </cell>
          <cell r="E131" t="str">
            <v>座椅</v>
          </cell>
          <cell r="F131" t="e">
            <v>#REF!</v>
          </cell>
          <cell r="G131" t="str">
            <v>固定资产-老账</v>
          </cell>
          <cell r="H131" t="str">
            <v>预付</v>
          </cell>
          <cell r="I131" t="str">
            <v>是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E131">
            <v>0</v>
          </cell>
          <cell r="AF131">
            <v>0</v>
          </cell>
          <cell r="AG131">
            <v>51500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35000</v>
          </cell>
          <cell r="AY131">
            <v>0</v>
          </cell>
          <cell r="AZ131">
            <v>86500</v>
          </cell>
          <cell r="BA131">
            <v>86500</v>
          </cell>
          <cell r="BB131">
            <v>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5833.333333333333</v>
          </cell>
          <cell r="BH131">
            <v>5833.333333333333</v>
          </cell>
        </row>
        <row r="132">
          <cell r="B132" t="str">
            <v>S413100</v>
          </cell>
          <cell r="C132" t="str">
            <v>河北圣洁环境生物科技工程有限公司</v>
          </cell>
          <cell r="D132">
            <v>0</v>
          </cell>
          <cell r="E132">
            <v>0</v>
          </cell>
          <cell r="G132" t="str">
            <v>管理</v>
          </cell>
          <cell r="H132">
            <v>0</v>
          </cell>
          <cell r="I132" t="str">
            <v>否</v>
          </cell>
          <cell r="K132">
            <v>50000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Y132">
            <v>0</v>
          </cell>
          <cell r="AZ132">
            <v>50000</v>
          </cell>
          <cell r="BA132">
            <v>50000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</row>
        <row r="133">
          <cell r="B133" t="str">
            <v>S513148</v>
          </cell>
          <cell r="C133" t="str">
            <v>泊头市新峰模具有限公司</v>
          </cell>
          <cell r="D133">
            <v>0</v>
          </cell>
          <cell r="E133" t="str">
            <v>金属件</v>
          </cell>
          <cell r="F133" t="e">
            <v>#REF!</v>
          </cell>
          <cell r="G133" t="str">
            <v>零采</v>
          </cell>
          <cell r="H133">
            <v>0</v>
          </cell>
          <cell r="I133" t="str">
            <v>是</v>
          </cell>
          <cell r="AG133">
            <v>35962</v>
          </cell>
          <cell r="AH133">
            <v>0</v>
          </cell>
          <cell r="AI133">
            <v>46230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Y133">
            <v>0</v>
          </cell>
          <cell r="AZ133">
            <v>82192</v>
          </cell>
          <cell r="BA133">
            <v>82192</v>
          </cell>
          <cell r="BB133">
            <v>1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</row>
        <row r="134">
          <cell r="B134" t="str">
            <v>S411006</v>
          </cell>
          <cell r="C134" t="str">
            <v>北京中万盛贸易有限责任公司</v>
          </cell>
          <cell r="D134" t="str">
            <v>座椅</v>
          </cell>
          <cell r="E134" t="str">
            <v>座椅</v>
          </cell>
          <cell r="F134" t="e">
            <v>#REF!</v>
          </cell>
          <cell r="G134" t="str">
            <v>大宗物料</v>
          </cell>
          <cell r="H134">
            <v>30</v>
          </cell>
          <cell r="I134" t="str">
            <v>否</v>
          </cell>
          <cell r="J134">
            <v>30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104706.31</v>
          </cell>
          <cell r="AW134">
            <v>137198.71</v>
          </cell>
          <cell r="AX134">
            <v>46846.94</v>
          </cell>
          <cell r="AY134">
            <v>92914.35</v>
          </cell>
          <cell r="AZ134">
            <v>381666.30999999994</v>
          </cell>
          <cell r="BA134">
            <v>474580.65999999992</v>
          </cell>
          <cell r="BB134">
            <v>1</v>
          </cell>
          <cell r="BC134">
            <v>0</v>
          </cell>
          <cell r="BD134">
            <v>0</v>
          </cell>
          <cell r="BE134">
            <v>17451.051666666666</v>
          </cell>
          <cell r="BF134">
            <v>40317.503333333334</v>
          </cell>
          <cell r="BG134">
            <v>48125.32666666666</v>
          </cell>
          <cell r="BH134">
            <v>63611.051666666659</v>
          </cell>
        </row>
        <row r="135">
          <cell r="B135" t="str">
            <v>S437043</v>
          </cell>
          <cell r="C135" t="str">
            <v>烟台美龙汽车部件有限公司</v>
          </cell>
          <cell r="D135" t="str">
            <v>后视镜</v>
          </cell>
          <cell r="E135" t="str">
            <v>后视镜</v>
          </cell>
          <cell r="G135" t="str">
            <v>老账</v>
          </cell>
          <cell r="H135">
            <v>90</v>
          </cell>
          <cell r="I135" t="str">
            <v>是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F135">
            <v>0</v>
          </cell>
          <cell r="AG135">
            <v>0</v>
          </cell>
          <cell r="AH135">
            <v>14582.59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10757.6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Y135">
            <v>0</v>
          </cell>
          <cell r="AZ135">
            <v>25340.190000000002</v>
          </cell>
          <cell r="BA135">
            <v>25340.190000000002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</row>
        <row r="136">
          <cell r="B136" t="str">
            <v>S513007</v>
          </cell>
          <cell r="C136" t="str">
            <v>人民电器集团黄骅销售有限公司</v>
          </cell>
          <cell r="D136">
            <v>0</v>
          </cell>
          <cell r="E136" t="str">
            <v>金属件</v>
          </cell>
          <cell r="F136" t="e">
            <v>#REF!</v>
          </cell>
          <cell r="G136" t="str">
            <v>零采</v>
          </cell>
          <cell r="H136">
            <v>0</v>
          </cell>
          <cell r="I136" t="str">
            <v>是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AH136">
            <v>25898.5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18166</v>
          </cell>
          <cell r="AU136">
            <v>0</v>
          </cell>
          <cell r="AV136">
            <v>0</v>
          </cell>
          <cell r="AW136">
            <v>0</v>
          </cell>
          <cell r="AY136">
            <v>0</v>
          </cell>
          <cell r="AZ136">
            <v>44064.5</v>
          </cell>
          <cell r="BA136">
            <v>44064.5</v>
          </cell>
          <cell r="BB136">
            <v>1</v>
          </cell>
          <cell r="BC136">
            <v>3027.6666666666665</v>
          </cell>
          <cell r="BD136">
            <v>3027.6666666666665</v>
          </cell>
          <cell r="BE136">
            <v>3027.6666666666665</v>
          </cell>
          <cell r="BF136">
            <v>3027.6666666666665</v>
          </cell>
          <cell r="BG136">
            <v>3027.6666666666665</v>
          </cell>
          <cell r="BH136">
            <v>3027.6666666666665</v>
          </cell>
        </row>
        <row r="137">
          <cell r="B137" t="str">
            <v>S413092</v>
          </cell>
          <cell r="C137" t="str">
            <v>黄骅市荣丰塑料模具有限公司</v>
          </cell>
          <cell r="D137">
            <v>0</v>
          </cell>
          <cell r="E137">
            <v>0</v>
          </cell>
          <cell r="G137" t="str">
            <v>老账</v>
          </cell>
          <cell r="H137">
            <v>0</v>
          </cell>
          <cell r="I137" t="str">
            <v>否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75884.62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Y137">
            <v>0</v>
          </cell>
          <cell r="AZ137">
            <v>75884.62</v>
          </cell>
          <cell r="BA137">
            <v>75884.62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</row>
        <row r="138">
          <cell r="B138" t="str">
            <v>S413039</v>
          </cell>
          <cell r="C138" t="str">
            <v>黄骅市佳祥五金制品有限公司</v>
          </cell>
          <cell r="D138" t="str">
            <v>金属件/后视镜</v>
          </cell>
          <cell r="E138" t="str">
            <v>金属件/后视镜</v>
          </cell>
          <cell r="F138" t="e">
            <v>#REF!</v>
          </cell>
          <cell r="G138" t="str">
            <v>正常供货</v>
          </cell>
          <cell r="H138">
            <v>60</v>
          </cell>
          <cell r="I138" t="str">
            <v>是</v>
          </cell>
          <cell r="J138">
            <v>60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AH138">
            <v>0</v>
          </cell>
          <cell r="AI138">
            <v>0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8635.74</v>
          </cell>
          <cell r="AO138">
            <v>14918.84</v>
          </cell>
          <cell r="AP138">
            <v>17900.400000000001</v>
          </cell>
          <cell r="AQ138">
            <v>14500</v>
          </cell>
          <cell r="AR138">
            <v>17300</v>
          </cell>
          <cell r="AS138">
            <v>18949.7</v>
          </cell>
          <cell r="AT138">
            <v>0</v>
          </cell>
          <cell r="AU138">
            <v>12222.53</v>
          </cell>
          <cell r="AV138">
            <v>30920.47</v>
          </cell>
          <cell r="AW138">
            <v>2964.38</v>
          </cell>
          <cell r="AX138">
            <v>22857.48</v>
          </cell>
          <cell r="AY138">
            <v>0</v>
          </cell>
          <cell r="AZ138">
            <v>161169.54</v>
          </cell>
          <cell r="BA138">
            <v>138312.06</v>
          </cell>
          <cell r="BB138">
            <v>0.8</v>
          </cell>
          <cell r="BC138">
            <v>13928.156666666668</v>
          </cell>
          <cell r="BD138">
            <v>13478.771666666667</v>
          </cell>
          <cell r="BE138">
            <v>15648.783333333333</v>
          </cell>
          <cell r="BF138">
            <v>13726.18</v>
          </cell>
          <cell r="BG138">
            <v>14652.426666666666</v>
          </cell>
          <cell r="BH138">
            <v>11494.143333333333</v>
          </cell>
        </row>
        <row r="139">
          <cell r="B139" t="str">
            <v>S413023</v>
          </cell>
          <cell r="C139" t="str">
            <v>南皮县利辉五金接插件厂</v>
          </cell>
          <cell r="D139" t="str">
            <v>金属件</v>
          </cell>
          <cell r="E139" t="str">
            <v>金属件</v>
          </cell>
          <cell r="F139" t="e">
            <v>#REF!</v>
          </cell>
          <cell r="G139" t="str">
            <v>正常供货</v>
          </cell>
          <cell r="H139">
            <v>90</v>
          </cell>
          <cell r="I139" t="str">
            <v>否</v>
          </cell>
          <cell r="J139">
            <v>90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38128.730000000003</v>
          </cell>
          <cell r="AU139">
            <v>2205.7600000000002</v>
          </cell>
          <cell r="AV139">
            <v>13786</v>
          </cell>
          <cell r="AW139">
            <v>20679</v>
          </cell>
          <cell r="AX139">
            <v>41146.69</v>
          </cell>
          <cell r="AY139">
            <v>0</v>
          </cell>
          <cell r="AZ139">
            <v>115946.18000000001</v>
          </cell>
          <cell r="BA139">
            <v>54120.490000000005</v>
          </cell>
          <cell r="BB139">
            <v>0.8</v>
          </cell>
          <cell r="BC139">
            <v>6354.7883333333339</v>
          </cell>
          <cell r="BD139">
            <v>6722.4150000000009</v>
          </cell>
          <cell r="BE139">
            <v>9020.0816666666669</v>
          </cell>
          <cell r="BF139">
            <v>12466.581666666667</v>
          </cell>
          <cell r="BG139">
            <v>19324.363333333335</v>
          </cell>
          <cell r="BH139">
            <v>19324.363333333335</v>
          </cell>
        </row>
        <row r="140">
          <cell r="B140" t="str">
            <v>S413131</v>
          </cell>
          <cell r="C140" t="str">
            <v>北京赛诺高科净化设备有限公司</v>
          </cell>
          <cell r="D140" t="str">
            <v>后视镜</v>
          </cell>
          <cell r="E140" t="str">
            <v>后视镜</v>
          </cell>
          <cell r="G140" t="str">
            <v>固定资产-喷涂环保设备</v>
          </cell>
          <cell r="H140">
            <v>30</v>
          </cell>
          <cell r="I140" t="str">
            <v>是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9130</v>
          </cell>
          <cell r="V140">
            <v>0</v>
          </cell>
          <cell r="W140">
            <v>33660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E140">
            <v>0</v>
          </cell>
          <cell r="AF140">
            <v>11250</v>
          </cell>
          <cell r="AG140">
            <v>0</v>
          </cell>
          <cell r="AH140">
            <v>15500</v>
          </cell>
          <cell r="AI140">
            <v>0</v>
          </cell>
          <cell r="AJ140">
            <v>0</v>
          </cell>
          <cell r="AK140">
            <v>0</v>
          </cell>
          <cell r="AL140">
            <v>0</v>
          </cell>
          <cell r="AM140">
            <v>19590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Y140">
            <v>0</v>
          </cell>
          <cell r="AZ140">
            <v>89130</v>
          </cell>
          <cell r="BA140">
            <v>89130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</row>
        <row r="141">
          <cell r="B141" t="str">
            <v>S413014</v>
          </cell>
          <cell r="C141" t="str">
            <v>沧州市奥睿机械设备有限公司</v>
          </cell>
          <cell r="D141" t="str">
            <v>金属件</v>
          </cell>
          <cell r="E141" t="str">
            <v>金属件</v>
          </cell>
          <cell r="F141" t="e">
            <v>#REF!</v>
          </cell>
          <cell r="G141" t="str">
            <v>大宗物料</v>
          </cell>
          <cell r="H141">
            <v>0</v>
          </cell>
          <cell r="I141" t="str">
            <v>否</v>
          </cell>
          <cell r="J141">
            <v>30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0</v>
          </cell>
          <cell r="AL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17136</v>
          </cell>
          <cell r="AY141">
            <v>41136</v>
          </cell>
          <cell r="AZ141">
            <v>58272</v>
          </cell>
          <cell r="BA141">
            <v>58272</v>
          </cell>
          <cell r="BB141">
            <v>1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2856</v>
          </cell>
          <cell r="BH141">
            <v>9712</v>
          </cell>
        </row>
        <row r="142">
          <cell r="B142" t="str">
            <v>S413031</v>
          </cell>
          <cell r="C142" t="str">
            <v>黄骅市致远摩托车配件有限公司</v>
          </cell>
          <cell r="D142" t="str">
            <v>座椅</v>
          </cell>
          <cell r="E142" t="str">
            <v>座椅/金属件</v>
          </cell>
          <cell r="F142" t="e">
            <v>#REF!</v>
          </cell>
          <cell r="G142" t="str">
            <v>正常供货</v>
          </cell>
          <cell r="H142">
            <v>0</v>
          </cell>
          <cell r="I142" t="str">
            <v>是</v>
          </cell>
          <cell r="J142">
            <v>30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4399.9399999999996</v>
          </cell>
          <cell r="AQ142">
            <v>0</v>
          </cell>
          <cell r="AR142">
            <v>33100</v>
          </cell>
          <cell r="AS142">
            <v>25049.87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54340.73</v>
          </cell>
          <cell r="AY142">
            <v>41309.26</v>
          </cell>
          <cell r="AZ142">
            <v>158199.80000000002</v>
          </cell>
          <cell r="BA142">
            <v>158199.80000000002</v>
          </cell>
          <cell r="BB142">
            <v>0.8</v>
          </cell>
          <cell r="BC142">
            <v>10424.968333333332</v>
          </cell>
          <cell r="BD142">
            <v>10424.968333333332</v>
          </cell>
          <cell r="BE142">
            <v>9691.6449999999986</v>
          </cell>
          <cell r="BF142">
            <v>9691.6449999999986</v>
          </cell>
          <cell r="BG142">
            <v>13231.766666666668</v>
          </cell>
          <cell r="BH142">
            <v>15941.665000000001</v>
          </cell>
        </row>
        <row r="143">
          <cell r="B143" t="str">
            <v>S413025</v>
          </cell>
          <cell r="C143" t="str">
            <v>沧州宇诺五金制造有限公司</v>
          </cell>
          <cell r="D143" t="str">
            <v>金属件</v>
          </cell>
          <cell r="E143" t="str">
            <v>金属件</v>
          </cell>
          <cell r="F143" t="e">
            <v>#REF!</v>
          </cell>
          <cell r="G143" t="str">
            <v>正常供货</v>
          </cell>
          <cell r="H143">
            <v>60</v>
          </cell>
          <cell r="I143" t="str">
            <v>是</v>
          </cell>
          <cell r="J143">
            <v>60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149499.67000000001</v>
          </cell>
          <cell r="AP143">
            <v>173843.37</v>
          </cell>
          <cell r="AQ143">
            <v>87100</v>
          </cell>
          <cell r="AR143">
            <v>123800</v>
          </cell>
          <cell r="AS143">
            <v>147379.10999999999</v>
          </cell>
          <cell r="AT143">
            <v>171391.02</v>
          </cell>
          <cell r="AU143">
            <v>193970.62</v>
          </cell>
          <cell r="AV143">
            <v>155432.99</v>
          </cell>
          <cell r="AW143">
            <v>50311.82</v>
          </cell>
          <cell r="AX143">
            <v>268000.53999999998</v>
          </cell>
          <cell r="AY143">
            <v>199166.89</v>
          </cell>
          <cell r="AZ143">
            <v>1719896.0300000003</v>
          </cell>
          <cell r="BA143">
            <v>1252728.6000000001</v>
          </cell>
          <cell r="BB143">
            <v>0.8</v>
          </cell>
          <cell r="BC143">
            <v>142168.86166666666</v>
          </cell>
          <cell r="BD143">
            <v>149580.68666666668</v>
          </cell>
          <cell r="BE143">
            <v>146512.29</v>
          </cell>
          <cell r="BF143">
            <v>140380.92666666667</v>
          </cell>
          <cell r="BG143">
            <v>164414.34999999998</v>
          </cell>
          <cell r="BH143">
            <v>173045.64666666667</v>
          </cell>
        </row>
        <row r="144">
          <cell r="B144" t="str">
            <v>S432011</v>
          </cell>
          <cell r="C144" t="str">
            <v>旷达汽车饰件系统有限公司</v>
          </cell>
          <cell r="D144" t="str">
            <v>座椅</v>
          </cell>
          <cell r="E144" t="str">
            <v>座椅</v>
          </cell>
          <cell r="F144" t="e">
            <v>#REF!</v>
          </cell>
          <cell r="G144" t="str">
            <v>正常供货</v>
          </cell>
          <cell r="H144">
            <v>60</v>
          </cell>
          <cell r="I144" t="str">
            <v>否</v>
          </cell>
          <cell r="J144">
            <v>60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P144">
            <v>0</v>
          </cell>
          <cell r="AQ144">
            <v>0</v>
          </cell>
          <cell r="AR144">
            <v>1812.87</v>
          </cell>
          <cell r="AS144">
            <v>234424.34</v>
          </cell>
          <cell r="AT144">
            <v>115771.16</v>
          </cell>
          <cell r="AU144">
            <v>42905.08</v>
          </cell>
          <cell r="AV144">
            <v>176570.65</v>
          </cell>
          <cell r="AW144">
            <v>100329.43</v>
          </cell>
          <cell r="AX144">
            <v>191335.1</v>
          </cell>
          <cell r="AY144">
            <v>0</v>
          </cell>
          <cell r="AZ144">
            <v>863148.63</v>
          </cell>
          <cell r="BA144">
            <v>671813.53</v>
          </cell>
          <cell r="BB144">
            <v>0.8</v>
          </cell>
          <cell r="BC144">
            <v>58668.061666666668</v>
          </cell>
          <cell r="BD144">
            <v>65818.90833333334</v>
          </cell>
          <cell r="BE144">
            <v>95247.349999999991</v>
          </cell>
          <cell r="BF144">
            <v>111968.92166666668</v>
          </cell>
          <cell r="BG144">
            <v>143555.96</v>
          </cell>
          <cell r="BH144">
            <v>104485.23666666668</v>
          </cell>
        </row>
        <row r="145">
          <cell r="B145" t="str">
            <v>S444018</v>
          </cell>
          <cell r="C145" t="str">
            <v>佛山市顺德区赛朗斯汽车部件实业有限公司</v>
          </cell>
          <cell r="D145">
            <v>0</v>
          </cell>
          <cell r="E145">
            <v>0</v>
          </cell>
          <cell r="G145" t="str">
            <v>老账</v>
          </cell>
          <cell r="H145">
            <v>0</v>
          </cell>
          <cell r="I145" t="str">
            <v>否</v>
          </cell>
          <cell r="AK145">
            <v>0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448416.98</v>
          </cell>
          <cell r="AU145">
            <v>0</v>
          </cell>
          <cell r="AV145">
            <v>548873.91</v>
          </cell>
          <cell r="AW145">
            <v>770414.99</v>
          </cell>
          <cell r="AX145">
            <v>43529.17</v>
          </cell>
          <cell r="AY145">
            <v>33798.26</v>
          </cell>
          <cell r="AZ145">
            <v>1845033.3099999998</v>
          </cell>
          <cell r="BA145">
            <v>1845033.3099999998</v>
          </cell>
          <cell r="BB145">
            <v>0</v>
          </cell>
          <cell r="BC145">
            <v>74736.16333333333</v>
          </cell>
          <cell r="BD145">
            <v>74736.16333333333</v>
          </cell>
          <cell r="BE145">
            <v>166215.14833333335</v>
          </cell>
          <cell r="BF145">
            <v>294617.64666666667</v>
          </cell>
          <cell r="BG145">
            <v>301872.5083333333</v>
          </cell>
          <cell r="BH145">
            <v>307505.55166666664</v>
          </cell>
        </row>
        <row r="146">
          <cell r="B146" t="str">
            <v>S413077</v>
          </cell>
          <cell r="C146" t="str">
            <v>文安县万达汽车配件制造有限公司</v>
          </cell>
          <cell r="D146" t="str">
            <v>金属件</v>
          </cell>
          <cell r="E146" t="str">
            <v>金属件</v>
          </cell>
          <cell r="F146" t="e">
            <v>#REF!</v>
          </cell>
          <cell r="G146" t="str">
            <v>正常供货</v>
          </cell>
          <cell r="H146">
            <v>60</v>
          </cell>
          <cell r="I146" t="str">
            <v>是</v>
          </cell>
          <cell r="J146">
            <v>60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124923.02</v>
          </cell>
          <cell r="AQ146">
            <v>115500</v>
          </cell>
          <cell r="AR146">
            <v>200300</v>
          </cell>
          <cell r="AS146">
            <v>216064.01</v>
          </cell>
          <cell r="AT146">
            <v>199642.43</v>
          </cell>
          <cell r="AU146">
            <v>0</v>
          </cell>
          <cell r="AV146">
            <v>472764.2</v>
          </cell>
          <cell r="AW146">
            <v>191333.54</v>
          </cell>
          <cell r="AX146">
            <v>178344.26</v>
          </cell>
          <cell r="AY146">
            <v>121727.74</v>
          </cell>
          <cell r="AZ146">
            <v>1820599.2</v>
          </cell>
          <cell r="BA146">
            <v>1520527.2</v>
          </cell>
          <cell r="BB146">
            <v>0.8</v>
          </cell>
          <cell r="BC146">
            <v>142738.24333333332</v>
          </cell>
          <cell r="BD146">
            <v>142738.24333333332</v>
          </cell>
          <cell r="BE146">
            <v>200711.77333333332</v>
          </cell>
          <cell r="BF146">
            <v>213350.69666666666</v>
          </cell>
          <cell r="BG146">
            <v>209691.40666666665</v>
          </cell>
          <cell r="BH146">
            <v>193968.69500000004</v>
          </cell>
        </row>
        <row r="147">
          <cell r="B147" t="str">
            <v>S433021</v>
          </cell>
          <cell r="C147" t="str">
            <v>慈溪市维克多自控元件有限公司</v>
          </cell>
          <cell r="D147" t="str">
            <v>座椅</v>
          </cell>
          <cell r="E147" t="str">
            <v>座椅</v>
          </cell>
          <cell r="F147" t="e">
            <v>#REF!</v>
          </cell>
          <cell r="G147" t="str">
            <v>正常供货</v>
          </cell>
          <cell r="H147">
            <v>60</v>
          </cell>
          <cell r="I147" t="str">
            <v>否</v>
          </cell>
          <cell r="J147">
            <v>60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33225.14</v>
          </cell>
          <cell r="AR147">
            <v>101800</v>
          </cell>
          <cell r="AS147">
            <v>101826.56</v>
          </cell>
          <cell r="AT147">
            <v>169952</v>
          </cell>
          <cell r="AU147">
            <v>101826.56</v>
          </cell>
          <cell r="AV147">
            <v>0</v>
          </cell>
          <cell r="AW147">
            <v>0</v>
          </cell>
          <cell r="AY147">
            <v>0</v>
          </cell>
          <cell r="AZ147">
            <v>508630.26</v>
          </cell>
          <cell r="BA147">
            <v>508630.26</v>
          </cell>
          <cell r="BB147">
            <v>0.8</v>
          </cell>
          <cell r="BC147">
            <v>67800.616666666669</v>
          </cell>
          <cell r="BD147">
            <v>84771.71</v>
          </cell>
          <cell r="BE147">
            <v>84771.71</v>
          </cell>
          <cell r="BF147">
            <v>79234.186666666661</v>
          </cell>
          <cell r="BG147">
            <v>62267.519999999997</v>
          </cell>
          <cell r="BH147">
            <v>45296.426666666666</v>
          </cell>
        </row>
        <row r="148">
          <cell r="B148" t="str">
            <v>S437022</v>
          </cell>
          <cell r="C148" t="str">
            <v>德州志鹏海绵制品有限公司</v>
          </cell>
          <cell r="D148" t="str">
            <v>座椅</v>
          </cell>
          <cell r="E148" t="str">
            <v>座椅</v>
          </cell>
          <cell r="F148" t="e">
            <v>#REF!</v>
          </cell>
          <cell r="G148" t="str">
            <v>老账</v>
          </cell>
          <cell r="H148">
            <v>60</v>
          </cell>
          <cell r="I148" t="str">
            <v>否</v>
          </cell>
          <cell r="K148">
            <v>62319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Y148">
            <v>0</v>
          </cell>
          <cell r="AZ148">
            <v>62319</v>
          </cell>
          <cell r="BA148">
            <v>62319</v>
          </cell>
          <cell r="BB148">
            <v>0.8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</row>
        <row r="149">
          <cell r="B149" t="str">
            <v>S412027</v>
          </cell>
          <cell r="C149" t="str">
            <v>天津信嘉机械设备租赁有限公司</v>
          </cell>
          <cell r="D149" t="str">
            <v>座椅/后视镜</v>
          </cell>
          <cell r="E149" t="str">
            <v>座椅/后视镜</v>
          </cell>
          <cell r="F149" t="e">
            <v>#REF!</v>
          </cell>
          <cell r="G149" t="str">
            <v>叉车租赁</v>
          </cell>
          <cell r="H149">
            <v>0</v>
          </cell>
          <cell r="I149" t="str">
            <v>是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3300</v>
          </cell>
          <cell r="AN149">
            <v>3000</v>
          </cell>
          <cell r="AO149">
            <v>3000</v>
          </cell>
          <cell r="AP149">
            <v>7800</v>
          </cell>
          <cell r="AQ149">
            <v>4200</v>
          </cell>
          <cell r="AR149">
            <v>4200</v>
          </cell>
          <cell r="AS149">
            <v>4200</v>
          </cell>
          <cell r="AT149">
            <v>4200</v>
          </cell>
          <cell r="AU149">
            <v>4200</v>
          </cell>
          <cell r="AV149">
            <v>4200</v>
          </cell>
          <cell r="AW149">
            <v>0</v>
          </cell>
          <cell r="AX149">
            <v>4200</v>
          </cell>
          <cell r="AY149">
            <v>4200</v>
          </cell>
          <cell r="AZ149">
            <v>50700</v>
          </cell>
          <cell r="BA149">
            <v>50700</v>
          </cell>
          <cell r="BB149">
            <v>0.8</v>
          </cell>
          <cell r="BC149">
            <v>4600</v>
          </cell>
          <cell r="BD149">
            <v>4800</v>
          </cell>
          <cell r="BE149">
            <v>4200</v>
          </cell>
          <cell r="BF149">
            <v>3500</v>
          </cell>
          <cell r="BG149">
            <v>3500</v>
          </cell>
          <cell r="BH149">
            <v>3500</v>
          </cell>
        </row>
        <row r="150">
          <cell r="B150" t="str">
            <v>S532003</v>
          </cell>
          <cell r="C150" t="str">
            <v>扬州三鸣环保科技有限公司</v>
          </cell>
          <cell r="D150">
            <v>0</v>
          </cell>
          <cell r="E150">
            <v>0</v>
          </cell>
          <cell r="G150" t="str">
            <v>老账</v>
          </cell>
          <cell r="H150">
            <v>0</v>
          </cell>
          <cell r="I150" t="str">
            <v>否</v>
          </cell>
          <cell r="K150">
            <v>-31550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72000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Y150">
            <v>0</v>
          </cell>
          <cell r="AZ150">
            <v>40450</v>
          </cell>
          <cell r="BA150">
            <v>40450</v>
          </cell>
          <cell r="BB150">
            <v>0</v>
          </cell>
          <cell r="BC150">
            <v>12000</v>
          </cell>
          <cell r="BD150">
            <v>12000</v>
          </cell>
          <cell r="BE150">
            <v>12000</v>
          </cell>
          <cell r="BF150">
            <v>12000</v>
          </cell>
          <cell r="BG150">
            <v>0</v>
          </cell>
          <cell r="BH150">
            <v>0</v>
          </cell>
        </row>
        <row r="151">
          <cell r="B151" t="str">
            <v>S431004</v>
          </cell>
          <cell r="C151" t="str">
            <v>新梦顶（上海）贸易有限公司</v>
          </cell>
          <cell r="D151" t="str">
            <v>座椅</v>
          </cell>
          <cell r="E151" t="str">
            <v>座椅</v>
          </cell>
          <cell r="F151" t="e">
            <v>#REF!</v>
          </cell>
          <cell r="G151" t="str">
            <v>正常供货</v>
          </cell>
          <cell r="H151">
            <v>90</v>
          </cell>
          <cell r="I151" t="str">
            <v>是</v>
          </cell>
          <cell r="J151">
            <v>90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H151">
            <v>0</v>
          </cell>
          <cell r="AI151">
            <v>0</v>
          </cell>
          <cell r="AJ151">
            <v>0</v>
          </cell>
          <cell r="AN151">
            <v>3616.35</v>
          </cell>
          <cell r="AO151">
            <v>8032.58</v>
          </cell>
          <cell r="AP151">
            <v>17838.48</v>
          </cell>
          <cell r="AQ151">
            <v>0</v>
          </cell>
          <cell r="AR151">
            <v>9000</v>
          </cell>
          <cell r="AS151">
            <v>15417.79</v>
          </cell>
          <cell r="AT151">
            <v>16699.75</v>
          </cell>
          <cell r="AU151">
            <v>23647.08</v>
          </cell>
          <cell r="AV151">
            <v>0</v>
          </cell>
          <cell r="AW151">
            <v>26868.01</v>
          </cell>
          <cell r="AX151">
            <v>4714.17</v>
          </cell>
          <cell r="AY151">
            <v>17989.599999999999</v>
          </cell>
          <cell r="AZ151">
            <v>143823.81</v>
          </cell>
          <cell r="BA151">
            <v>94252.03</v>
          </cell>
          <cell r="BB151">
            <v>0.8</v>
          </cell>
          <cell r="BC151">
            <v>11164.766666666668</v>
          </cell>
          <cell r="BD151">
            <v>13767.183333333334</v>
          </cell>
          <cell r="BE151">
            <v>10794.103333333334</v>
          </cell>
          <cell r="BF151">
            <v>15272.105000000001</v>
          </cell>
          <cell r="BG151">
            <v>14557.800000000001</v>
          </cell>
          <cell r="BH151">
            <v>14986.434999999998</v>
          </cell>
        </row>
        <row r="152">
          <cell r="B152" t="str">
            <v>S411024</v>
          </cell>
          <cell r="C152" t="str">
            <v>北京德实汽车饰件有限公司</v>
          </cell>
          <cell r="D152" t="str">
            <v>金属件/座椅</v>
          </cell>
          <cell r="E152" t="str">
            <v>金属件/座椅</v>
          </cell>
          <cell r="F152" t="e">
            <v>#REF!</v>
          </cell>
          <cell r="G152" t="str">
            <v>老账</v>
          </cell>
          <cell r="H152">
            <v>60</v>
          </cell>
          <cell r="I152" t="str">
            <v>否</v>
          </cell>
          <cell r="K152">
            <v>58519.74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Y152">
            <v>0</v>
          </cell>
          <cell r="AZ152">
            <v>58519.74</v>
          </cell>
          <cell r="BA152">
            <v>58519.74</v>
          </cell>
          <cell r="BB152">
            <v>0.8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</row>
        <row r="153">
          <cell r="B153" t="str">
            <v>S413127</v>
          </cell>
          <cell r="C153" t="str">
            <v>黄骅市金珲设备安装工程有限公司</v>
          </cell>
          <cell r="D153">
            <v>0</v>
          </cell>
          <cell r="E153">
            <v>0</v>
          </cell>
          <cell r="G153" t="str">
            <v>固定资产</v>
          </cell>
          <cell r="H153">
            <v>0</v>
          </cell>
          <cell r="I153" t="str">
            <v>否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</row>
        <row r="154">
          <cell r="B154" t="str">
            <v>S432003</v>
          </cell>
          <cell r="C154" t="str">
            <v>无锡市汇源机械科技有限公司</v>
          </cell>
          <cell r="D154" t="str">
            <v>后视镜/座椅/后视镜</v>
          </cell>
          <cell r="E154" t="str">
            <v>金属件/座椅/后视镜</v>
          </cell>
          <cell r="F154" t="e">
            <v>#REF!</v>
          </cell>
          <cell r="G154" t="str">
            <v>正常供货</v>
          </cell>
          <cell r="H154">
            <v>60</v>
          </cell>
          <cell r="I154" t="str">
            <v>是</v>
          </cell>
          <cell r="J154">
            <v>60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22435.47</v>
          </cell>
          <cell r="AL154">
            <v>46786.52</v>
          </cell>
          <cell r="AM154">
            <v>4026.47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59747.21</v>
          </cell>
          <cell r="AU154">
            <v>35333.97</v>
          </cell>
          <cell r="AV154">
            <v>0</v>
          </cell>
          <cell r="AW154">
            <v>0</v>
          </cell>
          <cell r="AY154">
            <v>14355.52</v>
          </cell>
          <cell r="AZ154">
            <v>182685.15999999997</v>
          </cell>
          <cell r="BA154">
            <v>168329.63999999998</v>
          </cell>
          <cell r="BB154">
            <v>0.8</v>
          </cell>
          <cell r="BC154">
            <v>9957.8683333333338</v>
          </cell>
          <cell r="BD154">
            <v>15846.863333333333</v>
          </cell>
          <cell r="BE154">
            <v>15846.863333333333</v>
          </cell>
          <cell r="BF154">
            <v>15846.863333333333</v>
          </cell>
          <cell r="BG154">
            <v>15846.863333333333</v>
          </cell>
          <cell r="BH154">
            <v>18239.45</v>
          </cell>
        </row>
        <row r="155">
          <cell r="B155" t="str">
            <v>S437024</v>
          </cell>
          <cell r="C155" t="str">
            <v>佳化化学（滨州）有限公司</v>
          </cell>
          <cell r="D155" t="str">
            <v>座椅</v>
          </cell>
          <cell r="E155" t="str">
            <v>座椅</v>
          </cell>
          <cell r="F155" t="e">
            <v>#REF!</v>
          </cell>
          <cell r="G155" t="str">
            <v>大宗物料-不合作</v>
          </cell>
          <cell r="H155">
            <v>0</v>
          </cell>
          <cell r="I155" t="str">
            <v>否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D155">
            <v>0</v>
          </cell>
          <cell r="AE155">
            <v>0</v>
          </cell>
          <cell r="AF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</row>
        <row r="156">
          <cell r="B156" t="str">
            <v>S413125</v>
          </cell>
          <cell r="C156" t="str">
            <v>沧州智凯金属制品有限公司</v>
          </cell>
          <cell r="D156" t="str">
            <v>金属件</v>
          </cell>
          <cell r="E156" t="str">
            <v>金属件</v>
          </cell>
          <cell r="F156" t="e">
            <v>#REF!</v>
          </cell>
          <cell r="G156" t="str">
            <v>正常供货</v>
          </cell>
          <cell r="H156">
            <v>60</v>
          </cell>
          <cell r="I156" t="str">
            <v>否</v>
          </cell>
          <cell r="J156">
            <v>60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AK156">
            <v>0</v>
          </cell>
          <cell r="AL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51876.35</v>
          </cell>
          <cell r="AS156">
            <v>131948.91</v>
          </cell>
          <cell r="AT156">
            <v>134744.84</v>
          </cell>
          <cell r="AU156">
            <v>105829.2</v>
          </cell>
          <cell r="AV156">
            <v>131768.06</v>
          </cell>
          <cell r="AW156">
            <v>108143.16</v>
          </cell>
          <cell r="AX156">
            <v>197045.51</v>
          </cell>
          <cell r="AY156">
            <v>88769.74</v>
          </cell>
          <cell r="AZ156">
            <v>950125.77</v>
          </cell>
          <cell r="BA156">
            <v>664310.52</v>
          </cell>
          <cell r="BB156">
            <v>0.8</v>
          </cell>
          <cell r="BC156">
            <v>53095.016666666663</v>
          </cell>
          <cell r="BD156">
            <v>70733.21666666666</v>
          </cell>
          <cell r="BE156">
            <v>92694.56</v>
          </cell>
          <cell r="BF156">
            <v>110718.42</v>
          </cell>
          <cell r="BG156">
            <v>134913.28</v>
          </cell>
          <cell r="BH156">
            <v>127716.75166666666</v>
          </cell>
        </row>
        <row r="157">
          <cell r="B157" t="str">
            <v>S512012</v>
          </cell>
          <cell r="C157" t="str">
            <v>天津市科特迪科技发展有限公司</v>
          </cell>
          <cell r="D157">
            <v>0</v>
          </cell>
          <cell r="E157" t="str">
            <v>金属件</v>
          </cell>
          <cell r="F157" t="e">
            <v>#REF!</v>
          </cell>
          <cell r="G157" t="str">
            <v>固定资产</v>
          </cell>
          <cell r="H157">
            <v>0</v>
          </cell>
          <cell r="I157" t="str">
            <v>否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9000</v>
          </cell>
          <cell r="AU157">
            <v>0</v>
          </cell>
          <cell r="AV157">
            <v>0</v>
          </cell>
          <cell r="AW157">
            <v>0</v>
          </cell>
          <cell r="AY157">
            <v>0</v>
          </cell>
          <cell r="AZ157">
            <v>9000</v>
          </cell>
          <cell r="BA157">
            <v>9000</v>
          </cell>
          <cell r="BB157">
            <v>1</v>
          </cell>
          <cell r="BC157">
            <v>1500</v>
          </cell>
          <cell r="BD157">
            <v>1500</v>
          </cell>
          <cell r="BE157">
            <v>1500</v>
          </cell>
          <cell r="BF157">
            <v>1500</v>
          </cell>
          <cell r="BG157">
            <v>1500</v>
          </cell>
          <cell r="BH157">
            <v>1500</v>
          </cell>
        </row>
        <row r="158">
          <cell r="B158" t="str">
            <v>S513150</v>
          </cell>
          <cell r="C158" t="str">
            <v>沧州森德奥机械制造有限公司</v>
          </cell>
          <cell r="D158">
            <v>0</v>
          </cell>
          <cell r="E158" t="str">
            <v>金属件</v>
          </cell>
          <cell r="F158" t="e">
            <v>#REF!</v>
          </cell>
          <cell r="G158" t="str">
            <v>固定资产</v>
          </cell>
          <cell r="H158">
            <v>0</v>
          </cell>
          <cell r="I158" t="str">
            <v>否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13740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Y158">
            <v>0</v>
          </cell>
          <cell r="AZ158">
            <v>13740</v>
          </cell>
          <cell r="BA158">
            <v>13740</v>
          </cell>
          <cell r="BB158">
            <v>0</v>
          </cell>
          <cell r="BC158">
            <v>2290</v>
          </cell>
          <cell r="BD158">
            <v>2290</v>
          </cell>
          <cell r="BE158">
            <v>2290</v>
          </cell>
          <cell r="BF158">
            <v>0</v>
          </cell>
          <cell r="BG158">
            <v>0</v>
          </cell>
          <cell r="BH158">
            <v>0</v>
          </cell>
        </row>
        <row r="159">
          <cell r="B159" t="str">
            <v>S413181</v>
          </cell>
          <cell r="C159" t="str">
            <v>廊坊开发区欧特克精密电子线束制造有限公司</v>
          </cell>
          <cell r="D159" t="str">
            <v>后视镜</v>
          </cell>
          <cell r="E159" t="str">
            <v>后视镜</v>
          </cell>
          <cell r="G159" t="str">
            <v>正常供货</v>
          </cell>
          <cell r="H159">
            <v>60</v>
          </cell>
          <cell r="I159" t="str">
            <v>是</v>
          </cell>
          <cell r="J159">
            <v>60</v>
          </cell>
          <cell r="AJ159">
            <v>0</v>
          </cell>
          <cell r="AL159">
            <v>161330.89000000001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Y159">
            <v>0</v>
          </cell>
          <cell r="AZ159">
            <v>161330.89000000001</v>
          </cell>
          <cell r="BA159">
            <v>161330.89000000001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</row>
        <row r="160">
          <cell r="B160" t="str">
            <v>S413086</v>
          </cell>
          <cell r="C160" t="str">
            <v>黄骅市渤海庆丰车辆灯镜厂</v>
          </cell>
          <cell r="D160" t="str">
            <v>后视镜</v>
          </cell>
          <cell r="E160" t="str">
            <v>后视镜</v>
          </cell>
          <cell r="G160" t="str">
            <v>老账</v>
          </cell>
          <cell r="H160">
            <v>60</v>
          </cell>
          <cell r="I160" t="str">
            <v>否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</row>
        <row r="161">
          <cell r="B161" t="str">
            <v>S437039</v>
          </cell>
          <cell r="C161" t="str">
            <v>山东慧源精细化工有限公司</v>
          </cell>
          <cell r="D161" t="str">
            <v>金属件</v>
          </cell>
          <cell r="E161" t="str">
            <v>金属件</v>
          </cell>
          <cell r="F161" t="e">
            <v>#REF!</v>
          </cell>
          <cell r="H161">
            <v>0</v>
          </cell>
          <cell r="I161" t="str">
            <v>否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1176.6600000000001</v>
          </cell>
          <cell r="AY161">
            <v>0</v>
          </cell>
          <cell r="AZ161">
            <v>1176.6600000000001</v>
          </cell>
          <cell r="BA161">
            <v>1176.6600000000001</v>
          </cell>
          <cell r="BB161">
            <v>0.8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196.11</v>
          </cell>
          <cell r="BH161">
            <v>196.11</v>
          </cell>
        </row>
        <row r="162">
          <cell r="B162" t="str">
            <v>S413027</v>
          </cell>
          <cell r="C162" t="str">
            <v>沧州裕金达汽车部件有限公司</v>
          </cell>
          <cell r="D162" t="str">
            <v>金属件</v>
          </cell>
          <cell r="E162" t="str">
            <v>金属件</v>
          </cell>
          <cell r="F162" t="e">
            <v>#REF!</v>
          </cell>
          <cell r="G162" t="str">
            <v>老账</v>
          </cell>
          <cell r="H162">
            <v>60</v>
          </cell>
          <cell r="I162" t="str">
            <v>否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51725.38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Y162">
            <v>0</v>
          </cell>
          <cell r="AZ162">
            <v>51725.38</v>
          </cell>
          <cell r="BA162">
            <v>51725.38</v>
          </cell>
          <cell r="BB162">
            <v>0.8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</row>
        <row r="163">
          <cell r="B163" t="str">
            <v>S413009</v>
          </cell>
          <cell r="C163" t="str">
            <v>高碑店京华橡胶制品有限责任公司</v>
          </cell>
          <cell r="D163" t="str">
            <v>座椅</v>
          </cell>
          <cell r="E163" t="str">
            <v>座椅</v>
          </cell>
          <cell r="F163" t="e">
            <v>#REF!</v>
          </cell>
          <cell r="G163" t="str">
            <v>正常供货</v>
          </cell>
          <cell r="H163">
            <v>60</v>
          </cell>
          <cell r="I163" t="str">
            <v>是</v>
          </cell>
          <cell r="J163">
            <v>60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O163">
            <v>2535.5500000000002</v>
          </cell>
          <cell r="AP163">
            <v>3647.42</v>
          </cell>
          <cell r="AQ163">
            <v>1600</v>
          </cell>
          <cell r="AR163">
            <v>1600</v>
          </cell>
          <cell r="AS163">
            <v>3572.95</v>
          </cell>
          <cell r="AT163">
            <v>3498.48</v>
          </cell>
          <cell r="AU163">
            <v>3572.95</v>
          </cell>
          <cell r="AV163">
            <v>1749.24</v>
          </cell>
          <cell r="AW163">
            <v>0</v>
          </cell>
          <cell r="AX163">
            <v>9303.9699999999993</v>
          </cell>
          <cell r="AY163">
            <v>17492.400000000001</v>
          </cell>
          <cell r="AZ163">
            <v>48572.960000000006</v>
          </cell>
          <cell r="BA163">
            <v>21776.590000000004</v>
          </cell>
          <cell r="BB163">
            <v>0.8</v>
          </cell>
          <cell r="BC163">
            <v>2742.4</v>
          </cell>
          <cell r="BD163">
            <v>2915.2999999999997</v>
          </cell>
          <cell r="BE163">
            <v>2598.936666666667</v>
          </cell>
          <cell r="BF163">
            <v>2332.27</v>
          </cell>
          <cell r="BG163">
            <v>3616.2649999999999</v>
          </cell>
          <cell r="BH163">
            <v>5936.1733333333332</v>
          </cell>
        </row>
        <row r="164">
          <cell r="B164" t="str">
            <v>S532002</v>
          </cell>
          <cell r="C164" t="str">
            <v>苏州高新区旭达输送机械有限公司</v>
          </cell>
          <cell r="D164">
            <v>0</v>
          </cell>
          <cell r="E164">
            <v>0</v>
          </cell>
          <cell r="G164" t="str">
            <v>固定资产</v>
          </cell>
          <cell r="H164">
            <v>0</v>
          </cell>
          <cell r="I164" t="str">
            <v>否</v>
          </cell>
          <cell r="K164">
            <v>48800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Y164">
            <v>0</v>
          </cell>
          <cell r="AZ164">
            <v>48800</v>
          </cell>
          <cell r="BA164">
            <v>48800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</row>
        <row r="165">
          <cell r="B165" t="str">
            <v>S413129</v>
          </cell>
          <cell r="C165" t="str">
            <v>文安县恒德汽车座椅制造有限公司</v>
          </cell>
          <cell r="D165" t="str">
            <v>金属件/座椅</v>
          </cell>
          <cell r="E165" t="str">
            <v>金属件/座椅</v>
          </cell>
          <cell r="F165" t="e">
            <v>#REF!</v>
          </cell>
          <cell r="G165" t="str">
            <v>正常供货</v>
          </cell>
          <cell r="H165">
            <v>60</v>
          </cell>
          <cell r="I165" t="str">
            <v>否</v>
          </cell>
          <cell r="J165">
            <v>60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F165">
            <v>0</v>
          </cell>
          <cell r="AH165">
            <v>0</v>
          </cell>
          <cell r="AK165">
            <v>0</v>
          </cell>
          <cell r="AO165">
            <v>0</v>
          </cell>
          <cell r="AR165">
            <v>74077.41</v>
          </cell>
          <cell r="AS165">
            <v>80445.27</v>
          </cell>
          <cell r="AT165">
            <v>42312.73</v>
          </cell>
          <cell r="AU165">
            <v>32842.53</v>
          </cell>
          <cell r="AV165">
            <v>57767.1</v>
          </cell>
          <cell r="AW165">
            <v>63921.61</v>
          </cell>
          <cell r="AX165">
            <v>197842.34</v>
          </cell>
          <cell r="AY165">
            <v>10272</v>
          </cell>
          <cell r="AZ165">
            <v>559480.99</v>
          </cell>
          <cell r="BA165">
            <v>351366.65</v>
          </cell>
          <cell r="BB165">
            <v>0.8</v>
          </cell>
          <cell r="BC165">
            <v>32805.901666666665</v>
          </cell>
          <cell r="BD165">
            <v>38279.656666666669</v>
          </cell>
          <cell r="BE165">
            <v>47907.506666666661</v>
          </cell>
          <cell r="BF165">
            <v>58561.10833333333</v>
          </cell>
          <cell r="BG165">
            <v>79188.596666666665</v>
          </cell>
          <cell r="BH165">
            <v>67493.051666666681</v>
          </cell>
        </row>
        <row r="166">
          <cell r="B166" t="str">
            <v>S437016</v>
          </cell>
          <cell r="C166" t="str">
            <v>曲阜陆航座椅辅料有限公司</v>
          </cell>
          <cell r="D166" t="str">
            <v>座椅</v>
          </cell>
          <cell r="E166" t="str">
            <v>座椅</v>
          </cell>
          <cell r="F166" t="e">
            <v>#REF!</v>
          </cell>
          <cell r="G166" t="str">
            <v>正常供货</v>
          </cell>
          <cell r="H166">
            <v>0</v>
          </cell>
          <cell r="I166" t="str">
            <v>是</v>
          </cell>
          <cell r="J166">
            <v>60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AN166">
            <v>7034.19</v>
          </cell>
          <cell r="AO166">
            <v>0</v>
          </cell>
          <cell r="AP166">
            <v>0</v>
          </cell>
          <cell r="AQ166">
            <v>23700</v>
          </cell>
          <cell r="AR166">
            <v>29600</v>
          </cell>
          <cell r="AS166">
            <v>1005.7</v>
          </cell>
          <cell r="AT166">
            <v>18360</v>
          </cell>
          <cell r="AU166">
            <v>17999.88</v>
          </cell>
          <cell r="AV166">
            <v>1819.3</v>
          </cell>
          <cell r="AW166">
            <v>18000</v>
          </cell>
          <cell r="AX166">
            <v>18000</v>
          </cell>
          <cell r="AY166">
            <v>4576.5</v>
          </cell>
          <cell r="AZ166">
            <v>140095.57</v>
          </cell>
          <cell r="BA166">
            <v>140095.57</v>
          </cell>
          <cell r="BB166">
            <v>0.8</v>
          </cell>
          <cell r="BC166">
            <v>12110.949999999999</v>
          </cell>
          <cell r="BD166">
            <v>15110.93</v>
          </cell>
          <cell r="BE166">
            <v>15414.146666666667</v>
          </cell>
          <cell r="BF166">
            <v>14464.146666666667</v>
          </cell>
          <cell r="BG166">
            <v>12530.813333333334</v>
          </cell>
          <cell r="BH166">
            <v>13125.946666666669</v>
          </cell>
        </row>
        <row r="167">
          <cell r="B167" t="str">
            <v>S413081</v>
          </cell>
          <cell r="C167" t="str">
            <v>河北宏广橡塑金属制品有限公司</v>
          </cell>
          <cell r="D167" t="str">
            <v>金属件</v>
          </cell>
          <cell r="E167" t="str">
            <v>金属件</v>
          </cell>
          <cell r="F167" t="e">
            <v>#REF!</v>
          </cell>
          <cell r="G167" t="str">
            <v>正常供货</v>
          </cell>
          <cell r="H167">
            <v>90</v>
          </cell>
          <cell r="I167" t="str">
            <v>否</v>
          </cell>
          <cell r="J167">
            <v>90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P167">
            <v>9858.82</v>
          </cell>
          <cell r="Q167">
            <v>8207.3700000000008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Y167">
            <v>0</v>
          </cell>
          <cell r="AZ167">
            <v>18066.190000000002</v>
          </cell>
          <cell r="BA167">
            <v>18066.190000000002</v>
          </cell>
          <cell r="BB167">
            <v>0.8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</row>
        <row r="168">
          <cell r="B168" t="str">
            <v>S413133</v>
          </cell>
          <cell r="C168" t="str">
            <v>深州市晶立泰机械配件有限公司</v>
          </cell>
          <cell r="D168" t="str">
            <v>金属件/座椅/后视镜</v>
          </cell>
          <cell r="E168" t="str">
            <v>金属件/座椅/后视镜</v>
          </cell>
          <cell r="F168" t="e">
            <v>#REF!</v>
          </cell>
          <cell r="G168" t="str">
            <v>正常供货</v>
          </cell>
          <cell r="H168">
            <v>60</v>
          </cell>
          <cell r="I168" t="str">
            <v>否</v>
          </cell>
          <cell r="J168">
            <v>60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AH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0.8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</row>
        <row r="169">
          <cell r="B169" t="str">
            <v>S411025</v>
          </cell>
          <cell r="C169" t="str">
            <v>北京华北轻合金有限公司</v>
          </cell>
          <cell r="D169" t="str">
            <v>后视镜</v>
          </cell>
          <cell r="E169" t="str">
            <v>后视镜</v>
          </cell>
          <cell r="G169" t="str">
            <v>老账</v>
          </cell>
          <cell r="H169">
            <v>60</v>
          </cell>
          <cell r="I169" t="str">
            <v>否</v>
          </cell>
          <cell r="K169">
            <v>0</v>
          </cell>
          <cell r="L169">
            <v>0</v>
          </cell>
          <cell r="M169">
            <v>0</v>
          </cell>
          <cell r="N169">
            <v>43423.23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3471.82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Y169">
            <v>0</v>
          </cell>
          <cell r="AZ169">
            <v>46895.05</v>
          </cell>
          <cell r="BA169">
            <v>46895.05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</row>
        <row r="170">
          <cell r="B170" t="str">
            <v>S513146</v>
          </cell>
          <cell r="C170" t="str">
            <v>黄骅市腾双五金门市部</v>
          </cell>
          <cell r="D170" t="str">
            <v>后视镜</v>
          </cell>
          <cell r="E170" t="str">
            <v>后视镜</v>
          </cell>
          <cell r="G170" t="str">
            <v>零采</v>
          </cell>
          <cell r="H170">
            <v>0</v>
          </cell>
          <cell r="I170" t="str">
            <v>否</v>
          </cell>
          <cell r="AI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8891.8799999999992</v>
          </cell>
          <cell r="AZ170">
            <v>8891.8799999999992</v>
          </cell>
          <cell r="BA170">
            <v>8891.8799999999992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1481.9799999999998</v>
          </cell>
        </row>
        <row r="171">
          <cell r="B171" t="str">
            <v>S513005</v>
          </cell>
          <cell r="C171" t="str">
            <v>黄骅市通乐贸易有限公司</v>
          </cell>
          <cell r="D171" t="str">
            <v>金属件/座椅/后视镜</v>
          </cell>
          <cell r="E171" t="str">
            <v>金属件/座椅/后视镜</v>
          </cell>
          <cell r="F171" t="e">
            <v>#REF!</v>
          </cell>
          <cell r="G171" t="str">
            <v>零采</v>
          </cell>
          <cell r="H171">
            <v>30</v>
          </cell>
          <cell r="I171" t="str">
            <v>是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AH171">
            <v>0</v>
          </cell>
          <cell r="AJ171">
            <v>0</v>
          </cell>
          <cell r="AL171">
            <v>23314.3</v>
          </cell>
          <cell r="AM171">
            <v>45470.2</v>
          </cell>
          <cell r="AN171">
            <v>0</v>
          </cell>
          <cell r="AO171">
            <v>0</v>
          </cell>
          <cell r="AP171">
            <v>300</v>
          </cell>
          <cell r="AQ171">
            <v>0</v>
          </cell>
          <cell r="AR171">
            <v>0</v>
          </cell>
          <cell r="AS171">
            <v>29924</v>
          </cell>
          <cell r="AT171">
            <v>6871.9</v>
          </cell>
          <cell r="AU171">
            <v>0</v>
          </cell>
          <cell r="AV171">
            <v>0</v>
          </cell>
          <cell r="AW171">
            <v>0</v>
          </cell>
          <cell r="AX171">
            <v>52729</v>
          </cell>
          <cell r="AY171">
            <v>6418</v>
          </cell>
          <cell r="AZ171">
            <v>165027.4</v>
          </cell>
          <cell r="BA171">
            <v>171445.4</v>
          </cell>
          <cell r="BB171">
            <v>1</v>
          </cell>
          <cell r="BC171">
            <v>6182.6500000000005</v>
          </cell>
          <cell r="BD171">
            <v>6182.6500000000005</v>
          </cell>
          <cell r="BE171">
            <v>6132.6500000000005</v>
          </cell>
          <cell r="BF171">
            <v>6132.6500000000005</v>
          </cell>
          <cell r="BG171">
            <v>14920.816666666666</v>
          </cell>
          <cell r="BH171">
            <v>11003.15</v>
          </cell>
        </row>
        <row r="172">
          <cell r="B172" t="str">
            <v>S412029</v>
          </cell>
          <cell r="C172" t="str">
            <v>天津金庄新材料科技有限公司</v>
          </cell>
          <cell r="D172" t="str">
            <v>座椅</v>
          </cell>
          <cell r="E172" t="str">
            <v>座椅</v>
          </cell>
          <cell r="F172" t="e">
            <v>#REF!</v>
          </cell>
          <cell r="G172" t="str">
            <v>老账</v>
          </cell>
          <cell r="H172">
            <v>30</v>
          </cell>
          <cell r="I172" t="str">
            <v>否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K172">
            <v>0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0.8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</row>
        <row r="173">
          <cell r="B173" t="str">
            <v>S411004</v>
          </cell>
          <cell r="C173" t="str">
            <v>北京捷安思丽技术开发有限公司</v>
          </cell>
          <cell r="D173" t="str">
            <v>后视镜</v>
          </cell>
          <cell r="E173" t="str">
            <v>后视镜</v>
          </cell>
          <cell r="G173" t="str">
            <v>正常供货</v>
          </cell>
          <cell r="H173">
            <v>60</v>
          </cell>
          <cell r="I173" t="str">
            <v>是</v>
          </cell>
          <cell r="J173">
            <v>60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I173">
            <v>0</v>
          </cell>
          <cell r="AJ173">
            <v>0</v>
          </cell>
          <cell r="AK173">
            <v>0</v>
          </cell>
          <cell r="AL173">
            <v>11953.86</v>
          </cell>
          <cell r="AM173">
            <v>16347.71</v>
          </cell>
          <cell r="AN173">
            <v>12113.31</v>
          </cell>
          <cell r="AO173">
            <v>6056.67</v>
          </cell>
          <cell r="AP173">
            <v>1058.5999999999999</v>
          </cell>
          <cell r="AQ173">
            <v>2000</v>
          </cell>
          <cell r="AR173">
            <v>0</v>
          </cell>
          <cell r="AS173">
            <v>0</v>
          </cell>
          <cell r="AT173">
            <v>2130.41</v>
          </cell>
          <cell r="AU173">
            <v>0</v>
          </cell>
          <cell r="AV173">
            <v>0</v>
          </cell>
          <cell r="AW173">
            <v>2876.2</v>
          </cell>
          <cell r="AY173">
            <v>1058.5999999999999</v>
          </cell>
          <cell r="AZ173">
            <v>55595.359999999993</v>
          </cell>
          <cell r="BA173">
            <v>54536.759999999995</v>
          </cell>
          <cell r="BB173">
            <v>0</v>
          </cell>
          <cell r="BC173">
            <v>1874.28</v>
          </cell>
          <cell r="BD173">
            <v>864.83500000000004</v>
          </cell>
          <cell r="BE173">
            <v>688.40166666666664</v>
          </cell>
          <cell r="BF173">
            <v>834.43499999999995</v>
          </cell>
          <cell r="BG173">
            <v>834.43499999999995</v>
          </cell>
          <cell r="BH173">
            <v>1010.8683333333332</v>
          </cell>
        </row>
        <row r="174">
          <cell r="B174" t="str">
            <v>S532001</v>
          </cell>
          <cell r="C174" t="str">
            <v>昆山维尔利环保科技有限公司</v>
          </cell>
          <cell r="D174" t="str">
            <v>后视镜</v>
          </cell>
          <cell r="E174" t="str">
            <v>后视镜</v>
          </cell>
          <cell r="G174" t="str">
            <v>正常供货</v>
          </cell>
          <cell r="H174">
            <v>60</v>
          </cell>
          <cell r="I174" t="str">
            <v>否</v>
          </cell>
          <cell r="J174">
            <v>60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10541.76</v>
          </cell>
          <cell r="AU174">
            <v>5230</v>
          </cell>
          <cell r="AV174">
            <v>0</v>
          </cell>
          <cell r="AW174">
            <v>0</v>
          </cell>
          <cell r="AY174">
            <v>0</v>
          </cell>
          <cell r="AZ174">
            <v>15771.76</v>
          </cell>
          <cell r="BA174">
            <v>15771.76</v>
          </cell>
          <cell r="BB174">
            <v>0</v>
          </cell>
          <cell r="BC174">
            <v>1756.96</v>
          </cell>
          <cell r="BD174">
            <v>2628.6266666666666</v>
          </cell>
          <cell r="BE174">
            <v>2628.6266666666666</v>
          </cell>
          <cell r="BF174">
            <v>2628.6266666666666</v>
          </cell>
          <cell r="BG174">
            <v>2628.6266666666666</v>
          </cell>
          <cell r="BH174">
            <v>2628.6266666666666</v>
          </cell>
        </row>
        <row r="175">
          <cell r="B175" t="str">
            <v>S512005</v>
          </cell>
          <cell r="C175" t="str">
            <v>天津市奥特威德焊接技术有限公司</v>
          </cell>
          <cell r="D175">
            <v>0</v>
          </cell>
          <cell r="E175">
            <v>0</v>
          </cell>
          <cell r="G175" t="str">
            <v>老账</v>
          </cell>
          <cell r="H175">
            <v>0</v>
          </cell>
          <cell r="I175" t="str">
            <v>否</v>
          </cell>
          <cell r="K175">
            <v>26000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Y175">
            <v>0</v>
          </cell>
          <cell r="AZ175">
            <v>26000</v>
          </cell>
          <cell r="BA175">
            <v>26000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</row>
        <row r="176">
          <cell r="B176" t="str">
            <v>S512027</v>
          </cell>
          <cell r="C176" t="str">
            <v>天津芳雅机电科技有限公司</v>
          </cell>
          <cell r="D176">
            <v>0</v>
          </cell>
          <cell r="E176">
            <v>0</v>
          </cell>
          <cell r="G176" t="str">
            <v>老账</v>
          </cell>
          <cell r="H176">
            <v>0</v>
          </cell>
          <cell r="I176" t="str">
            <v>是</v>
          </cell>
          <cell r="AJ176">
            <v>32000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Y176">
            <v>0</v>
          </cell>
          <cell r="AZ176">
            <v>32000</v>
          </cell>
          <cell r="BA176">
            <v>32000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</row>
        <row r="177">
          <cell r="B177" t="str">
            <v>S413085</v>
          </cell>
          <cell r="C177" t="str">
            <v>黄骅市桥行冷冲模具厂</v>
          </cell>
          <cell r="D177">
            <v>0</v>
          </cell>
          <cell r="E177" t="str">
            <v>金属件</v>
          </cell>
          <cell r="F177" t="e">
            <v>#REF!</v>
          </cell>
          <cell r="G177" t="str">
            <v>固定资产</v>
          </cell>
          <cell r="H177">
            <v>0</v>
          </cell>
          <cell r="I177" t="str">
            <v>是</v>
          </cell>
          <cell r="AI177">
            <v>41630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Y177">
            <v>0</v>
          </cell>
          <cell r="AZ177">
            <v>41630</v>
          </cell>
          <cell r="BA177">
            <v>41630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</row>
        <row r="178">
          <cell r="B178" t="str">
            <v>S431023</v>
          </cell>
          <cell r="C178" t="str">
            <v>上海中鹏岳博实业发展有限公司</v>
          </cell>
          <cell r="D178" t="str">
            <v>后视镜</v>
          </cell>
          <cell r="E178" t="str">
            <v>后视镜</v>
          </cell>
          <cell r="G178" t="str">
            <v>老账</v>
          </cell>
          <cell r="H178">
            <v>90</v>
          </cell>
          <cell r="I178" t="str">
            <v>否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</row>
        <row r="179">
          <cell r="B179" t="str">
            <v>S412013</v>
          </cell>
          <cell r="C179" t="str">
            <v>天津金发新材料有限公司</v>
          </cell>
          <cell r="D179" t="str">
            <v>后视镜</v>
          </cell>
          <cell r="E179" t="str">
            <v>后视镜</v>
          </cell>
          <cell r="G179" t="str">
            <v>大宗物料-诉讼</v>
          </cell>
          <cell r="H179">
            <v>60</v>
          </cell>
          <cell r="I179" t="str">
            <v>否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E179">
            <v>0</v>
          </cell>
          <cell r="AF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</row>
        <row r="180">
          <cell r="B180" t="str">
            <v>S513181</v>
          </cell>
          <cell r="C180" t="str">
            <v>黄骅市晨翔电力工程有限公司</v>
          </cell>
          <cell r="D180">
            <v>0</v>
          </cell>
          <cell r="E180">
            <v>0</v>
          </cell>
          <cell r="H180">
            <v>0</v>
          </cell>
          <cell r="I180" t="str">
            <v>否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</row>
        <row r="181">
          <cell r="B181" t="str">
            <v>S413032</v>
          </cell>
          <cell r="C181" t="str">
            <v>黄骅市大麻沽航凌电子机箱厂</v>
          </cell>
          <cell r="D181" t="str">
            <v>后视镜</v>
          </cell>
          <cell r="E181" t="str">
            <v>后视镜</v>
          </cell>
          <cell r="G181" t="str">
            <v>正常供货</v>
          </cell>
          <cell r="H181">
            <v>60</v>
          </cell>
          <cell r="I181" t="str">
            <v>是</v>
          </cell>
          <cell r="J181">
            <v>60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K181">
            <v>0</v>
          </cell>
          <cell r="AL181">
            <v>27242.89</v>
          </cell>
          <cell r="AM181">
            <v>26637.97</v>
          </cell>
          <cell r="AN181">
            <v>0</v>
          </cell>
          <cell r="AO181">
            <v>29097.41</v>
          </cell>
          <cell r="AP181">
            <v>15050.87</v>
          </cell>
          <cell r="AQ181">
            <v>11000</v>
          </cell>
          <cell r="AR181">
            <v>16400</v>
          </cell>
          <cell r="AS181">
            <v>17731.3</v>
          </cell>
          <cell r="AT181">
            <v>11897.61</v>
          </cell>
          <cell r="AU181">
            <v>0</v>
          </cell>
          <cell r="AV181">
            <v>24028.93</v>
          </cell>
          <cell r="AW181">
            <v>7856.19</v>
          </cell>
          <cell r="AY181">
            <v>0</v>
          </cell>
          <cell r="AZ181">
            <v>186943.16999999998</v>
          </cell>
          <cell r="BA181">
            <v>186943.16999999998</v>
          </cell>
          <cell r="BB181">
            <v>0</v>
          </cell>
          <cell r="BC181">
            <v>16862.865000000002</v>
          </cell>
          <cell r="BD181">
            <v>12013.296666666667</v>
          </cell>
          <cell r="BE181">
            <v>13509.64</v>
          </cell>
          <cell r="BF181">
            <v>12985.671666666667</v>
          </cell>
          <cell r="BG181">
            <v>10252.338333333333</v>
          </cell>
          <cell r="BH181">
            <v>7297.1216666666669</v>
          </cell>
        </row>
        <row r="182">
          <cell r="B182" t="str">
            <v>S413005</v>
          </cell>
          <cell r="C182" t="str">
            <v>保定市京苑汽车装饰配件厂</v>
          </cell>
          <cell r="D182" t="str">
            <v>座椅</v>
          </cell>
          <cell r="E182" t="str">
            <v>座椅</v>
          </cell>
          <cell r="F182" t="e">
            <v>#REF!</v>
          </cell>
          <cell r="G182" t="str">
            <v>正常供货</v>
          </cell>
          <cell r="H182">
            <v>90</v>
          </cell>
          <cell r="I182" t="str">
            <v>否</v>
          </cell>
          <cell r="J182">
            <v>90</v>
          </cell>
          <cell r="K182">
            <v>35451.040000000001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Y182">
            <v>0</v>
          </cell>
          <cell r="AZ182">
            <v>35451.040000000001</v>
          </cell>
          <cell r="BA182">
            <v>35451.040000000001</v>
          </cell>
          <cell r="BB182">
            <v>0.8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</row>
        <row r="183">
          <cell r="B183" t="str">
            <v>S437010</v>
          </cell>
          <cell r="C183" t="str">
            <v>昌乐天齐色织布有限公司</v>
          </cell>
          <cell r="D183" t="str">
            <v>座椅</v>
          </cell>
          <cell r="E183" t="str">
            <v>座椅</v>
          </cell>
          <cell r="F183" t="e">
            <v>#REF!</v>
          </cell>
          <cell r="G183" t="str">
            <v>正常供货</v>
          </cell>
          <cell r="H183">
            <v>60</v>
          </cell>
          <cell r="I183" t="str">
            <v>是</v>
          </cell>
          <cell r="J183">
            <v>60</v>
          </cell>
          <cell r="K183">
            <v>0</v>
          </cell>
          <cell r="AF183">
            <v>4715.25</v>
          </cell>
          <cell r="AG183">
            <v>0</v>
          </cell>
          <cell r="AH183">
            <v>0</v>
          </cell>
          <cell r="AI183">
            <v>0</v>
          </cell>
          <cell r="AJ183">
            <v>22836</v>
          </cell>
          <cell r="AK183">
            <v>0</v>
          </cell>
          <cell r="AL183">
            <v>17369.2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10380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Y183">
            <v>0</v>
          </cell>
          <cell r="AZ183">
            <v>55300.45</v>
          </cell>
          <cell r="BA183">
            <v>55300.45</v>
          </cell>
          <cell r="BB183">
            <v>0.8</v>
          </cell>
          <cell r="BC183">
            <v>1730</v>
          </cell>
          <cell r="BD183">
            <v>1730</v>
          </cell>
          <cell r="BE183">
            <v>1730</v>
          </cell>
          <cell r="BF183">
            <v>1730</v>
          </cell>
          <cell r="BG183">
            <v>1730</v>
          </cell>
          <cell r="BH183">
            <v>0</v>
          </cell>
        </row>
        <row r="184">
          <cell r="B184" t="str">
            <v>S413003</v>
          </cell>
          <cell r="C184" t="str">
            <v>秦皇岛卓泰包装制品制造有限公司</v>
          </cell>
          <cell r="D184" t="str">
            <v>座椅</v>
          </cell>
          <cell r="E184" t="str">
            <v>座椅</v>
          </cell>
          <cell r="F184" t="e">
            <v>#REF!</v>
          </cell>
          <cell r="H184">
            <v>90</v>
          </cell>
          <cell r="I184" t="str">
            <v>否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0.8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</row>
        <row r="185">
          <cell r="B185" t="str">
            <v>S435003</v>
          </cell>
          <cell r="C185" t="str">
            <v>泉州市福兴塑料五金有限公司</v>
          </cell>
          <cell r="D185" t="str">
            <v>座椅</v>
          </cell>
          <cell r="E185" t="str">
            <v>座椅</v>
          </cell>
          <cell r="F185" t="e">
            <v>#REF!</v>
          </cell>
          <cell r="G185" t="str">
            <v>正常供货</v>
          </cell>
          <cell r="H185">
            <v>90</v>
          </cell>
          <cell r="I185" t="str">
            <v>否</v>
          </cell>
          <cell r="J185">
            <v>90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  <cell r="AT185">
            <v>0</v>
          </cell>
          <cell r="AU185">
            <v>0</v>
          </cell>
          <cell r="AV185">
            <v>0</v>
          </cell>
          <cell r="AW185">
            <v>0</v>
          </cell>
          <cell r="AX185">
            <v>120966.5</v>
          </cell>
          <cell r="AY185">
            <v>0</v>
          </cell>
          <cell r="AZ185">
            <v>120966.5</v>
          </cell>
          <cell r="BA185">
            <v>0</v>
          </cell>
          <cell r="BB185">
            <v>0.8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20161.083333333332</v>
          </cell>
          <cell r="BH185">
            <v>20161.083333333332</v>
          </cell>
        </row>
        <row r="186">
          <cell r="B186" t="str">
            <v>S513184</v>
          </cell>
          <cell r="C186" t="str">
            <v>黄骅市源特市政工程有限公司</v>
          </cell>
          <cell r="D186">
            <v>0</v>
          </cell>
          <cell r="E186">
            <v>0</v>
          </cell>
          <cell r="G186" t="str">
            <v>老账</v>
          </cell>
          <cell r="H186">
            <v>0</v>
          </cell>
          <cell r="I186" t="str">
            <v>否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</row>
        <row r="187">
          <cell r="B187" t="str">
            <v>S413043</v>
          </cell>
          <cell r="C187" t="str">
            <v>河北航凌电路板有限公司</v>
          </cell>
          <cell r="D187" t="str">
            <v>后视镜</v>
          </cell>
          <cell r="E187" t="str">
            <v>后视镜</v>
          </cell>
          <cell r="G187" t="str">
            <v>正常供货</v>
          </cell>
          <cell r="H187">
            <v>60</v>
          </cell>
          <cell r="I187" t="str">
            <v>否</v>
          </cell>
          <cell r="J187">
            <v>60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R187">
            <v>0</v>
          </cell>
          <cell r="AT187">
            <v>14581.59</v>
          </cell>
          <cell r="AU187">
            <v>21653.439999999999</v>
          </cell>
          <cell r="AV187">
            <v>92474.9</v>
          </cell>
          <cell r="AW187">
            <v>43491.71</v>
          </cell>
          <cell r="AX187">
            <v>103898.96</v>
          </cell>
          <cell r="AY187">
            <v>110107.83</v>
          </cell>
          <cell r="AZ187">
            <v>386208.43</v>
          </cell>
          <cell r="BA187">
            <v>172201.63999999996</v>
          </cell>
          <cell r="BB187">
            <v>0</v>
          </cell>
          <cell r="BC187">
            <v>2430.2649999999999</v>
          </cell>
          <cell r="BD187">
            <v>6039.1716666666662</v>
          </cell>
          <cell r="BE187">
            <v>21451.654999999999</v>
          </cell>
          <cell r="BF187">
            <v>28700.273333333331</v>
          </cell>
          <cell r="BG187">
            <v>46016.766666666663</v>
          </cell>
          <cell r="BH187">
            <v>64368.071666666663</v>
          </cell>
        </row>
        <row r="188">
          <cell r="B188" t="str">
            <v>S432034</v>
          </cell>
          <cell r="C188" t="str">
            <v>上锐（常州）供应链管理有限公司</v>
          </cell>
          <cell r="D188" t="str">
            <v>金属件/座椅/后视镜</v>
          </cell>
          <cell r="E188" t="str">
            <v>金属件/座椅/后视镜</v>
          </cell>
          <cell r="F188" t="e">
            <v>#REF!</v>
          </cell>
          <cell r="G188" t="str">
            <v>正常供货</v>
          </cell>
          <cell r="H188">
            <v>90</v>
          </cell>
          <cell r="I188" t="str">
            <v>否</v>
          </cell>
          <cell r="J188">
            <v>90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B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2510.1</v>
          </cell>
          <cell r="AU188">
            <v>61092.66</v>
          </cell>
          <cell r="AV188">
            <v>0</v>
          </cell>
          <cell r="AW188">
            <v>95995.6</v>
          </cell>
          <cell r="AX188">
            <v>159590.59</v>
          </cell>
          <cell r="AY188">
            <v>131061.38</v>
          </cell>
          <cell r="AZ188">
            <v>450250.33</v>
          </cell>
          <cell r="BA188">
            <v>63602.760000000009</v>
          </cell>
          <cell r="BB188">
            <v>1</v>
          </cell>
          <cell r="BC188">
            <v>418.34999999999997</v>
          </cell>
          <cell r="BD188">
            <v>10600.460000000001</v>
          </cell>
          <cell r="BE188">
            <v>10600.460000000001</v>
          </cell>
          <cell r="BF188">
            <v>26599.726666666669</v>
          </cell>
          <cell r="BG188">
            <v>53198.158333333333</v>
          </cell>
          <cell r="BH188">
            <v>75041.721666666665</v>
          </cell>
        </row>
        <row r="189">
          <cell r="B189" t="str">
            <v>S413028</v>
          </cell>
          <cell r="C189" t="str">
            <v>泊头市鑫洪金属制品有限公司</v>
          </cell>
          <cell r="D189" t="str">
            <v>金属件/后视镜</v>
          </cell>
          <cell r="E189" t="str">
            <v>金属件/后视镜</v>
          </cell>
          <cell r="F189" t="e">
            <v>#REF!</v>
          </cell>
          <cell r="G189" t="str">
            <v>正常供货</v>
          </cell>
          <cell r="H189">
            <v>60</v>
          </cell>
          <cell r="I189" t="str">
            <v>是</v>
          </cell>
          <cell r="J189">
            <v>60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E189">
            <v>8235.6200000000008</v>
          </cell>
          <cell r="AF189">
            <v>0</v>
          </cell>
          <cell r="AG189">
            <v>0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18737.27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16726.91</v>
          </cell>
          <cell r="AV189">
            <v>0</v>
          </cell>
          <cell r="AW189">
            <v>0</v>
          </cell>
          <cell r="AY189">
            <v>0</v>
          </cell>
          <cell r="AZ189">
            <v>43699.8</v>
          </cell>
          <cell r="BA189">
            <v>43699.8</v>
          </cell>
          <cell r="BB189">
            <v>0.8</v>
          </cell>
          <cell r="BC189">
            <v>3122.8783333333336</v>
          </cell>
          <cell r="BD189">
            <v>5910.6966666666667</v>
          </cell>
          <cell r="BE189">
            <v>2787.8183333333332</v>
          </cell>
          <cell r="BF189">
            <v>2787.8183333333332</v>
          </cell>
          <cell r="BG189">
            <v>2787.8183333333332</v>
          </cell>
          <cell r="BH189">
            <v>2787.8183333333332</v>
          </cell>
        </row>
        <row r="190">
          <cell r="B190" t="str">
            <v>S543006</v>
          </cell>
          <cell r="C190" t="str">
            <v>北京普田物流有限公司长沙分公司</v>
          </cell>
          <cell r="D190" t="str">
            <v>座椅</v>
          </cell>
          <cell r="E190" t="str">
            <v>座椅</v>
          </cell>
          <cell r="F190" t="e">
            <v>#REF!</v>
          </cell>
          <cell r="G190" t="str">
            <v>销售（已支付）</v>
          </cell>
          <cell r="H190">
            <v>0</v>
          </cell>
          <cell r="I190" t="str">
            <v>否</v>
          </cell>
          <cell r="AJ190">
            <v>0</v>
          </cell>
          <cell r="AK190">
            <v>0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0</v>
          </cell>
          <cell r="AQ190">
            <v>0</v>
          </cell>
          <cell r="AR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0.8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</row>
        <row r="191">
          <cell r="B191" t="str">
            <v>S431010</v>
          </cell>
          <cell r="C191" t="str">
            <v>上海绽奇汽车部件有限公司</v>
          </cell>
          <cell r="D191" t="str">
            <v>座椅</v>
          </cell>
          <cell r="E191" t="str">
            <v>座椅</v>
          </cell>
          <cell r="F191" t="e">
            <v>#REF!</v>
          </cell>
          <cell r="G191" t="str">
            <v>正常供货</v>
          </cell>
          <cell r="H191">
            <v>60</v>
          </cell>
          <cell r="I191" t="str">
            <v>是</v>
          </cell>
          <cell r="J191">
            <v>60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P191">
            <v>1264.8800000000001</v>
          </cell>
          <cell r="AQ191">
            <v>104000</v>
          </cell>
          <cell r="AR191">
            <v>117200</v>
          </cell>
          <cell r="AS191">
            <v>103451.51</v>
          </cell>
          <cell r="AT191">
            <v>101240.17</v>
          </cell>
          <cell r="AU191">
            <v>93732.32</v>
          </cell>
          <cell r="AV191">
            <v>131837.91</v>
          </cell>
          <cell r="AW191">
            <v>70373.429999999993</v>
          </cell>
          <cell r="AX191">
            <v>110744.22</v>
          </cell>
          <cell r="AY191">
            <v>25437.68</v>
          </cell>
          <cell r="AZ191">
            <v>859282.12</v>
          </cell>
          <cell r="BA191">
            <v>723100.22</v>
          </cell>
          <cell r="BB191">
            <v>0.8</v>
          </cell>
          <cell r="BC191">
            <v>71192.759999999995</v>
          </cell>
          <cell r="BD191">
            <v>86814.813333333339</v>
          </cell>
          <cell r="BE191">
            <v>108576.985</v>
          </cell>
          <cell r="BF191">
            <v>102972.55666666669</v>
          </cell>
          <cell r="BG191">
            <v>101896.59333333334</v>
          </cell>
          <cell r="BH191">
            <v>88894.288333333345</v>
          </cell>
        </row>
        <row r="192">
          <cell r="B192" t="str">
            <v>S433014</v>
          </cell>
          <cell r="C192" t="str">
            <v>象山天星汽配有限责任公司</v>
          </cell>
          <cell r="D192" t="str">
            <v>后视镜</v>
          </cell>
          <cell r="E192" t="str">
            <v>后视镜</v>
          </cell>
          <cell r="G192" t="str">
            <v>老账</v>
          </cell>
          <cell r="H192">
            <v>60</v>
          </cell>
          <cell r="I192" t="str">
            <v>否</v>
          </cell>
          <cell r="K192">
            <v>29924.39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Y192">
            <v>0</v>
          </cell>
          <cell r="AZ192">
            <v>29924.39</v>
          </cell>
          <cell r="BA192">
            <v>29924.39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</row>
        <row r="193">
          <cell r="B193" t="str">
            <v>S412021</v>
          </cell>
          <cell r="C193" t="str">
            <v>天津市宝驰汽车部件有限公司</v>
          </cell>
          <cell r="D193" t="str">
            <v>座椅</v>
          </cell>
          <cell r="E193" t="str">
            <v>座椅</v>
          </cell>
          <cell r="F193" t="e">
            <v>#REF!</v>
          </cell>
          <cell r="G193" t="str">
            <v>老账</v>
          </cell>
          <cell r="H193">
            <v>0</v>
          </cell>
          <cell r="I193" t="str">
            <v>否</v>
          </cell>
          <cell r="K193">
            <v>28888.81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Y193">
            <v>0</v>
          </cell>
          <cell r="AZ193">
            <v>28888.81</v>
          </cell>
          <cell r="BA193">
            <v>28888.81</v>
          </cell>
          <cell r="BB193">
            <v>0.8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</row>
        <row r="194">
          <cell r="B194" t="str">
            <v>S513011</v>
          </cell>
          <cell r="C194" t="str">
            <v>黄骅市宏信五金机电经营部</v>
          </cell>
          <cell r="D194" t="str">
            <v>金属件</v>
          </cell>
          <cell r="E194" t="str">
            <v>金属件</v>
          </cell>
          <cell r="F194" t="e">
            <v>#REF!</v>
          </cell>
          <cell r="G194" t="str">
            <v>零采</v>
          </cell>
          <cell r="H194">
            <v>0</v>
          </cell>
          <cell r="I194" t="str">
            <v>否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13590</v>
          </cell>
          <cell r="AT194">
            <v>16384.95</v>
          </cell>
          <cell r="AU194">
            <v>0</v>
          </cell>
          <cell r="AV194">
            <v>0</v>
          </cell>
          <cell r="AW194">
            <v>0</v>
          </cell>
          <cell r="AY194">
            <v>15785</v>
          </cell>
          <cell r="AZ194">
            <v>45759.95</v>
          </cell>
          <cell r="BA194">
            <v>45759.95</v>
          </cell>
          <cell r="BB194">
            <v>1</v>
          </cell>
          <cell r="BC194">
            <v>4995.8249999999998</v>
          </cell>
          <cell r="BD194">
            <v>4995.8249999999998</v>
          </cell>
          <cell r="BE194">
            <v>4995.8249999999998</v>
          </cell>
          <cell r="BF194">
            <v>4995.8249999999998</v>
          </cell>
          <cell r="BG194">
            <v>4995.8249999999998</v>
          </cell>
          <cell r="BH194">
            <v>5361.6583333333338</v>
          </cell>
        </row>
        <row r="195">
          <cell r="B195" t="str">
            <v>S513149</v>
          </cell>
          <cell r="C195" t="str">
            <v>黄骅市旭鑫模具制造有限公司</v>
          </cell>
          <cell r="D195" t="str">
            <v>金属件</v>
          </cell>
          <cell r="E195" t="str">
            <v>金属件</v>
          </cell>
          <cell r="F195" t="e">
            <v>#REF!</v>
          </cell>
          <cell r="G195" t="str">
            <v>固定资产</v>
          </cell>
          <cell r="H195">
            <v>0</v>
          </cell>
          <cell r="I195" t="str">
            <v>否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82560</v>
          </cell>
          <cell r="AV195">
            <v>0</v>
          </cell>
          <cell r="AW195">
            <v>0</v>
          </cell>
          <cell r="AY195">
            <v>0</v>
          </cell>
          <cell r="AZ195">
            <v>82560</v>
          </cell>
          <cell r="BA195">
            <v>82560</v>
          </cell>
          <cell r="BB195">
            <v>1</v>
          </cell>
          <cell r="BC195">
            <v>0</v>
          </cell>
          <cell r="BD195">
            <v>13760</v>
          </cell>
          <cell r="BE195">
            <v>13760</v>
          </cell>
          <cell r="BF195">
            <v>13760</v>
          </cell>
          <cell r="BG195">
            <v>13760</v>
          </cell>
          <cell r="BH195">
            <v>13760</v>
          </cell>
        </row>
        <row r="196">
          <cell r="B196" t="str">
            <v>S413167</v>
          </cell>
          <cell r="C196" t="str">
            <v>航天宏达（泊头）机械科技有限公司</v>
          </cell>
          <cell r="D196" t="str">
            <v>金属件</v>
          </cell>
          <cell r="E196" t="str">
            <v>金属件</v>
          </cell>
          <cell r="F196" t="e">
            <v>#REF!</v>
          </cell>
          <cell r="G196" t="str">
            <v>正常供货</v>
          </cell>
          <cell r="H196">
            <v>90</v>
          </cell>
          <cell r="I196" t="str">
            <v>是</v>
          </cell>
          <cell r="J196">
            <v>90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E196">
            <v>0</v>
          </cell>
          <cell r="AF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5550.86</v>
          </cell>
          <cell r="AQ196">
            <v>243300</v>
          </cell>
          <cell r="AR196">
            <v>78100</v>
          </cell>
          <cell r="AS196">
            <v>39195.440000000002</v>
          </cell>
          <cell r="AT196">
            <v>24295</v>
          </cell>
          <cell r="AU196">
            <v>39148.76</v>
          </cell>
          <cell r="AV196">
            <v>46289.2</v>
          </cell>
          <cell r="AW196">
            <v>54528.87</v>
          </cell>
          <cell r="AX196">
            <v>138913.28</v>
          </cell>
          <cell r="AY196">
            <v>36594.51</v>
          </cell>
          <cell r="AZ196">
            <v>705915.92</v>
          </cell>
          <cell r="BA196">
            <v>475879.26</v>
          </cell>
          <cell r="BB196">
            <v>0.8</v>
          </cell>
          <cell r="BC196">
            <v>65073.549999999996</v>
          </cell>
          <cell r="BD196">
            <v>71598.343333333338</v>
          </cell>
          <cell r="BE196">
            <v>78388.066666666666</v>
          </cell>
          <cell r="BF196">
            <v>46926.21166666667</v>
          </cell>
          <cell r="BG196">
            <v>57061.758333333339</v>
          </cell>
          <cell r="BH196">
            <v>56628.27</v>
          </cell>
        </row>
        <row r="197">
          <cell r="B197" t="str">
            <v>S511016</v>
          </cell>
          <cell r="C197" t="str">
            <v>建研盈科（北京）科技有限公司</v>
          </cell>
          <cell r="D197">
            <v>0</v>
          </cell>
          <cell r="E197">
            <v>0</v>
          </cell>
          <cell r="G197" t="str">
            <v>老账</v>
          </cell>
          <cell r="H197">
            <v>0</v>
          </cell>
          <cell r="I197" t="str">
            <v>否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5184</v>
          </cell>
          <cell r="AY197">
            <v>0</v>
          </cell>
          <cell r="AZ197">
            <v>5184</v>
          </cell>
          <cell r="BA197">
            <v>5184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864</v>
          </cell>
          <cell r="BH197">
            <v>864</v>
          </cell>
        </row>
        <row r="198">
          <cell r="B198" t="str">
            <v>S411013</v>
          </cell>
          <cell r="C198" t="str">
            <v>北京瑞隆祥模具有限公司</v>
          </cell>
          <cell r="D198" t="str">
            <v>金属件/座椅/后视镜</v>
          </cell>
          <cell r="E198" t="str">
            <v>金属件/座椅/后视镜</v>
          </cell>
          <cell r="F198" t="e">
            <v>#REF!</v>
          </cell>
          <cell r="G198" t="str">
            <v>正常供货</v>
          </cell>
          <cell r="H198">
            <v>60</v>
          </cell>
          <cell r="I198" t="str">
            <v>是</v>
          </cell>
          <cell r="J198">
            <v>60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I198">
            <v>148520.95999999999</v>
          </cell>
          <cell r="AJ198">
            <v>84153.61</v>
          </cell>
          <cell r="AK198">
            <v>138249.72</v>
          </cell>
          <cell r="AL198">
            <v>226653.25</v>
          </cell>
          <cell r="AM198">
            <v>279959.78000000003</v>
          </cell>
          <cell r="AN198">
            <v>9328.8700000000008</v>
          </cell>
          <cell r="AO198">
            <v>10302.209999999999</v>
          </cell>
          <cell r="AP198">
            <v>30456.92</v>
          </cell>
          <cell r="AQ198">
            <v>34700</v>
          </cell>
          <cell r="AR198">
            <v>80600</v>
          </cell>
          <cell r="AS198">
            <v>111328.73</v>
          </cell>
          <cell r="AT198">
            <v>64801.71</v>
          </cell>
          <cell r="AU198">
            <v>0</v>
          </cell>
          <cell r="AV198">
            <v>0</v>
          </cell>
          <cell r="AW198">
            <v>0</v>
          </cell>
          <cell r="AY198">
            <v>0</v>
          </cell>
          <cell r="AZ198">
            <v>1219055.76</v>
          </cell>
          <cell r="BA198">
            <v>1219055.76</v>
          </cell>
          <cell r="BB198">
            <v>1</v>
          </cell>
          <cell r="BC198">
            <v>55364.928333333337</v>
          </cell>
          <cell r="BD198">
            <v>53647.893333333333</v>
          </cell>
          <cell r="BE198">
            <v>48571.74</v>
          </cell>
          <cell r="BF198">
            <v>42788.406666666662</v>
          </cell>
          <cell r="BG198">
            <v>29355.073333333334</v>
          </cell>
          <cell r="BH198">
            <v>10800.285</v>
          </cell>
        </row>
        <row r="199">
          <cell r="B199" t="str">
            <v>S413136</v>
          </cell>
          <cell r="C199" t="str">
            <v>黄骅市鼎祥五金制品有限公司</v>
          </cell>
          <cell r="D199" t="str">
            <v>金属件/座椅</v>
          </cell>
          <cell r="E199" t="str">
            <v>金属件/座椅</v>
          </cell>
          <cell r="F199" t="e">
            <v>#REF!</v>
          </cell>
          <cell r="G199" t="str">
            <v>固定资产-老账</v>
          </cell>
          <cell r="H199" t="str">
            <v>预付</v>
          </cell>
          <cell r="I199" t="str">
            <v>否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1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</row>
        <row r="200">
          <cell r="B200" t="str">
            <v>S432019</v>
          </cell>
          <cell r="C200" t="str">
            <v>苏州苏宁标准件有限公司</v>
          </cell>
          <cell r="D200" t="str">
            <v>金属件/座椅/后视镜</v>
          </cell>
          <cell r="E200" t="str">
            <v>金属件/座椅/后视镜</v>
          </cell>
          <cell r="F200" t="e">
            <v>#REF!</v>
          </cell>
          <cell r="H200">
            <v>90</v>
          </cell>
          <cell r="I200" t="str">
            <v>否</v>
          </cell>
          <cell r="K200">
            <v>0</v>
          </cell>
          <cell r="L200">
            <v>0</v>
          </cell>
          <cell r="M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E200">
            <v>0</v>
          </cell>
          <cell r="AF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</row>
        <row r="201">
          <cell r="B201" t="str">
            <v>S413016</v>
          </cell>
          <cell r="C201" t="str">
            <v xml:space="preserve">河北聚福家用电器有限公司 </v>
          </cell>
          <cell r="D201" t="str">
            <v>后视镜</v>
          </cell>
          <cell r="E201" t="str">
            <v>后视镜</v>
          </cell>
          <cell r="H201">
            <v>30</v>
          </cell>
          <cell r="I201" t="str">
            <v>否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23937.599999999999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Y201">
            <v>0</v>
          </cell>
          <cell r="AZ201">
            <v>23937.599999999999</v>
          </cell>
          <cell r="BA201">
            <v>23937.599999999999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</row>
        <row r="202">
          <cell r="B202" t="str">
            <v>S413104</v>
          </cell>
          <cell r="C202" t="str">
            <v>沧州施普模具制造有限公司</v>
          </cell>
          <cell r="D202">
            <v>0</v>
          </cell>
          <cell r="E202">
            <v>0</v>
          </cell>
          <cell r="G202" t="str">
            <v>老账</v>
          </cell>
          <cell r="H202">
            <v>0</v>
          </cell>
          <cell r="I202" t="str">
            <v>否</v>
          </cell>
          <cell r="K202">
            <v>21800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Y202">
            <v>0</v>
          </cell>
          <cell r="AZ202">
            <v>21800</v>
          </cell>
          <cell r="BA202">
            <v>21800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</row>
        <row r="203">
          <cell r="B203" t="str">
            <v>S413144</v>
          </cell>
          <cell r="C203" t="str">
            <v>黄骅市隆润汽车配件有限公司</v>
          </cell>
          <cell r="D203" t="str">
            <v>座椅/后视镜</v>
          </cell>
          <cell r="E203" t="str">
            <v>座椅/后视镜</v>
          </cell>
          <cell r="F203" t="e">
            <v>#REF!</v>
          </cell>
          <cell r="H203">
            <v>60</v>
          </cell>
          <cell r="I203" t="str">
            <v>否</v>
          </cell>
          <cell r="J203">
            <v>60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0.8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</row>
        <row r="204">
          <cell r="B204" t="str">
            <v>S411039</v>
          </cell>
          <cell r="C204" t="str">
            <v>北京华兴恒通科技有限公司</v>
          </cell>
          <cell r="D204">
            <v>0</v>
          </cell>
          <cell r="E204">
            <v>0</v>
          </cell>
          <cell r="G204" t="str">
            <v>老账</v>
          </cell>
          <cell r="H204">
            <v>0</v>
          </cell>
          <cell r="I204" t="str">
            <v>否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21440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1320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Y204">
            <v>0</v>
          </cell>
          <cell r="AZ204">
            <v>22760</v>
          </cell>
          <cell r="BA204">
            <v>22760</v>
          </cell>
          <cell r="BB204">
            <v>0</v>
          </cell>
          <cell r="BC204">
            <v>220</v>
          </cell>
          <cell r="BD204">
            <v>220</v>
          </cell>
          <cell r="BE204">
            <v>220</v>
          </cell>
          <cell r="BF204">
            <v>0</v>
          </cell>
          <cell r="BG204">
            <v>0</v>
          </cell>
          <cell r="BH204">
            <v>0</v>
          </cell>
        </row>
        <row r="205">
          <cell r="B205" t="str">
            <v>S513121</v>
          </cell>
          <cell r="C205" t="str">
            <v>黄骅市宏顺模具厂</v>
          </cell>
          <cell r="D205">
            <v>0</v>
          </cell>
          <cell r="E205">
            <v>0</v>
          </cell>
          <cell r="H205">
            <v>0</v>
          </cell>
          <cell r="I205" t="str">
            <v>否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1420</v>
          </cell>
          <cell r="AY205">
            <v>0</v>
          </cell>
          <cell r="AZ205">
            <v>1420</v>
          </cell>
          <cell r="BA205">
            <v>1420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236.66666666666666</v>
          </cell>
          <cell r="BH205">
            <v>236.66666666666666</v>
          </cell>
        </row>
        <row r="206">
          <cell r="B206" t="str">
            <v>S531003</v>
          </cell>
          <cell r="C206" t="str">
            <v>上海名华悬挂输送机有限公司</v>
          </cell>
          <cell r="D206">
            <v>0</v>
          </cell>
          <cell r="E206">
            <v>0</v>
          </cell>
          <cell r="G206" t="str">
            <v>固定资产-老账</v>
          </cell>
          <cell r="H206">
            <v>0</v>
          </cell>
          <cell r="I206" t="str">
            <v>否</v>
          </cell>
          <cell r="K206">
            <v>19500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Y206">
            <v>0</v>
          </cell>
          <cell r="AZ206">
            <v>19500</v>
          </cell>
          <cell r="BA206">
            <v>19500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</row>
        <row r="207">
          <cell r="B207" t="str">
            <v>S513051</v>
          </cell>
          <cell r="C207" t="str">
            <v>唐山璟胜自动化科技有限公司</v>
          </cell>
          <cell r="D207">
            <v>0</v>
          </cell>
          <cell r="E207">
            <v>0</v>
          </cell>
          <cell r="G207" t="str">
            <v>发泡机器人保养费用-老账</v>
          </cell>
          <cell r="H207">
            <v>0</v>
          </cell>
          <cell r="I207" t="str">
            <v>否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</row>
        <row r="208">
          <cell r="B208" t="str">
            <v>S413102</v>
          </cell>
          <cell r="C208" t="str">
            <v>黄骅市增鑫五金制品有限公司</v>
          </cell>
          <cell r="D208">
            <v>0</v>
          </cell>
          <cell r="E208">
            <v>0</v>
          </cell>
          <cell r="G208" t="str">
            <v>老账</v>
          </cell>
          <cell r="H208">
            <v>0</v>
          </cell>
          <cell r="I208" t="str">
            <v>否</v>
          </cell>
          <cell r="K208">
            <v>19045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Y208">
            <v>0</v>
          </cell>
          <cell r="AZ208">
            <v>19045</v>
          </cell>
          <cell r="BA208">
            <v>19045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</row>
        <row r="209">
          <cell r="B209" t="str">
            <v>S544014</v>
          </cell>
          <cell r="C209" t="str">
            <v>深圳市壮志科技有限公司</v>
          </cell>
          <cell r="D209">
            <v>0</v>
          </cell>
          <cell r="E209">
            <v>0</v>
          </cell>
          <cell r="G209" t="str">
            <v>老账</v>
          </cell>
          <cell r="H209">
            <v>0</v>
          </cell>
          <cell r="I209" t="str">
            <v>是</v>
          </cell>
          <cell r="AH209">
            <v>19000</v>
          </cell>
          <cell r="AI209">
            <v>0</v>
          </cell>
          <cell r="AJ209">
            <v>0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0</v>
          </cell>
          <cell r="AP209">
            <v>0</v>
          </cell>
          <cell r="AQ209">
            <v>0</v>
          </cell>
          <cell r="AR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Y209">
            <v>0</v>
          </cell>
          <cell r="AZ209">
            <v>19000</v>
          </cell>
          <cell r="BA209">
            <v>19000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</row>
        <row r="210">
          <cell r="B210" t="str">
            <v>S413087</v>
          </cell>
          <cell r="C210" t="str">
            <v>东光县汽车减震器厂</v>
          </cell>
          <cell r="D210" t="str">
            <v>金属件</v>
          </cell>
          <cell r="E210" t="str">
            <v>金属件</v>
          </cell>
          <cell r="F210" t="e">
            <v>#REF!</v>
          </cell>
          <cell r="G210" t="str">
            <v>老账</v>
          </cell>
          <cell r="H210">
            <v>60</v>
          </cell>
          <cell r="I210" t="str">
            <v>否</v>
          </cell>
          <cell r="K210">
            <v>18714.75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0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0</v>
          </cell>
          <cell r="AQ210">
            <v>0</v>
          </cell>
          <cell r="AR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Y210">
            <v>0</v>
          </cell>
          <cell r="AZ210">
            <v>18714.75</v>
          </cell>
          <cell r="BA210">
            <v>18714.75</v>
          </cell>
          <cell r="BB210">
            <v>1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</row>
        <row r="211">
          <cell r="B211" t="str">
            <v>S537016</v>
          </cell>
          <cell r="C211" t="str">
            <v>山东新联大物流股份有限公司</v>
          </cell>
          <cell r="D211" t="str">
            <v>座椅</v>
          </cell>
          <cell r="E211" t="str">
            <v>座椅</v>
          </cell>
          <cell r="F211" t="e">
            <v>#REF!</v>
          </cell>
          <cell r="G211" t="str">
            <v>销售（三方库）</v>
          </cell>
          <cell r="H211">
            <v>0</v>
          </cell>
          <cell r="I211" t="str">
            <v>否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8488.18</v>
          </cell>
          <cell r="Z211">
            <v>10000</v>
          </cell>
          <cell r="AA211">
            <v>0</v>
          </cell>
          <cell r="AB211">
            <v>0</v>
          </cell>
          <cell r="AC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Y211">
            <v>0</v>
          </cell>
          <cell r="AZ211">
            <v>18488.18</v>
          </cell>
          <cell r="BA211">
            <v>18488.18</v>
          </cell>
          <cell r="BB211">
            <v>0.8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</row>
        <row r="212">
          <cell r="B212" t="str">
            <v>S444014</v>
          </cell>
          <cell r="C212" t="str">
            <v>深圳市毅荣川电子科技有限公司</v>
          </cell>
          <cell r="D212" t="str">
            <v>座椅</v>
          </cell>
          <cell r="E212" t="str">
            <v>座椅</v>
          </cell>
          <cell r="F212" t="e">
            <v>#REF!</v>
          </cell>
          <cell r="G212" t="str">
            <v>正常供货</v>
          </cell>
          <cell r="H212">
            <v>90</v>
          </cell>
          <cell r="I212" t="str">
            <v>否</v>
          </cell>
          <cell r="J212">
            <v>90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151605.35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Y212">
            <v>0</v>
          </cell>
          <cell r="AZ212">
            <v>151605.35</v>
          </cell>
          <cell r="BA212">
            <v>151605.35</v>
          </cell>
          <cell r="BB212">
            <v>1</v>
          </cell>
          <cell r="BC212">
            <v>25267.558333333334</v>
          </cell>
          <cell r="BD212">
            <v>25267.558333333334</v>
          </cell>
          <cell r="BE212">
            <v>25267.558333333334</v>
          </cell>
          <cell r="BF212">
            <v>25267.558333333334</v>
          </cell>
          <cell r="BG212">
            <v>0</v>
          </cell>
          <cell r="BH212">
            <v>0</v>
          </cell>
        </row>
        <row r="213">
          <cell r="B213" t="str">
            <v>S443001</v>
          </cell>
          <cell r="C213" t="str">
            <v>衡阳县标准件厂株洲销售处</v>
          </cell>
          <cell r="D213" t="str">
            <v>座椅</v>
          </cell>
          <cell r="E213" t="str">
            <v>座椅</v>
          </cell>
          <cell r="F213" t="e">
            <v>#REF!</v>
          </cell>
          <cell r="G213" t="str">
            <v>老账</v>
          </cell>
          <cell r="H213">
            <v>60</v>
          </cell>
          <cell r="I213" t="str">
            <v>否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Y213">
            <v>0</v>
          </cell>
          <cell r="AZ213">
            <v>0</v>
          </cell>
          <cell r="BA213">
            <v>0</v>
          </cell>
          <cell r="BB213">
            <v>0.8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</row>
        <row r="214">
          <cell r="B214" t="str">
            <v>S442003</v>
          </cell>
          <cell r="C214" t="str">
            <v>襄阳杰创化工新材料有限公司</v>
          </cell>
          <cell r="D214" t="str">
            <v>座椅</v>
          </cell>
          <cell r="E214" t="str">
            <v>座椅</v>
          </cell>
          <cell r="F214" t="e">
            <v>#REF!</v>
          </cell>
          <cell r="G214" t="str">
            <v>老账</v>
          </cell>
          <cell r="H214">
            <v>30</v>
          </cell>
          <cell r="I214" t="str">
            <v>否</v>
          </cell>
          <cell r="K214">
            <v>17456.5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Y214">
            <v>0</v>
          </cell>
          <cell r="AZ214">
            <v>17456.5</v>
          </cell>
          <cell r="BA214">
            <v>17456.5</v>
          </cell>
          <cell r="BB214">
            <v>1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</row>
        <row r="215">
          <cell r="B215" t="str">
            <v>S512018</v>
          </cell>
          <cell r="C215" t="str">
            <v>兴宏盛汽车配件（天津）有限公司</v>
          </cell>
          <cell r="D215">
            <v>0</v>
          </cell>
          <cell r="E215" t="str">
            <v>金属件</v>
          </cell>
          <cell r="F215" t="e">
            <v>#REF!</v>
          </cell>
          <cell r="G215" t="str">
            <v>零采</v>
          </cell>
          <cell r="H215">
            <v>0</v>
          </cell>
          <cell r="I215" t="str">
            <v>否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</row>
        <row r="216">
          <cell r="B216" t="str">
            <v>S411019</v>
          </cell>
          <cell r="C216" t="str">
            <v>多科迪（北京）塑胶颜料有限公司</v>
          </cell>
          <cell r="D216" t="str">
            <v>后视镜</v>
          </cell>
          <cell r="E216" t="str">
            <v>后视镜</v>
          </cell>
          <cell r="G216" t="str">
            <v>大宗物料</v>
          </cell>
          <cell r="H216">
            <v>30</v>
          </cell>
          <cell r="I216" t="str">
            <v>是</v>
          </cell>
          <cell r="J216">
            <v>30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726</v>
          </cell>
          <cell r="AI216">
            <v>0</v>
          </cell>
          <cell r="AJ216">
            <v>5805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0</v>
          </cell>
          <cell r="AR216">
            <v>0</v>
          </cell>
          <cell r="AS216">
            <v>0</v>
          </cell>
          <cell r="AT216">
            <v>0</v>
          </cell>
          <cell r="AU216">
            <v>0</v>
          </cell>
          <cell r="AV216">
            <v>0</v>
          </cell>
          <cell r="AW216">
            <v>0</v>
          </cell>
          <cell r="AY216">
            <v>0</v>
          </cell>
          <cell r="AZ216">
            <v>6531</v>
          </cell>
          <cell r="BA216">
            <v>6531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</row>
        <row r="217">
          <cell r="B217" t="str">
            <v>S433012</v>
          </cell>
          <cell r="C217" t="str">
            <v>浙江全盛无纺制品有限公司</v>
          </cell>
          <cell r="D217" t="str">
            <v>座椅</v>
          </cell>
          <cell r="E217" t="str">
            <v>座椅</v>
          </cell>
          <cell r="F217" t="e">
            <v>#REF!</v>
          </cell>
          <cell r="G217" t="str">
            <v>老账</v>
          </cell>
          <cell r="H217">
            <v>0</v>
          </cell>
          <cell r="I217" t="str">
            <v>否</v>
          </cell>
          <cell r="K217">
            <v>17243.919999999998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0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Y217">
            <v>0</v>
          </cell>
          <cell r="AZ217">
            <v>17243.919999999998</v>
          </cell>
          <cell r="BA217">
            <v>17243.919999999998</v>
          </cell>
          <cell r="BB217">
            <v>0.8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</row>
        <row r="218">
          <cell r="B218" t="str">
            <v>S513111</v>
          </cell>
          <cell r="C218" t="str">
            <v>黄骅市博涵商贸有限公司</v>
          </cell>
          <cell r="D218">
            <v>0</v>
          </cell>
          <cell r="E218">
            <v>0</v>
          </cell>
          <cell r="G218" t="str">
            <v>零采</v>
          </cell>
          <cell r="H218">
            <v>0</v>
          </cell>
          <cell r="I218" t="str">
            <v>否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</row>
        <row r="219">
          <cell r="B219" t="str">
            <v>S413018</v>
          </cell>
          <cell r="C219" t="str">
            <v>沧州崇文晟源机械制造有限公司</v>
          </cell>
          <cell r="D219" t="str">
            <v>座椅</v>
          </cell>
          <cell r="E219" t="str">
            <v>座椅</v>
          </cell>
          <cell r="F219" t="e">
            <v>#REF!</v>
          </cell>
          <cell r="G219" t="str">
            <v>正常供货</v>
          </cell>
          <cell r="H219">
            <v>60</v>
          </cell>
          <cell r="I219" t="str">
            <v>否</v>
          </cell>
          <cell r="J219">
            <v>60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10230.41</v>
          </cell>
          <cell r="AV219">
            <v>0</v>
          </cell>
          <cell r="AW219">
            <v>10294.76</v>
          </cell>
          <cell r="AX219">
            <v>10294.76</v>
          </cell>
          <cell r="AY219">
            <v>10294.75</v>
          </cell>
          <cell r="AZ219">
            <v>41114.68</v>
          </cell>
          <cell r="BA219">
            <v>20525.169999999998</v>
          </cell>
          <cell r="BB219">
            <v>0.8</v>
          </cell>
          <cell r="BC219">
            <v>0</v>
          </cell>
          <cell r="BD219">
            <v>1705.0683333333334</v>
          </cell>
          <cell r="BE219">
            <v>1705.0683333333334</v>
          </cell>
          <cell r="BF219">
            <v>3420.8616666666662</v>
          </cell>
          <cell r="BG219">
            <v>5136.6549999999997</v>
          </cell>
          <cell r="BH219">
            <v>6852.4466666666667</v>
          </cell>
        </row>
        <row r="220">
          <cell r="B220" t="str">
            <v>S413140</v>
          </cell>
          <cell r="C220" t="str">
            <v>河北益清环保工程有限公司</v>
          </cell>
          <cell r="D220">
            <v>0</v>
          </cell>
          <cell r="E220">
            <v>0</v>
          </cell>
          <cell r="G220" t="str">
            <v>老账</v>
          </cell>
          <cell r="H220">
            <v>0</v>
          </cell>
          <cell r="I220" t="str">
            <v>否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0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</row>
        <row r="221">
          <cell r="B221" t="str">
            <v>S413098</v>
          </cell>
          <cell r="C221" t="str">
            <v>黄骅市宁鑫商贸有限公司</v>
          </cell>
          <cell r="D221">
            <v>0</v>
          </cell>
          <cell r="E221">
            <v>0</v>
          </cell>
          <cell r="G221" t="str">
            <v>零采</v>
          </cell>
          <cell r="H221">
            <v>0</v>
          </cell>
          <cell r="I221" t="str">
            <v>否</v>
          </cell>
          <cell r="K221">
            <v>16470.66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Y221">
            <v>0</v>
          </cell>
          <cell r="AZ221">
            <v>16470.66</v>
          </cell>
          <cell r="BA221">
            <v>16470.66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</row>
        <row r="222">
          <cell r="B222" t="str">
            <v>S437032</v>
          </cell>
          <cell r="C222" t="str">
            <v>山东昊松新材料科技有限公司</v>
          </cell>
          <cell r="D222" t="str">
            <v>后视镜</v>
          </cell>
          <cell r="E222" t="str">
            <v>后视镜</v>
          </cell>
          <cell r="G222" t="str">
            <v>正常供货</v>
          </cell>
          <cell r="H222">
            <v>30</v>
          </cell>
          <cell r="I222" t="str">
            <v>否</v>
          </cell>
          <cell r="J222">
            <v>30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F222">
            <v>0</v>
          </cell>
          <cell r="AG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</row>
        <row r="223">
          <cell r="B223" t="str">
            <v>S512006</v>
          </cell>
          <cell r="C223" t="str">
            <v>天津尼嘉斯机械设备销售有限公司</v>
          </cell>
          <cell r="D223">
            <v>0</v>
          </cell>
          <cell r="E223">
            <v>0</v>
          </cell>
          <cell r="G223" t="str">
            <v>固定资产-老账</v>
          </cell>
          <cell r="H223">
            <v>0</v>
          </cell>
          <cell r="I223" t="str">
            <v>否</v>
          </cell>
          <cell r="K223">
            <v>14336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Y223">
            <v>0</v>
          </cell>
          <cell r="AZ223">
            <v>14336</v>
          </cell>
          <cell r="BA223">
            <v>14336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</row>
        <row r="224">
          <cell r="B224" t="str">
            <v>S513017</v>
          </cell>
          <cell r="C224" t="str">
            <v>黄骅市三姐五金经销部</v>
          </cell>
          <cell r="D224" t="str">
            <v>后视镜</v>
          </cell>
          <cell r="E224" t="str">
            <v>后视镜</v>
          </cell>
          <cell r="G224" t="str">
            <v>零采</v>
          </cell>
          <cell r="H224">
            <v>0</v>
          </cell>
          <cell r="I224" t="str">
            <v>否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</row>
        <row r="225">
          <cell r="B225" t="str">
            <v>S413105</v>
          </cell>
          <cell r="C225" t="str">
            <v>沧州斯克艾商贸有限公司</v>
          </cell>
          <cell r="D225" t="str">
            <v>金属件/后视镜</v>
          </cell>
          <cell r="E225" t="str">
            <v>金属件/后视镜</v>
          </cell>
          <cell r="F225" t="e">
            <v>#REF!</v>
          </cell>
          <cell r="G225" t="str">
            <v>正常供货</v>
          </cell>
          <cell r="H225">
            <v>90</v>
          </cell>
          <cell r="I225" t="str">
            <v>是</v>
          </cell>
          <cell r="J225">
            <v>90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18797.810000000001</v>
          </cell>
          <cell r="AJ225">
            <v>0</v>
          </cell>
          <cell r="AK225">
            <v>80889.87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Y225">
            <v>0</v>
          </cell>
          <cell r="AZ225">
            <v>99687.679999999993</v>
          </cell>
          <cell r="BA225">
            <v>99687.679999999993</v>
          </cell>
          <cell r="BB225">
            <v>0.8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</row>
        <row r="226">
          <cell r="B226" t="str">
            <v>S432023</v>
          </cell>
          <cell r="C226" t="str">
            <v>浙江万福机电科技有限公司</v>
          </cell>
          <cell r="D226" t="str">
            <v>后视镜</v>
          </cell>
          <cell r="E226" t="str">
            <v>后视镜</v>
          </cell>
          <cell r="G226" t="str">
            <v>正常供货</v>
          </cell>
          <cell r="H226">
            <v>30</v>
          </cell>
          <cell r="I226" t="str">
            <v>否</v>
          </cell>
          <cell r="J226">
            <v>30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3100</v>
          </cell>
          <cell r="AW226">
            <v>339</v>
          </cell>
          <cell r="AX226">
            <v>4340</v>
          </cell>
          <cell r="AY226">
            <v>21922</v>
          </cell>
          <cell r="AZ226">
            <v>29701</v>
          </cell>
          <cell r="BA226">
            <v>51623</v>
          </cell>
          <cell r="BB226">
            <v>0</v>
          </cell>
          <cell r="BC226">
            <v>0</v>
          </cell>
          <cell r="BD226">
            <v>0</v>
          </cell>
          <cell r="BE226">
            <v>516.66666666666663</v>
          </cell>
          <cell r="BF226">
            <v>573.16666666666663</v>
          </cell>
          <cell r="BG226">
            <v>1296.5</v>
          </cell>
          <cell r="BH226">
            <v>4950.166666666667</v>
          </cell>
        </row>
        <row r="227">
          <cell r="B227" t="str">
            <v>S413030</v>
          </cell>
          <cell r="C227" t="str">
            <v>黄骅市盛荣汽车零部件有限公司</v>
          </cell>
          <cell r="D227" t="str">
            <v>金属件</v>
          </cell>
          <cell r="E227" t="str">
            <v>金属件</v>
          </cell>
          <cell r="F227" t="e">
            <v>#REF!</v>
          </cell>
          <cell r="G227" t="str">
            <v>正常供货</v>
          </cell>
          <cell r="H227">
            <v>90</v>
          </cell>
          <cell r="I227" t="str">
            <v>否</v>
          </cell>
          <cell r="J227">
            <v>90</v>
          </cell>
          <cell r="K227">
            <v>2263.73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4712.16</v>
          </cell>
          <cell r="AW227">
            <v>0</v>
          </cell>
          <cell r="AY227">
            <v>0</v>
          </cell>
          <cell r="AZ227">
            <v>6975.8899999999994</v>
          </cell>
          <cell r="BA227">
            <v>6975.8899999999994</v>
          </cell>
          <cell r="BB227">
            <v>1</v>
          </cell>
          <cell r="BC227">
            <v>0</v>
          </cell>
          <cell r="BD227">
            <v>0</v>
          </cell>
          <cell r="BE227">
            <v>785.36</v>
          </cell>
          <cell r="BF227">
            <v>785.36</v>
          </cell>
          <cell r="BG227">
            <v>785.36</v>
          </cell>
          <cell r="BH227">
            <v>785.36</v>
          </cell>
        </row>
        <row r="228">
          <cell r="B228" t="str">
            <v>S413097</v>
          </cell>
          <cell r="C228" t="str">
            <v>威县永盛汽车配件制造有限公司</v>
          </cell>
          <cell r="D228">
            <v>0</v>
          </cell>
          <cell r="E228">
            <v>0</v>
          </cell>
          <cell r="G228" t="str">
            <v>老账</v>
          </cell>
          <cell r="H228">
            <v>0</v>
          </cell>
          <cell r="I228" t="str">
            <v>否</v>
          </cell>
          <cell r="K228">
            <v>11220.07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Y228">
            <v>0</v>
          </cell>
          <cell r="AZ228">
            <v>11220.07</v>
          </cell>
          <cell r="BA228">
            <v>11220.07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</row>
        <row r="229">
          <cell r="B229" t="str">
            <v>S513018</v>
          </cell>
          <cell r="C229" t="str">
            <v>河北双力起重机械有限公司</v>
          </cell>
          <cell r="D229">
            <v>0</v>
          </cell>
          <cell r="E229">
            <v>0</v>
          </cell>
          <cell r="G229" t="str">
            <v>老账</v>
          </cell>
          <cell r="H229">
            <v>0</v>
          </cell>
          <cell r="I229" t="str">
            <v>否</v>
          </cell>
          <cell r="K229">
            <v>0</v>
          </cell>
          <cell r="L229">
            <v>450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10600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Y229">
            <v>0</v>
          </cell>
          <cell r="AZ229">
            <v>11050</v>
          </cell>
          <cell r="BA229">
            <v>11050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</row>
        <row r="230">
          <cell r="B230" t="str">
            <v>S512017</v>
          </cell>
          <cell r="C230" t="str">
            <v>天津开山金属模具科技有限公司</v>
          </cell>
          <cell r="D230">
            <v>0</v>
          </cell>
          <cell r="E230" t="str">
            <v>金属件</v>
          </cell>
          <cell r="F230" t="e">
            <v>#REF!</v>
          </cell>
          <cell r="G230" t="str">
            <v>零采</v>
          </cell>
          <cell r="H230">
            <v>0</v>
          </cell>
          <cell r="I230" t="str">
            <v>否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13485.25</v>
          </cell>
          <cell r="AU230">
            <v>0</v>
          </cell>
          <cell r="AV230">
            <v>0</v>
          </cell>
          <cell r="AW230">
            <v>11965.95</v>
          </cell>
          <cell r="AY230">
            <v>0</v>
          </cell>
          <cell r="AZ230">
            <v>25451.200000000001</v>
          </cell>
          <cell r="BA230">
            <v>25451.200000000001</v>
          </cell>
          <cell r="BB230">
            <v>0</v>
          </cell>
          <cell r="BC230">
            <v>2247.5416666666665</v>
          </cell>
          <cell r="BD230">
            <v>2247.5416666666665</v>
          </cell>
          <cell r="BE230">
            <v>2247.5416666666665</v>
          </cell>
          <cell r="BF230">
            <v>4241.8666666666668</v>
          </cell>
          <cell r="BG230">
            <v>4241.8666666666668</v>
          </cell>
          <cell r="BH230">
            <v>4241.8666666666668</v>
          </cell>
        </row>
        <row r="231">
          <cell r="B231" t="str">
            <v>S513049</v>
          </cell>
          <cell r="C231" t="str">
            <v>黄骅市悠然园林绿化工程有限公司</v>
          </cell>
          <cell r="D231">
            <v>0</v>
          </cell>
          <cell r="E231">
            <v>0</v>
          </cell>
          <cell r="G231" t="str">
            <v>老账</v>
          </cell>
          <cell r="H231">
            <v>0</v>
          </cell>
          <cell r="I231" t="str">
            <v>否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10976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Y231">
            <v>0</v>
          </cell>
          <cell r="AZ231">
            <v>10976</v>
          </cell>
          <cell r="BA231">
            <v>10976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</row>
        <row r="232">
          <cell r="B232" t="str">
            <v>S413123</v>
          </cell>
          <cell r="C232" t="str">
            <v>黄骅市固诺装饰工程有限公司</v>
          </cell>
          <cell r="D232">
            <v>0</v>
          </cell>
          <cell r="E232">
            <v>0</v>
          </cell>
          <cell r="G232" t="str">
            <v>老账</v>
          </cell>
          <cell r="H232">
            <v>0</v>
          </cell>
          <cell r="I232" t="str">
            <v>否</v>
          </cell>
          <cell r="K232">
            <v>9435.25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Y232">
            <v>0</v>
          </cell>
          <cell r="AZ232">
            <v>9435.25</v>
          </cell>
          <cell r="BA232">
            <v>9435.25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</row>
        <row r="233">
          <cell r="B233" t="str">
            <v>S513020</v>
          </cell>
          <cell r="C233" t="str">
            <v>黄骅市鸿基盛业地面工程有限公司</v>
          </cell>
          <cell r="D233">
            <v>0</v>
          </cell>
          <cell r="E233">
            <v>0</v>
          </cell>
          <cell r="G233" t="str">
            <v>老账</v>
          </cell>
          <cell r="H233">
            <v>0</v>
          </cell>
          <cell r="I233" t="str">
            <v>否</v>
          </cell>
          <cell r="K233">
            <v>9178.84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Y233">
            <v>0</v>
          </cell>
          <cell r="AZ233">
            <v>9178.84</v>
          </cell>
          <cell r="BA233">
            <v>9178.84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</row>
        <row r="234">
          <cell r="B234" t="str">
            <v>S413147</v>
          </cell>
          <cell r="C234" t="str">
            <v>黄骅市海永机电设备经营部</v>
          </cell>
          <cell r="D234">
            <v>0</v>
          </cell>
          <cell r="E234">
            <v>0</v>
          </cell>
          <cell r="G234" t="str">
            <v>老账</v>
          </cell>
          <cell r="H234">
            <v>0</v>
          </cell>
          <cell r="I234" t="str">
            <v>是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G234">
            <v>6375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15770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2500</v>
          </cell>
          <cell r="AV234">
            <v>0</v>
          </cell>
          <cell r="AW234">
            <v>0</v>
          </cell>
          <cell r="AY234">
            <v>0</v>
          </cell>
          <cell r="AZ234">
            <v>24645</v>
          </cell>
          <cell r="BA234">
            <v>24645</v>
          </cell>
          <cell r="BB234">
            <v>0</v>
          </cell>
          <cell r="BC234">
            <v>0</v>
          </cell>
          <cell r="BD234">
            <v>416.66666666666669</v>
          </cell>
          <cell r="BE234">
            <v>416.66666666666669</v>
          </cell>
          <cell r="BF234">
            <v>416.66666666666669</v>
          </cell>
          <cell r="BG234">
            <v>416.66666666666669</v>
          </cell>
          <cell r="BH234">
            <v>416.66666666666669</v>
          </cell>
        </row>
        <row r="235">
          <cell r="B235" t="str">
            <v>S413093</v>
          </cell>
          <cell r="C235" t="str">
            <v>黄骅市兴田弹簧有限公司</v>
          </cell>
          <cell r="D235" t="str">
            <v>座椅</v>
          </cell>
          <cell r="E235" t="str">
            <v>座椅</v>
          </cell>
          <cell r="F235" t="e">
            <v>#REF!</v>
          </cell>
          <cell r="G235" t="str">
            <v>清户（顶酒）</v>
          </cell>
          <cell r="H235">
            <v>0</v>
          </cell>
          <cell r="I235" t="str">
            <v>否</v>
          </cell>
          <cell r="K235">
            <v>736.41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7800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Y235">
            <v>0</v>
          </cell>
          <cell r="AZ235">
            <v>8536.41</v>
          </cell>
          <cell r="BA235">
            <v>8536.41</v>
          </cell>
          <cell r="BB235">
            <v>0.8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</row>
        <row r="236">
          <cell r="B236" t="str">
            <v>S413169</v>
          </cell>
          <cell r="C236" t="str">
            <v>黄骅市鑫翔五金产品经销处</v>
          </cell>
          <cell r="D236" t="str">
            <v>金属件</v>
          </cell>
          <cell r="E236" t="str">
            <v>金属件</v>
          </cell>
          <cell r="F236" t="e">
            <v>#REF!</v>
          </cell>
          <cell r="G236" t="str">
            <v>正常供货</v>
          </cell>
          <cell r="H236">
            <v>0</v>
          </cell>
          <cell r="I236" t="str">
            <v>否</v>
          </cell>
          <cell r="J236">
            <v>90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16</v>
          </cell>
          <cell r="AY236">
            <v>5942</v>
          </cell>
          <cell r="AZ236">
            <v>5958</v>
          </cell>
          <cell r="BA236">
            <v>5958</v>
          </cell>
          <cell r="BB236">
            <v>1</v>
          </cell>
          <cell r="BC236">
            <v>0</v>
          </cell>
          <cell r="BD236">
            <v>0</v>
          </cell>
          <cell r="BE236">
            <v>0</v>
          </cell>
          <cell r="BF236">
            <v>2.6666666666666665</v>
          </cell>
          <cell r="BG236">
            <v>2.6666666666666665</v>
          </cell>
          <cell r="BH236">
            <v>993</v>
          </cell>
        </row>
        <row r="237">
          <cell r="B237" t="str">
            <v>S437008</v>
          </cell>
          <cell r="C237" t="str">
            <v>烟台青沪纸业有限公司</v>
          </cell>
          <cell r="D237" t="str">
            <v>座椅</v>
          </cell>
          <cell r="E237" t="str">
            <v>座椅</v>
          </cell>
          <cell r="F237" t="e">
            <v>#REF!</v>
          </cell>
          <cell r="G237" t="str">
            <v>正常供货</v>
          </cell>
          <cell r="H237">
            <v>0</v>
          </cell>
          <cell r="I237" t="str">
            <v>否</v>
          </cell>
          <cell r="J237">
            <v>90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6426.73</v>
          </cell>
          <cell r="AU237">
            <v>7359.01</v>
          </cell>
          <cell r="AV237">
            <v>0</v>
          </cell>
          <cell r="AW237">
            <v>7335.33</v>
          </cell>
          <cell r="AY237">
            <v>0</v>
          </cell>
          <cell r="AZ237">
            <v>21121.07</v>
          </cell>
          <cell r="BA237">
            <v>21121.07</v>
          </cell>
          <cell r="BB237">
            <v>0.8</v>
          </cell>
          <cell r="BC237">
            <v>1071.1216666666667</v>
          </cell>
          <cell r="BD237">
            <v>2297.6233333333334</v>
          </cell>
          <cell r="BE237">
            <v>2297.6233333333334</v>
          </cell>
          <cell r="BF237">
            <v>3520.1783333333333</v>
          </cell>
          <cell r="BG237">
            <v>3520.1783333333333</v>
          </cell>
          <cell r="BH237">
            <v>3520.1783333333333</v>
          </cell>
        </row>
        <row r="238">
          <cell r="B238" t="str">
            <v>S512013</v>
          </cell>
          <cell r="C238" t="str">
            <v>兴泽智能装备（天津）有限公司</v>
          </cell>
          <cell r="D238">
            <v>0</v>
          </cell>
          <cell r="E238" t="str">
            <v>金属件</v>
          </cell>
          <cell r="F238" t="e">
            <v>#REF!</v>
          </cell>
          <cell r="G238" t="str">
            <v>老账</v>
          </cell>
          <cell r="H238">
            <v>0</v>
          </cell>
          <cell r="I238" t="str">
            <v>否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</v>
          </cell>
          <cell r="AT238">
            <v>5100</v>
          </cell>
          <cell r="AU238">
            <v>0</v>
          </cell>
          <cell r="AV238">
            <v>0</v>
          </cell>
          <cell r="AW238">
            <v>0</v>
          </cell>
          <cell r="AY238">
            <v>0</v>
          </cell>
          <cell r="AZ238">
            <v>5100</v>
          </cell>
          <cell r="BA238">
            <v>5100</v>
          </cell>
          <cell r="BB238">
            <v>0</v>
          </cell>
          <cell r="BC238">
            <v>850</v>
          </cell>
          <cell r="BD238">
            <v>850</v>
          </cell>
          <cell r="BE238">
            <v>850</v>
          </cell>
          <cell r="BF238">
            <v>850</v>
          </cell>
          <cell r="BG238">
            <v>850</v>
          </cell>
          <cell r="BH238">
            <v>850</v>
          </cell>
        </row>
        <row r="239">
          <cell r="B239" t="str">
            <v>S411020</v>
          </cell>
          <cell r="C239" t="str">
            <v>北京和昌明汽车内饰件有限公司</v>
          </cell>
          <cell r="D239" t="str">
            <v>座椅</v>
          </cell>
          <cell r="E239" t="str">
            <v>座椅</v>
          </cell>
          <cell r="F239" t="e">
            <v>#REF!</v>
          </cell>
          <cell r="G239" t="str">
            <v>正常供货</v>
          </cell>
          <cell r="H239">
            <v>90</v>
          </cell>
          <cell r="I239" t="str">
            <v>是</v>
          </cell>
          <cell r="J239">
            <v>90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779.67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723.14</v>
          </cell>
          <cell r="AS239">
            <v>0</v>
          </cell>
          <cell r="AT239">
            <v>22.66</v>
          </cell>
          <cell r="AU239">
            <v>0</v>
          </cell>
          <cell r="AV239">
            <v>0</v>
          </cell>
          <cell r="AW239">
            <v>0</v>
          </cell>
          <cell r="AY239">
            <v>0</v>
          </cell>
          <cell r="AZ239">
            <v>1525.47</v>
          </cell>
          <cell r="BA239">
            <v>1525.47</v>
          </cell>
          <cell r="BB239">
            <v>0.8</v>
          </cell>
          <cell r="BC239">
            <v>124.3</v>
          </cell>
          <cell r="BD239">
            <v>124.3</v>
          </cell>
          <cell r="BE239">
            <v>124.3</v>
          </cell>
          <cell r="BF239">
            <v>124.3</v>
          </cell>
          <cell r="BG239">
            <v>3.7766666666666668</v>
          </cell>
          <cell r="BH239">
            <v>3.7766666666666668</v>
          </cell>
        </row>
        <row r="240">
          <cell r="B240" t="str">
            <v>S431025</v>
          </cell>
          <cell r="C240" t="str">
            <v>上海坤达五金制品有限公司</v>
          </cell>
          <cell r="D240" t="str">
            <v>后视镜</v>
          </cell>
          <cell r="E240" t="str">
            <v>后视镜</v>
          </cell>
          <cell r="G240" t="str">
            <v>老账</v>
          </cell>
          <cell r="H240">
            <v>60</v>
          </cell>
          <cell r="I240" t="str">
            <v>否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</row>
        <row r="241">
          <cell r="B241" t="str">
            <v>S432024</v>
          </cell>
          <cell r="C241" t="str">
            <v>江阴市达安汽车零部件有限公司</v>
          </cell>
          <cell r="D241" t="str">
            <v>座椅</v>
          </cell>
          <cell r="E241" t="str">
            <v>座椅</v>
          </cell>
          <cell r="F241" t="e">
            <v>#REF!</v>
          </cell>
          <cell r="H241">
            <v>0</v>
          </cell>
          <cell r="I241" t="str">
            <v>否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M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0.8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</row>
        <row r="242">
          <cell r="B242" t="str">
            <v>S413088</v>
          </cell>
          <cell r="C242" t="str">
            <v>张家港市万荣机械制造有限公司</v>
          </cell>
          <cell r="D242">
            <v>0</v>
          </cell>
          <cell r="E242">
            <v>0</v>
          </cell>
          <cell r="G242" t="str">
            <v>老账</v>
          </cell>
          <cell r="H242">
            <v>0</v>
          </cell>
          <cell r="I242" t="str">
            <v>否</v>
          </cell>
          <cell r="K242">
            <v>6350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Y242">
            <v>0</v>
          </cell>
          <cell r="AZ242">
            <v>6350</v>
          </cell>
          <cell r="BA242">
            <v>6350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</row>
        <row r="243">
          <cell r="B243" t="str">
            <v>S413126</v>
          </cell>
          <cell r="C243" t="str">
            <v>沧州市坤元装饰装修工程有限公司</v>
          </cell>
          <cell r="D243">
            <v>0</v>
          </cell>
          <cell r="E243">
            <v>0</v>
          </cell>
          <cell r="G243" t="str">
            <v>老账</v>
          </cell>
          <cell r="H243">
            <v>0</v>
          </cell>
          <cell r="I243" t="str">
            <v>是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2548.4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3500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Y243">
            <v>0</v>
          </cell>
          <cell r="AZ243">
            <v>6048.4</v>
          </cell>
          <cell r="BA243">
            <v>6048.4</v>
          </cell>
          <cell r="BB243">
            <v>0</v>
          </cell>
          <cell r="BC243">
            <v>583.33333333333337</v>
          </cell>
          <cell r="BD243">
            <v>583.33333333333337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</row>
        <row r="244">
          <cell r="B244" t="str">
            <v>S431014</v>
          </cell>
          <cell r="C244" t="str">
            <v>上海优诺特实业股份有限公司</v>
          </cell>
          <cell r="D244">
            <v>0</v>
          </cell>
          <cell r="E244">
            <v>0</v>
          </cell>
          <cell r="G244" t="str">
            <v>老账</v>
          </cell>
          <cell r="H244">
            <v>0</v>
          </cell>
          <cell r="I244" t="str">
            <v>否</v>
          </cell>
          <cell r="K244">
            <v>5600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0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Y244">
            <v>0</v>
          </cell>
          <cell r="AZ244">
            <v>5600</v>
          </cell>
          <cell r="BA244">
            <v>5600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</row>
        <row r="245">
          <cell r="B245" t="str">
            <v>S413094</v>
          </cell>
          <cell r="C245" t="str">
            <v>霸州市宏海塑料制品有限公司</v>
          </cell>
          <cell r="D245" t="str">
            <v>座椅</v>
          </cell>
          <cell r="E245" t="str">
            <v>座椅</v>
          </cell>
          <cell r="F245" t="e">
            <v>#REF!</v>
          </cell>
          <cell r="G245" t="str">
            <v>老账</v>
          </cell>
          <cell r="H245">
            <v>0</v>
          </cell>
          <cell r="I245" t="str">
            <v>否</v>
          </cell>
          <cell r="K245">
            <v>5579.03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Y245">
            <v>0</v>
          </cell>
          <cell r="AZ245">
            <v>5579.03</v>
          </cell>
          <cell r="BA245">
            <v>5579.03</v>
          </cell>
          <cell r="BB245">
            <v>0.8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</row>
        <row r="246">
          <cell r="B246" t="str">
            <v>S513160</v>
          </cell>
          <cell r="C246" t="str">
            <v>黄骅市宏宸汽车配件有限公司</v>
          </cell>
          <cell r="D246" t="str">
            <v>金属件</v>
          </cell>
          <cell r="E246" t="str">
            <v>金属件</v>
          </cell>
          <cell r="F246" t="e">
            <v>#REF!</v>
          </cell>
          <cell r="G246" t="str">
            <v>一单一议（委外加工）</v>
          </cell>
          <cell r="H246">
            <v>0</v>
          </cell>
          <cell r="I246" t="str">
            <v>否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3952.36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6503.77</v>
          </cell>
          <cell r="AY246">
            <v>0</v>
          </cell>
          <cell r="AZ246">
            <v>10456.130000000001</v>
          </cell>
          <cell r="BA246">
            <v>10456.130000000001</v>
          </cell>
          <cell r="BB246">
            <v>1</v>
          </cell>
          <cell r="BC246">
            <v>658.72666666666669</v>
          </cell>
          <cell r="BD246">
            <v>658.72666666666669</v>
          </cell>
          <cell r="BE246">
            <v>658.72666666666669</v>
          </cell>
          <cell r="BF246">
            <v>658.72666666666669</v>
          </cell>
          <cell r="BG246">
            <v>1083.9616666666668</v>
          </cell>
          <cell r="BH246">
            <v>1083.9616666666668</v>
          </cell>
        </row>
        <row r="247">
          <cell r="B247" t="str">
            <v>S537004</v>
          </cell>
          <cell r="C247" t="str">
            <v>诸城市仁德物流有限公司</v>
          </cell>
          <cell r="D247" t="str">
            <v>座椅</v>
          </cell>
          <cell r="E247" t="str">
            <v>座椅</v>
          </cell>
          <cell r="F247" t="e">
            <v>#REF!</v>
          </cell>
          <cell r="G247" t="str">
            <v>销售（三方库）</v>
          </cell>
          <cell r="H247">
            <v>90</v>
          </cell>
          <cell r="I247" t="str">
            <v>是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E247">
            <v>5134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Y247">
            <v>0</v>
          </cell>
          <cell r="AZ247">
            <v>5134</v>
          </cell>
          <cell r="BA247">
            <v>5134</v>
          </cell>
          <cell r="BB247">
            <v>0.8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</row>
        <row r="248">
          <cell r="B248" t="str">
            <v>S512004</v>
          </cell>
          <cell r="C248" t="str">
            <v>天津优普达特科技有限公司</v>
          </cell>
          <cell r="D248" t="str">
            <v>金属件/座椅/后视镜</v>
          </cell>
          <cell r="E248" t="str">
            <v>金属件/座椅/后视镜</v>
          </cell>
          <cell r="F248" t="e">
            <v>#REF!</v>
          </cell>
          <cell r="G248" t="str">
            <v>固定资产-老账</v>
          </cell>
          <cell r="H248">
            <v>30</v>
          </cell>
          <cell r="I248" t="str">
            <v>是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148179.1</v>
          </cell>
          <cell r="AL248">
            <v>68930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15300</v>
          </cell>
          <cell r="AT248">
            <v>0</v>
          </cell>
          <cell r="AU248">
            <v>0</v>
          </cell>
          <cell r="AV248">
            <v>740</v>
          </cell>
          <cell r="AW248">
            <v>0</v>
          </cell>
          <cell r="AY248">
            <v>0</v>
          </cell>
          <cell r="AZ248">
            <v>233149.1</v>
          </cell>
          <cell r="BA248">
            <v>233149.1</v>
          </cell>
          <cell r="BB248">
            <v>1</v>
          </cell>
          <cell r="BC248">
            <v>2550</v>
          </cell>
          <cell r="BD248">
            <v>2550</v>
          </cell>
          <cell r="BE248">
            <v>2673.3333333333335</v>
          </cell>
          <cell r="BF248">
            <v>2673.3333333333335</v>
          </cell>
          <cell r="BG248">
            <v>2673.3333333333335</v>
          </cell>
          <cell r="BH248">
            <v>123.33333333333333</v>
          </cell>
        </row>
        <row r="249">
          <cell r="B249" t="str">
            <v>S412024</v>
          </cell>
          <cell r="C249" t="str">
            <v>天津东旺科技发展有限公司</v>
          </cell>
          <cell r="D249" t="str">
            <v>后视镜</v>
          </cell>
          <cell r="E249" t="str">
            <v>后视镜</v>
          </cell>
          <cell r="G249" t="str">
            <v>除漆药剂</v>
          </cell>
          <cell r="H249">
            <v>30</v>
          </cell>
          <cell r="I249" t="str">
            <v>否</v>
          </cell>
          <cell r="J249">
            <v>30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12714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Y249">
            <v>0</v>
          </cell>
          <cell r="AZ249">
            <v>12714</v>
          </cell>
          <cell r="BA249">
            <v>12714</v>
          </cell>
          <cell r="BB249">
            <v>0</v>
          </cell>
          <cell r="BC249">
            <v>2119</v>
          </cell>
          <cell r="BD249">
            <v>2119</v>
          </cell>
          <cell r="BE249">
            <v>2119</v>
          </cell>
          <cell r="BF249">
            <v>0</v>
          </cell>
          <cell r="BG249">
            <v>0</v>
          </cell>
          <cell r="BH249">
            <v>0</v>
          </cell>
        </row>
        <row r="250">
          <cell r="B250" t="str">
            <v>S521013</v>
          </cell>
          <cell r="C250" t="str">
            <v>沈阳机床集团中捷机床厂</v>
          </cell>
          <cell r="D250">
            <v>0</v>
          </cell>
          <cell r="E250">
            <v>0</v>
          </cell>
          <cell r="G250" t="str">
            <v>零采</v>
          </cell>
          <cell r="H250">
            <v>0</v>
          </cell>
          <cell r="I250" t="str">
            <v>是</v>
          </cell>
          <cell r="AF250">
            <v>5000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Y250">
            <v>0</v>
          </cell>
          <cell r="AZ250">
            <v>5000</v>
          </cell>
          <cell r="BA250">
            <v>5000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</row>
        <row r="251">
          <cell r="B251" t="str">
            <v>S513185</v>
          </cell>
          <cell r="C251" t="str">
            <v>河北顺和职业卫生技术服务有限公司</v>
          </cell>
          <cell r="D251">
            <v>0</v>
          </cell>
          <cell r="E251">
            <v>0</v>
          </cell>
          <cell r="G251" t="str">
            <v>管理</v>
          </cell>
          <cell r="H251">
            <v>0</v>
          </cell>
          <cell r="I251" t="str">
            <v>是</v>
          </cell>
          <cell r="AH251">
            <v>5000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Y251">
            <v>0</v>
          </cell>
          <cell r="AZ251">
            <v>5000</v>
          </cell>
          <cell r="BA251">
            <v>5000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</row>
        <row r="252">
          <cell r="B252" t="str">
            <v>S413036</v>
          </cell>
          <cell r="C252" t="str">
            <v>黄骅市元周五金制品有限公司</v>
          </cell>
          <cell r="D252" t="str">
            <v>后视镜</v>
          </cell>
          <cell r="E252" t="str">
            <v>后视镜</v>
          </cell>
          <cell r="G252" t="str">
            <v>正常供货</v>
          </cell>
          <cell r="H252">
            <v>30</v>
          </cell>
          <cell r="I252" t="str">
            <v>是</v>
          </cell>
          <cell r="J252">
            <v>30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40465.94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Y252">
            <v>0</v>
          </cell>
          <cell r="AZ252">
            <v>40465.94</v>
          </cell>
          <cell r="BA252">
            <v>40465.94</v>
          </cell>
          <cell r="BB252">
            <v>0</v>
          </cell>
          <cell r="BC252">
            <v>6744.3233333333337</v>
          </cell>
          <cell r="BD252">
            <v>6744.3233333333337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</row>
        <row r="253">
          <cell r="B253" t="str">
            <v>S411014</v>
          </cell>
          <cell r="C253" t="str">
            <v>北京京科兴业科技发展有限公司</v>
          </cell>
          <cell r="D253">
            <v>0</v>
          </cell>
          <cell r="E253">
            <v>0</v>
          </cell>
          <cell r="G253" t="str">
            <v>固定资产（检具）</v>
          </cell>
          <cell r="H253">
            <v>0</v>
          </cell>
          <cell r="I253" t="str">
            <v>否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4500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Y253">
            <v>0</v>
          </cell>
          <cell r="AZ253">
            <v>4500</v>
          </cell>
          <cell r="BA253">
            <v>4500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</row>
        <row r="254">
          <cell r="B254" t="str">
            <v>S434010</v>
          </cell>
          <cell r="C254" t="str">
            <v>安徽盛达前亮铝业有限公司</v>
          </cell>
          <cell r="D254" t="str">
            <v>后视镜</v>
          </cell>
          <cell r="E254" t="str">
            <v>后视镜</v>
          </cell>
          <cell r="G254" t="str">
            <v>老账</v>
          </cell>
          <cell r="H254">
            <v>0</v>
          </cell>
          <cell r="I254" t="str">
            <v>是</v>
          </cell>
          <cell r="AI254">
            <v>4352</v>
          </cell>
          <cell r="AJ254">
            <v>0</v>
          </cell>
          <cell r="AK254">
            <v>0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Y254">
            <v>0</v>
          </cell>
          <cell r="AZ254">
            <v>4352</v>
          </cell>
          <cell r="BA254">
            <v>4352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</row>
        <row r="255">
          <cell r="B255" t="str">
            <v>S413159</v>
          </cell>
          <cell r="C255" t="str">
            <v>沧州志鹏聚氨酯制品有限公司</v>
          </cell>
          <cell r="D255" t="str">
            <v>座椅</v>
          </cell>
          <cell r="E255" t="str">
            <v>座椅</v>
          </cell>
          <cell r="F255" t="e">
            <v>#REF!</v>
          </cell>
          <cell r="G255" t="str">
            <v>老账</v>
          </cell>
          <cell r="H255">
            <v>0</v>
          </cell>
          <cell r="I255" t="str">
            <v>否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4067.2600000000102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Y255">
            <v>0</v>
          </cell>
          <cell r="AZ255">
            <v>4067.2600000000102</v>
          </cell>
          <cell r="BA255">
            <v>4067.2600000000102</v>
          </cell>
          <cell r="BB255">
            <v>0.8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</row>
        <row r="256">
          <cell r="B256" t="str">
            <v>S413096</v>
          </cell>
          <cell r="C256" t="str">
            <v>河北联庆五金制品有限公司</v>
          </cell>
          <cell r="D256" t="str">
            <v>金属件</v>
          </cell>
          <cell r="E256" t="str">
            <v>金属件</v>
          </cell>
          <cell r="F256" t="e">
            <v>#REF!</v>
          </cell>
          <cell r="G256" t="str">
            <v>老账</v>
          </cell>
          <cell r="H256">
            <v>0</v>
          </cell>
          <cell r="I256" t="str">
            <v>否</v>
          </cell>
          <cell r="K256">
            <v>4053.14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0</v>
          </cell>
          <cell r="AR256">
            <v>0</v>
          </cell>
          <cell r="AS256">
            <v>0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Y256">
            <v>0</v>
          </cell>
          <cell r="AZ256">
            <v>4053.14</v>
          </cell>
          <cell r="BA256">
            <v>4053.14</v>
          </cell>
          <cell r="BB256">
            <v>1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</row>
        <row r="257">
          <cell r="B257" t="str">
            <v>S412028</v>
          </cell>
          <cell r="C257" t="str">
            <v>天津安美逸盛汽车检具有限公司</v>
          </cell>
          <cell r="D257">
            <v>0</v>
          </cell>
          <cell r="E257">
            <v>0</v>
          </cell>
          <cell r="H257">
            <v>0</v>
          </cell>
          <cell r="I257" t="str">
            <v>否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37850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Y257">
            <v>0</v>
          </cell>
          <cell r="AZ257">
            <v>37850</v>
          </cell>
          <cell r="BA257">
            <v>37850</v>
          </cell>
          <cell r="BB257">
            <v>0</v>
          </cell>
          <cell r="BC257">
            <v>6308.333333333333</v>
          </cell>
          <cell r="BD257">
            <v>6308.333333333333</v>
          </cell>
          <cell r="BE257">
            <v>6308.333333333333</v>
          </cell>
          <cell r="BF257">
            <v>0</v>
          </cell>
          <cell r="BG257">
            <v>0</v>
          </cell>
          <cell r="BH257">
            <v>0</v>
          </cell>
        </row>
        <row r="258">
          <cell r="B258" t="str">
            <v>S411040</v>
          </cell>
          <cell r="C258" t="str">
            <v>北京千臣网络科技有限公司</v>
          </cell>
          <cell r="D258">
            <v>0</v>
          </cell>
          <cell r="E258">
            <v>0</v>
          </cell>
          <cell r="G258" t="str">
            <v>老账</v>
          </cell>
          <cell r="H258">
            <v>0</v>
          </cell>
          <cell r="I258" t="str">
            <v>否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3826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Y258">
            <v>0</v>
          </cell>
          <cell r="AZ258">
            <v>3826</v>
          </cell>
          <cell r="BA258">
            <v>3826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</row>
        <row r="259">
          <cell r="B259" t="str">
            <v>S434008</v>
          </cell>
          <cell r="C259" t="str">
            <v>安徽博朗凯德织物有限公司</v>
          </cell>
          <cell r="D259">
            <v>0</v>
          </cell>
          <cell r="E259">
            <v>0</v>
          </cell>
          <cell r="G259" t="str">
            <v>老账</v>
          </cell>
          <cell r="H259">
            <v>0</v>
          </cell>
          <cell r="I259" t="str">
            <v>否</v>
          </cell>
          <cell r="K259">
            <v>3646.55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Y259">
            <v>0</v>
          </cell>
          <cell r="AZ259">
            <v>3646.55</v>
          </cell>
          <cell r="BA259">
            <v>3646.55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</row>
        <row r="260">
          <cell r="B260" t="str">
            <v>S413008</v>
          </cell>
          <cell r="C260" t="str">
            <v>高碑店市晨奥汽车部件有限公司</v>
          </cell>
          <cell r="D260" t="str">
            <v>座椅</v>
          </cell>
          <cell r="E260" t="str">
            <v>座椅</v>
          </cell>
          <cell r="F260" t="e">
            <v>#REF!</v>
          </cell>
          <cell r="G260" t="str">
            <v>老账</v>
          </cell>
          <cell r="H260">
            <v>0</v>
          </cell>
          <cell r="I260" t="str">
            <v>否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3606.64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0</v>
          </cell>
          <cell r="AQ260">
            <v>0</v>
          </cell>
          <cell r="AR260">
            <v>0</v>
          </cell>
          <cell r="AS260">
            <v>0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Y260">
            <v>0</v>
          </cell>
          <cell r="AZ260">
            <v>3606.64</v>
          </cell>
          <cell r="BA260">
            <v>3606.64</v>
          </cell>
          <cell r="BB260">
            <v>0.8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</row>
        <row r="261">
          <cell r="B261" t="str">
            <v>S431011</v>
          </cell>
          <cell r="C261" t="str">
            <v>杜倍汽车技术(上海)有限公司</v>
          </cell>
          <cell r="D261" t="str">
            <v>座椅</v>
          </cell>
          <cell r="E261" t="str">
            <v>座椅</v>
          </cell>
          <cell r="F261" t="e">
            <v>#REF!</v>
          </cell>
          <cell r="G261" t="str">
            <v>老账</v>
          </cell>
          <cell r="H261">
            <v>0</v>
          </cell>
          <cell r="I261" t="str">
            <v>否</v>
          </cell>
          <cell r="K261">
            <v>3374.75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Y261">
            <v>0</v>
          </cell>
          <cell r="AZ261">
            <v>3374.75</v>
          </cell>
          <cell r="BA261">
            <v>3374.75</v>
          </cell>
          <cell r="BB261">
            <v>0.8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</row>
        <row r="262">
          <cell r="B262" t="str">
            <v>S413118</v>
          </cell>
          <cell r="C262" t="str">
            <v>孟村回族自治县旭日汽车配件厂</v>
          </cell>
          <cell r="D262" t="str">
            <v>后视镜</v>
          </cell>
          <cell r="E262" t="str">
            <v>后视镜</v>
          </cell>
          <cell r="H262">
            <v>30</v>
          </cell>
          <cell r="I262" t="str">
            <v>否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M262">
            <v>0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</row>
        <row r="263">
          <cell r="B263" t="str">
            <v>S513024</v>
          </cell>
          <cell r="C263" t="str">
            <v>黄骅市玉才运输队</v>
          </cell>
          <cell r="D263">
            <v>0</v>
          </cell>
          <cell r="E263">
            <v>0</v>
          </cell>
          <cell r="G263" t="str">
            <v>老账</v>
          </cell>
          <cell r="H263">
            <v>0</v>
          </cell>
          <cell r="I263" t="str">
            <v>否</v>
          </cell>
          <cell r="K263">
            <v>3200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Y263">
            <v>0</v>
          </cell>
          <cell r="AZ263">
            <v>3200</v>
          </cell>
          <cell r="BA263">
            <v>3200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</row>
        <row r="264">
          <cell r="B264" t="str">
            <v>S513028</v>
          </cell>
          <cell r="C264" t="str">
            <v>河北帅先电子科技有限公司</v>
          </cell>
          <cell r="D264">
            <v>0</v>
          </cell>
          <cell r="E264">
            <v>0</v>
          </cell>
          <cell r="G264" t="str">
            <v>老账</v>
          </cell>
          <cell r="H264">
            <v>0</v>
          </cell>
          <cell r="I264" t="str">
            <v>否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3000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Y264">
            <v>0</v>
          </cell>
          <cell r="AZ264">
            <v>3000</v>
          </cell>
          <cell r="BA264">
            <v>3000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</row>
        <row r="265">
          <cell r="B265" t="str">
            <v>S443002</v>
          </cell>
          <cell r="C265" t="str">
            <v>株洲市凡美斯汽车配件有限公司</v>
          </cell>
          <cell r="D265">
            <v>0</v>
          </cell>
          <cell r="E265">
            <v>0</v>
          </cell>
          <cell r="G265" t="str">
            <v>老账</v>
          </cell>
          <cell r="H265">
            <v>0</v>
          </cell>
          <cell r="I265" t="str">
            <v>否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2727.36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Y265">
            <v>0</v>
          </cell>
          <cell r="AZ265">
            <v>2727.36</v>
          </cell>
          <cell r="BA265">
            <v>2727.36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</row>
        <row r="266">
          <cell r="B266" t="str">
            <v>S513026</v>
          </cell>
          <cell r="C266" t="str">
            <v>廊坊恒工环保科技有限责任公司</v>
          </cell>
          <cell r="D266">
            <v>0</v>
          </cell>
          <cell r="E266">
            <v>0</v>
          </cell>
          <cell r="G266" t="str">
            <v>老账</v>
          </cell>
          <cell r="H266">
            <v>0</v>
          </cell>
          <cell r="I266" t="str">
            <v>否</v>
          </cell>
          <cell r="K266">
            <v>2450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Y266">
            <v>0</v>
          </cell>
          <cell r="AZ266">
            <v>2450</v>
          </cell>
          <cell r="BA266">
            <v>2450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</row>
        <row r="267">
          <cell r="B267" t="str">
            <v>S411023</v>
          </cell>
          <cell r="C267" t="str">
            <v>北京市橡塑减震器材厂</v>
          </cell>
          <cell r="D267">
            <v>0</v>
          </cell>
          <cell r="E267">
            <v>0</v>
          </cell>
          <cell r="G267" t="str">
            <v>老账</v>
          </cell>
          <cell r="H267">
            <v>0</v>
          </cell>
          <cell r="I267" t="str">
            <v>否</v>
          </cell>
          <cell r="K267">
            <v>2369.86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Y267">
            <v>0</v>
          </cell>
          <cell r="AZ267">
            <v>2369.86</v>
          </cell>
          <cell r="BA267">
            <v>2369.86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</row>
        <row r="268">
          <cell r="B268" t="str">
            <v>S513019</v>
          </cell>
          <cell r="C268" t="str">
            <v>沧州其源盛环保设备有限公司</v>
          </cell>
          <cell r="D268" t="str">
            <v>座椅</v>
          </cell>
          <cell r="E268" t="str">
            <v>座椅</v>
          </cell>
          <cell r="F268" t="e">
            <v>#REF!</v>
          </cell>
          <cell r="G268" t="str">
            <v>固定资产-老账</v>
          </cell>
          <cell r="H268" t="str">
            <v>预付</v>
          </cell>
          <cell r="I268" t="str">
            <v>否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0.8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</row>
        <row r="269">
          <cell r="B269" t="str">
            <v>S431006</v>
          </cell>
          <cell r="C269" t="str">
            <v>上海泖汇实业有限公司</v>
          </cell>
          <cell r="D269">
            <v>0</v>
          </cell>
          <cell r="E269" t="str">
            <v>座椅</v>
          </cell>
          <cell r="F269" t="e">
            <v>#REF!</v>
          </cell>
          <cell r="G269" t="str">
            <v>固定资产</v>
          </cell>
          <cell r="H269">
            <v>0</v>
          </cell>
          <cell r="I269" t="str">
            <v>否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</row>
        <row r="270">
          <cell r="B270" t="str">
            <v>S531004</v>
          </cell>
          <cell r="C270" t="str">
            <v>上海动纳动力科技有限公司</v>
          </cell>
          <cell r="D270">
            <v>0</v>
          </cell>
          <cell r="E270" t="str">
            <v>座椅</v>
          </cell>
          <cell r="F270" t="e">
            <v>#REF!</v>
          </cell>
          <cell r="G270" t="str">
            <v>固定资产</v>
          </cell>
          <cell r="H270">
            <v>0</v>
          </cell>
          <cell r="I270" t="str">
            <v>否</v>
          </cell>
          <cell r="K270">
            <v>2000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0</v>
          </cell>
          <cell r="AJ270">
            <v>0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Y270">
            <v>0</v>
          </cell>
          <cell r="AZ270">
            <v>2000</v>
          </cell>
          <cell r="BA270">
            <v>2000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</row>
        <row r="271">
          <cell r="B271" t="str">
            <v>S531002</v>
          </cell>
          <cell r="C271" t="str">
            <v>上海昊诚泵阀有限公司</v>
          </cell>
          <cell r="D271">
            <v>0</v>
          </cell>
          <cell r="E271">
            <v>0</v>
          </cell>
          <cell r="G271" t="str">
            <v>固定资产</v>
          </cell>
          <cell r="H271">
            <v>0</v>
          </cell>
          <cell r="I271" t="str">
            <v>否</v>
          </cell>
          <cell r="K271">
            <v>1980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0</v>
          </cell>
          <cell r="AJ271">
            <v>0</v>
          </cell>
          <cell r="AK271">
            <v>0</v>
          </cell>
          <cell r="AL271">
            <v>0</v>
          </cell>
          <cell r="AM271">
            <v>0</v>
          </cell>
          <cell r="AN271">
            <v>0</v>
          </cell>
          <cell r="AO271">
            <v>0</v>
          </cell>
          <cell r="AP271">
            <v>0</v>
          </cell>
          <cell r="AQ271">
            <v>0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Y271">
            <v>0</v>
          </cell>
          <cell r="AZ271">
            <v>1980</v>
          </cell>
          <cell r="BA271">
            <v>1980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</row>
        <row r="272">
          <cell r="B272" t="str">
            <v>S511005</v>
          </cell>
          <cell r="C272" t="str">
            <v>北京迪阳自动化设备有限公司</v>
          </cell>
          <cell r="D272">
            <v>0</v>
          </cell>
          <cell r="E272">
            <v>0</v>
          </cell>
          <cell r="G272" t="str">
            <v>固定资产</v>
          </cell>
          <cell r="H272">
            <v>0</v>
          </cell>
          <cell r="I272" t="str">
            <v>否</v>
          </cell>
          <cell r="K272">
            <v>1950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0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Y272">
            <v>0</v>
          </cell>
          <cell r="AZ272">
            <v>1950</v>
          </cell>
          <cell r="BA272">
            <v>1950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</row>
        <row r="273">
          <cell r="B273" t="str">
            <v>S513145</v>
          </cell>
          <cell r="C273" t="str">
            <v>黄骅市宏东电脑经销部</v>
          </cell>
          <cell r="D273">
            <v>0</v>
          </cell>
          <cell r="E273">
            <v>0</v>
          </cell>
          <cell r="G273" t="str">
            <v>零采</v>
          </cell>
          <cell r="H273">
            <v>0</v>
          </cell>
          <cell r="I273" t="str">
            <v>是</v>
          </cell>
          <cell r="AE273">
            <v>1700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Y273">
            <v>0</v>
          </cell>
          <cell r="AZ273">
            <v>1700</v>
          </cell>
          <cell r="BA273">
            <v>1700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</row>
        <row r="274">
          <cell r="B274" t="str">
            <v>S444006</v>
          </cell>
          <cell r="C274" t="str">
            <v>东莞市双和机车拉索有限公司</v>
          </cell>
          <cell r="D274">
            <v>0</v>
          </cell>
          <cell r="E274">
            <v>0</v>
          </cell>
          <cell r="G274" t="str">
            <v>老账</v>
          </cell>
          <cell r="H274">
            <v>0</v>
          </cell>
          <cell r="I274" t="str">
            <v>否</v>
          </cell>
          <cell r="K274">
            <v>1615.32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0</v>
          </cell>
          <cell r="AJ274">
            <v>0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0</v>
          </cell>
          <cell r="AP274">
            <v>0</v>
          </cell>
          <cell r="AQ274">
            <v>0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Y274">
            <v>0</v>
          </cell>
          <cell r="AZ274">
            <v>1615.32</v>
          </cell>
          <cell r="BA274">
            <v>1615.32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</row>
        <row r="275">
          <cell r="B275" t="str">
            <v>S511008</v>
          </cell>
          <cell r="C275" t="str">
            <v>北京美狮龙禾普喷涂设备有限公司</v>
          </cell>
          <cell r="D275">
            <v>0</v>
          </cell>
          <cell r="E275">
            <v>0</v>
          </cell>
          <cell r="G275" t="str">
            <v>老账</v>
          </cell>
          <cell r="H275">
            <v>0</v>
          </cell>
          <cell r="I275" t="str">
            <v>否</v>
          </cell>
          <cell r="K275">
            <v>1497.75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0</v>
          </cell>
          <cell r="AJ275">
            <v>0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Y275">
            <v>0</v>
          </cell>
          <cell r="AZ275">
            <v>1497.75</v>
          </cell>
          <cell r="BA275">
            <v>1497.75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</row>
        <row r="276">
          <cell r="B276" t="str">
            <v>S413074</v>
          </cell>
          <cell r="C276" t="str">
            <v>黄骅市振兴五金制品厂</v>
          </cell>
          <cell r="D276">
            <v>0</v>
          </cell>
          <cell r="E276">
            <v>0</v>
          </cell>
          <cell r="G276" t="str">
            <v>老账</v>
          </cell>
          <cell r="H276">
            <v>0</v>
          </cell>
          <cell r="I276" t="str">
            <v>否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1386.48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0</v>
          </cell>
          <cell r="AK276">
            <v>0</v>
          </cell>
          <cell r="AL276">
            <v>0</v>
          </cell>
          <cell r="AM276">
            <v>0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Y276">
            <v>0</v>
          </cell>
          <cell r="AZ276">
            <v>1386.48</v>
          </cell>
          <cell r="BA276">
            <v>1386.48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</row>
        <row r="277">
          <cell r="B277" t="str">
            <v>S513015</v>
          </cell>
          <cell r="C277" t="str">
            <v>马志云</v>
          </cell>
          <cell r="D277">
            <v>0</v>
          </cell>
          <cell r="E277">
            <v>0</v>
          </cell>
          <cell r="G277" t="str">
            <v>老账</v>
          </cell>
          <cell r="H277">
            <v>0</v>
          </cell>
          <cell r="I277" t="str">
            <v>否</v>
          </cell>
          <cell r="K277">
            <v>1163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  <cell r="AJ277">
            <v>0</v>
          </cell>
          <cell r="AK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Y277">
            <v>0</v>
          </cell>
          <cell r="AZ277">
            <v>1163</v>
          </cell>
          <cell r="BA277">
            <v>1163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</row>
        <row r="278">
          <cell r="B278" t="str">
            <v>S437011</v>
          </cell>
          <cell r="C278" t="str">
            <v>诸城市黄海剑杆织布厂</v>
          </cell>
          <cell r="D278" t="str">
            <v>座椅</v>
          </cell>
          <cell r="E278" t="str">
            <v>座椅</v>
          </cell>
          <cell r="F278" t="e">
            <v>#REF!</v>
          </cell>
          <cell r="H278">
            <v>60</v>
          </cell>
          <cell r="I278" t="str">
            <v>否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  <cell r="AJ278">
            <v>0</v>
          </cell>
          <cell r="AK278">
            <v>0</v>
          </cell>
          <cell r="AL278">
            <v>0</v>
          </cell>
          <cell r="AM278">
            <v>0</v>
          </cell>
          <cell r="AN278">
            <v>0</v>
          </cell>
          <cell r="AO278">
            <v>0</v>
          </cell>
          <cell r="AP278">
            <v>0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0.8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</row>
        <row r="279">
          <cell r="B279" t="str">
            <v>S433018</v>
          </cell>
          <cell r="C279" t="str">
            <v>温州市瓯海茶山通悦海绵制品厂</v>
          </cell>
          <cell r="D279">
            <v>0</v>
          </cell>
          <cell r="E279">
            <v>0</v>
          </cell>
          <cell r="G279" t="str">
            <v>老账</v>
          </cell>
          <cell r="H279">
            <v>0</v>
          </cell>
          <cell r="I279" t="str">
            <v>否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1000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Y279">
            <v>0</v>
          </cell>
          <cell r="AZ279">
            <v>1000</v>
          </cell>
          <cell r="BA279">
            <v>1000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</row>
        <row r="280">
          <cell r="B280" t="str">
            <v>S433016</v>
          </cell>
          <cell r="C280" t="str">
            <v>安吉县创鸿家具有限公司</v>
          </cell>
          <cell r="D280">
            <v>0</v>
          </cell>
          <cell r="E280">
            <v>0</v>
          </cell>
          <cell r="G280" t="str">
            <v>老账</v>
          </cell>
          <cell r="H280">
            <v>0</v>
          </cell>
          <cell r="I280" t="str">
            <v>否</v>
          </cell>
          <cell r="K280">
            <v>900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Y280">
            <v>0</v>
          </cell>
          <cell r="AZ280">
            <v>900</v>
          </cell>
          <cell r="BA280">
            <v>900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</row>
        <row r="281">
          <cell r="B281" t="str">
            <v>S413103</v>
          </cell>
          <cell r="C281" t="str">
            <v>黄骅市通顺五金机电商店</v>
          </cell>
          <cell r="D281">
            <v>0</v>
          </cell>
          <cell r="E281" t="str">
            <v>金属件</v>
          </cell>
          <cell r="F281" t="e">
            <v>#REF!</v>
          </cell>
          <cell r="G281" t="str">
            <v>零采</v>
          </cell>
          <cell r="H281">
            <v>0</v>
          </cell>
          <cell r="I281" t="str">
            <v>否</v>
          </cell>
          <cell r="K281">
            <v>900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Y281">
            <v>0</v>
          </cell>
          <cell r="AZ281">
            <v>900</v>
          </cell>
          <cell r="BA281">
            <v>900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</row>
        <row r="282">
          <cell r="B282" t="str">
            <v>S537001</v>
          </cell>
          <cell r="C282" t="str">
            <v>山东省禹城市阳光化工有限公司</v>
          </cell>
          <cell r="D282" t="str">
            <v>后视镜</v>
          </cell>
          <cell r="E282" t="str">
            <v>后视镜</v>
          </cell>
          <cell r="G282" t="str">
            <v>老账</v>
          </cell>
          <cell r="H282">
            <v>0</v>
          </cell>
          <cell r="I282" t="str">
            <v>是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60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E282">
            <v>660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Y282">
            <v>0</v>
          </cell>
          <cell r="AZ282">
            <v>720</v>
          </cell>
          <cell r="BA282">
            <v>720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</row>
        <row r="283">
          <cell r="B283" t="str">
            <v>S431008</v>
          </cell>
          <cell r="C283" t="str">
            <v>上海努辰金属制品有限公司</v>
          </cell>
          <cell r="D283" t="str">
            <v>金属件</v>
          </cell>
          <cell r="E283" t="str">
            <v>金属件</v>
          </cell>
          <cell r="F283" t="e">
            <v>#REF!</v>
          </cell>
          <cell r="G283" t="str">
            <v>正常供货</v>
          </cell>
          <cell r="H283">
            <v>60</v>
          </cell>
          <cell r="I283" t="str">
            <v>否</v>
          </cell>
          <cell r="J283">
            <v>60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12942.13</v>
          </cell>
          <cell r="AU283">
            <v>206512.33</v>
          </cell>
          <cell r="AV283">
            <v>312738.65999999997</v>
          </cell>
          <cell r="AW283">
            <v>205101.6</v>
          </cell>
          <cell r="AX283">
            <v>185206.84</v>
          </cell>
          <cell r="AY283">
            <v>0</v>
          </cell>
          <cell r="AZ283">
            <v>922501.55999999994</v>
          </cell>
          <cell r="BA283">
            <v>737294.72</v>
          </cell>
          <cell r="BB283">
            <v>0.8</v>
          </cell>
          <cell r="BC283">
            <v>2157.0216666666665</v>
          </cell>
          <cell r="BD283">
            <v>36575.743333333332</v>
          </cell>
          <cell r="BE283">
            <v>88698.853333333333</v>
          </cell>
          <cell r="BF283">
            <v>122882.45333333332</v>
          </cell>
          <cell r="BG283">
            <v>153750.25999999998</v>
          </cell>
          <cell r="BH283">
            <v>153750.25999999998</v>
          </cell>
        </row>
        <row r="284">
          <cell r="B284" t="str">
            <v>S513025</v>
          </cell>
          <cell r="C284" t="str">
            <v>邓括</v>
          </cell>
          <cell r="D284">
            <v>0</v>
          </cell>
          <cell r="E284">
            <v>0</v>
          </cell>
          <cell r="G284" t="str">
            <v>老账</v>
          </cell>
          <cell r="H284">
            <v>0</v>
          </cell>
          <cell r="I284" t="str">
            <v>否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426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Y284">
            <v>0</v>
          </cell>
          <cell r="AZ284">
            <v>426</v>
          </cell>
          <cell r="BA284">
            <v>426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</row>
        <row r="285">
          <cell r="B285" t="str">
            <v>S544003</v>
          </cell>
          <cell r="C285" t="str">
            <v>广州欧尼克焊接科技有限公司</v>
          </cell>
          <cell r="D285">
            <v>0</v>
          </cell>
          <cell r="E285">
            <v>0</v>
          </cell>
          <cell r="G285" t="str">
            <v>老账</v>
          </cell>
          <cell r="H285">
            <v>0</v>
          </cell>
          <cell r="I285" t="str">
            <v>否</v>
          </cell>
          <cell r="K285">
            <v>400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K285">
            <v>0</v>
          </cell>
          <cell r="AL285">
            <v>0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Y285">
            <v>0</v>
          </cell>
          <cell r="AZ285">
            <v>400</v>
          </cell>
          <cell r="BA285">
            <v>400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</row>
        <row r="286">
          <cell r="B286" t="str">
            <v>S431015</v>
          </cell>
          <cell r="C286" t="str">
            <v>上海边锋实业有限公司</v>
          </cell>
          <cell r="D286">
            <v>0</v>
          </cell>
          <cell r="E286">
            <v>0</v>
          </cell>
          <cell r="G286" t="str">
            <v>老账</v>
          </cell>
          <cell r="H286">
            <v>0</v>
          </cell>
          <cell r="I286" t="str">
            <v>否</v>
          </cell>
          <cell r="K286">
            <v>360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Y286">
            <v>0</v>
          </cell>
          <cell r="AZ286">
            <v>360</v>
          </cell>
          <cell r="BA286">
            <v>360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</row>
        <row r="287">
          <cell r="B287" t="str">
            <v>S437027</v>
          </cell>
          <cell r="C287" t="str">
            <v>文登市凤凰婷装饰布有限公司</v>
          </cell>
          <cell r="D287">
            <v>0</v>
          </cell>
          <cell r="E287">
            <v>0</v>
          </cell>
          <cell r="G287" t="str">
            <v>老账</v>
          </cell>
          <cell r="H287">
            <v>0</v>
          </cell>
          <cell r="I287" t="str">
            <v>否</v>
          </cell>
          <cell r="K287">
            <v>314.60000000000002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0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Y287">
            <v>0</v>
          </cell>
          <cell r="AZ287">
            <v>314.60000000000002</v>
          </cell>
          <cell r="BA287">
            <v>314.60000000000002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</row>
        <row r="288">
          <cell r="B288" t="str">
            <v>S532004</v>
          </cell>
          <cell r="C288" t="str">
            <v>苏州贝斯迪亚工具有限公司</v>
          </cell>
          <cell r="D288">
            <v>0</v>
          </cell>
          <cell r="E288">
            <v>0</v>
          </cell>
          <cell r="G288" t="str">
            <v>老账</v>
          </cell>
          <cell r="H288">
            <v>0</v>
          </cell>
          <cell r="I288" t="str">
            <v>否</v>
          </cell>
          <cell r="K288">
            <v>312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Y288">
            <v>0</v>
          </cell>
          <cell r="AZ288">
            <v>312</v>
          </cell>
          <cell r="BA288">
            <v>312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</row>
        <row r="289">
          <cell r="B289" t="str">
            <v>S433013</v>
          </cell>
          <cell r="C289" t="str">
            <v>嘉兴市南湖区东栅街道嘉环中电子产品经营部</v>
          </cell>
          <cell r="D289" t="str">
            <v>后视镜</v>
          </cell>
          <cell r="E289" t="str">
            <v>后视镜</v>
          </cell>
          <cell r="G289" t="str">
            <v>老账</v>
          </cell>
          <cell r="H289">
            <v>0</v>
          </cell>
          <cell r="I289" t="str">
            <v>否</v>
          </cell>
          <cell r="K289">
            <v>214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0</v>
          </cell>
          <cell r="AJ289">
            <v>0</v>
          </cell>
          <cell r="AK289">
            <v>0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0</v>
          </cell>
          <cell r="AQ289">
            <v>0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Y289">
            <v>0</v>
          </cell>
          <cell r="AZ289">
            <v>214</v>
          </cell>
          <cell r="BA289">
            <v>214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</row>
        <row r="290">
          <cell r="B290" t="str">
            <v>S413017</v>
          </cell>
          <cell r="C290" t="str">
            <v>沧州荣昊汽车配件有限公司</v>
          </cell>
          <cell r="D290">
            <v>0</v>
          </cell>
          <cell r="E290">
            <v>0</v>
          </cell>
          <cell r="G290" t="str">
            <v>老账</v>
          </cell>
          <cell r="H290">
            <v>0</v>
          </cell>
          <cell r="I290" t="str">
            <v>否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202.36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K290">
            <v>0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0</v>
          </cell>
          <cell r="AQ290">
            <v>0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Y290">
            <v>0</v>
          </cell>
          <cell r="AZ290">
            <v>202.36</v>
          </cell>
          <cell r="BA290">
            <v>202.36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</row>
        <row r="291">
          <cell r="B291" t="str">
            <v>S413117</v>
          </cell>
          <cell r="C291" t="str">
            <v>霸州市自强汽车零部件厂</v>
          </cell>
          <cell r="D291">
            <v>0</v>
          </cell>
          <cell r="E291">
            <v>0</v>
          </cell>
          <cell r="G291" t="str">
            <v>老账</v>
          </cell>
          <cell r="H291">
            <v>0</v>
          </cell>
          <cell r="I291" t="str">
            <v>否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65.09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Y291">
            <v>0</v>
          </cell>
          <cell r="AZ291">
            <v>65.09</v>
          </cell>
          <cell r="BA291">
            <v>65.09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</row>
        <row r="292">
          <cell r="B292" t="str">
            <v>S411012</v>
          </cell>
          <cell r="C292" t="str">
            <v>北京旺博林包装材料有限公司</v>
          </cell>
          <cell r="D292" t="str">
            <v>座椅</v>
          </cell>
          <cell r="E292" t="str">
            <v>座椅</v>
          </cell>
          <cell r="F292" t="e">
            <v>#REF!</v>
          </cell>
          <cell r="G292" t="str">
            <v>老账</v>
          </cell>
          <cell r="H292">
            <v>90</v>
          </cell>
          <cell r="I292" t="str">
            <v>是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12628.11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Y292">
            <v>0</v>
          </cell>
          <cell r="AZ292">
            <v>12628.11</v>
          </cell>
          <cell r="BA292">
            <v>12628.11</v>
          </cell>
          <cell r="BB292">
            <v>0.8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</row>
        <row r="293">
          <cell r="B293" t="str">
            <v>S411005</v>
          </cell>
          <cell r="C293" t="str">
            <v>北京东方华康自动化有限公司</v>
          </cell>
          <cell r="D293" t="str">
            <v>座椅</v>
          </cell>
          <cell r="E293" t="e">
            <v>#N/A</v>
          </cell>
          <cell r="G293" t="str">
            <v>正常供货</v>
          </cell>
          <cell r="H293">
            <v>30</v>
          </cell>
          <cell r="I293" t="str">
            <v>否</v>
          </cell>
          <cell r="J293">
            <v>30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H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Y293">
            <v>5102.09</v>
          </cell>
          <cell r="AZ293">
            <v>5102.09</v>
          </cell>
          <cell r="BA293">
            <v>10204.18</v>
          </cell>
          <cell r="BB293" t="e">
            <v>#N/A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850.34833333333336</v>
          </cell>
        </row>
        <row r="294">
          <cell r="B294" t="str">
            <v>S412011</v>
          </cell>
          <cell r="C294" t="str">
            <v>富港科技(天津)有限公司</v>
          </cell>
          <cell r="D294" t="str">
            <v>后视镜</v>
          </cell>
          <cell r="E294" t="str">
            <v>后视镜</v>
          </cell>
          <cell r="G294" t="str">
            <v>老账</v>
          </cell>
          <cell r="H294">
            <v>30</v>
          </cell>
          <cell r="I294" t="str">
            <v>否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1</v>
          </cell>
          <cell r="AY294">
            <v>0</v>
          </cell>
          <cell r="AZ294">
            <v>1</v>
          </cell>
          <cell r="BA294">
            <v>1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0.16666666666666666</v>
          </cell>
          <cell r="BH294">
            <v>0.16666666666666666</v>
          </cell>
        </row>
        <row r="295">
          <cell r="B295" t="str">
            <v>S444005</v>
          </cell>
          <cell r="C295" t="str">
            <v>佛山市立久光电科技有限公司</v>
          </cell>
          <cell r="D295" t="str">
            <v>后视镜</v>
          </cell>
          <cell r="E295" t="str">
            <v>后视镜</v>
          </cell>
          <cell r="G295" t="str">
            <v>老账</v>
          </cell>
          <cell r="H295">
            <v>60</v>
          </cell>
          <cell r="I295" t="str">
            <v>否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0.8</v>
          </cell>
          <cell r="AY295">
            <v>0</v>
          </cell>
          <cell r="AZ295">
            <v>0.8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0.13333333333333333</v>
          </cell>
          <cell r="BH295">
            <v>0.13333333333333333</v>
          </cell>
        </row>
        <row r="296">
          <cell r="B296" t="str">
            <v>S533001</v>
          </cell>
          <cell r="C296" t="str">
            <v>宁波维成贸易有限公司</v>
          </cell>
          <cell r="D296" t="str">
            <v>后视镜</v>
          </cell>
          <cell r="E296" t="str">
            <v>后视镜</v>
          </cell>
          <cell r="G296" t="str">
            <v>老账</v>
          </cell>
          <cell r="H296">
            <v>0</v>
          </cell>
          <cell r="I296" t="str">
            <v>否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0.02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Y296">
            <v>0</v>
          </cell>
          <cell r="AZ296">
            <v>0.02</v>
          </cell>
          <cell r="BA296">
            <v>0.02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</row>
        <row r="297">
          <cell r="B297" t="str">
            <v>S431002</v>
          </cell>
          <cell r="C297" t="str">
            <v>易格斯（上海）拖链系统有限公司</v>
          </cell>
          <cell r="D297" t="str">
            <v>金属件</v>
          </cell>
          <cell r="E297" t="str">
            <v>金属件</v>
          </cell>
          <cell r="F297" t="e">
            <v>#REF!</v>
          </cell>
          <cell r="G297" t="str">
            <v>正常供货</v>
          </cell>
          <cell r="H297">
            <v>30</v>
          </cell>
          <cell r="I297" t="str">
            <v>否</v>
          </cell>
          <cell r="J297">
            <v>30</v>
          </cell>
          <cell r="K297">
            <v>3.6379788070917097E-11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R297">
            <v>0</v>
          </cell>
          <cell r="AS297">
            <v>0</v>
          </cell>
          <cell r="AU297">
            <v>230392.24</v>
          </cell>
          <cell r="AV297">
            <v>40499.199999999997</v>
          </cell>
          <cell r="AW297">
            <v>147638.18</v>
          </cell>
          <cell r="AY297">
            <v>0</v>
          </cell>
          <cell r="AZ297">
            <v>418529.62</v>
          </cell>
          <cell r="BA297">
            <v>418529.62</v>
          </cell>
          <cell r="BB297">
            <v>1</v>
          </cell>
          <cell r="BC297">
            <v>0</v>
          </cell>
          <cell r="BD297">
            <v>38398.706666666665</v>
          </cell>
          <cell r="BE297">
            <v>45148.573333333334</v>
          </cell>
          <cell r="BF297">
            <v>69754.936666666661</v>
          </cell>
          <cell r="BG297">
            <v>69754.936666666661</v>
          </cell>
          <cell r="BH297">
            <v>69754.936666666661</v>
          </cell>
        </row>
        <row r="298">
          <cell r="B298" t="str">
            <v>S413012</v>
          </cell>
          <cell r="C298" t="str">
            <v>沧州市任沧机电有限公司</v>
          </cell>
          <cell r="D298" t="str">
            <v>金属件</v>
          </cell>
          <cell r="E298" t="str">
            <v>金属件</v>
          </cell>
          <cell r="F298" t="e">
            <v>#REF!</v>
          </cell>
          <cell r="H298">
            <v>0</v>
          </cell>
          <cell r="I298" t="str">
            <v>否</v>
          </cell>
          <cell r="J298">
            <v>30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41380</v>
          </cell>
          <cell r="AY298">
            <v>0</v>
          </cell>
          <cell r="AZ298">
            <v>41380</v>
          </cell>
          <cell r="BA298">
            <v>41380</v>
          </cell>
          <cell r="BB298">
            <v>1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6896.666666666667</v>
          </cell>
          <cell r="BH298">
            <v>6896.666666666667</v>
          </cell>
        </row>
        <row r="299">
          <cell r="B299" t="str">
            <v>S413046</v>
          </cell>
          <cell r="C299" t="str">
            <v>黄骅市恒基五金轴承工具有限公司</v>
          </cell>
          <cell r="D299">
            <v>0</v>
          </cell>
          <cell r="E299">
            <v>0</v>
          </cell>
          <cell r="H299">
            <v>0</v>
          </cell>
          <cell r="I299" t="str">
            <v>否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0</v>
          </cell>
          <cell r="AJ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</row>
        <row r="300">
          <cell r="B300" t="str">
            <v>S413091</v>
          </cell>
          <cell r="C300" t="str">
            <v>黄骅市供水公司</v>
          </cell>
          <cell r="D300">
            <v>0</v>
          </cell>
          <cell r="E300">
            <v>0</v>
          </cell>
          <cell r="G300" t="str">
            <v>管理</v>
          </cell>
          <cell r="H300">
            <v>0</v>
          </cell>
          <cell r="I300" t="str">
            <v>否</v>
          </cell>
          <cell r="K300">
            <v>0</v>
          </cell>
          <cell r="L300">
            <v>0</v>
          </cell>
          <cell r="M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J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4640.8</v>
          </cell>
          <cell r="AZ300">
            <v>4640.8</v>
          </cell>
          <cell r="BA300">
            <v>4640.8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773.4666666666667</v>
          </cell>
        </row>
        <row r="301">
          <cell r="B301" t="str">
            <v>S413019</v>
          </cell>
          <cell r="C301" t="str">
            <v>沧州超杰纺织品有限公司</v>
          </cell>
          <cell r="D301">
            <v>0</v>
          </cell>
          <cell r="E301">
            <v>0</v>
          </cell>
          <cell r="H301">
            <v>0</v>
          </cell>
          <cell r="I301" t="str">
            <v>否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</row>
        <row r="302">
          <cell r="B302" t="str">
            <v>S513008</v>
          </cell>
          <cell r="C302" t="str">
            <v>黄骅市三江商贸有限公司</v>
          </cell>
          <cell r="D302">
            <v>0</v>
          </cell>
          <cell r="E302" t="str">
            <v>金属件</v>
          </cell>
          <cell r="F302" t="e">
            <v>#REF!</v>
          </cell>
          <cell r="G302" t="str">
            <v>零采</v>
          </cell>
          <cell r="H302">
            <v>0</v>
          </cell>
          <cell r="I302" t="str">
            <v>否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F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Y302">
            <v>16908.5</v>
          </cell>
          <cell r="AZ302">
            <v>16908.5</v>
          </cell>
          <cell r="BA302">
            <v>16908.5</v>
          </cell>
          <cell r="BB302">
            <v>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2818.0833333333335</v>
          </cell>
        </row>
        <row r="303">
          <cell r="B303" t="str">
            <v>S432017</v>
          </cell>
          <cell r="C303" t="str">
            <v>苏州市荣威模具有限公司</v>
          </cell>
          <cell r="D303">
            <v>0</v>
          </cell>
          <cell r="E303" t="str">
            <v>金属件</v>
          </cell>
          <cell r="F303" t="e">
            <v>#REF!</v>
          </cell>
          <cell r="H303">
            <v>0</v>
          </cell>
          <cell r="I303" t="str">
            <v>否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1662170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Y303">
            <v>0</v>
          </cell>
          <cell r="AZ303">
            <v>1662170</v>
          </cell>
          <cell r="BA303">
            <v>1662170</v>
          </cell>
          <cell r="BB303">
            <v>1</v>
          </cell>
          <cell r="BC303">
            <v>277028.33333333331</v>
          </cell>
          <cell r="BD303">
            <v>277028.33333333331</v>
          </cell>
          <cell r="BE303">
            <v>277028.33333333331</v>
          </cell>
          <cell r="BF303">
            <v>277028.33333333331</v>
          </cell>
          <cell r="BG303">
            <v>277028.33333333331</v>
          </cell>
          <cell r="BH303">
            <v>0</v>
          </cell>
        </row>
        <row r="304">
          <cell r="B304" t="str">
            <v>S444003</v>
          </cell>
          <cell r="C304" t="str">
            <v>广州熙锐自动化设备有限公司</v>
          </cell>
          <cell r="D304">
            <v>0</v>
          </cell>
          <cell r="E304" t="str">
            <v>金属件</v>
          </cell>
          <cell r="F304" t="e">
            <v>#REF!</v>
          </cell>
          <cell r="H304">
            <v>0</v>
          </cell>
          <cell r="I304" t="str">
            <v>否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</row>
        <row r="305">
          <cell r="B305" t="str">
            <v>S513012</v>
          </cell>
          <cell r="C305" t="str">
            <v>黄骅市建华液压配件销售服务中心</v>
          </cell>
          <cell r="D305">
            <v>0</v>
          </cell>
          <cell r="E305">
            <v>0</v>
          </cell>
          <cell r="G305" t="str">
            <v>零采</v>
          </cell>
          <cell r="H305">
            <v>0</v>
          </cell>
          <cell r="I305" t="str">
            <v>否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</row>
        <row r="306">
          <cell r="B306" t="str">
            <v>S434006</v>
          </cell>
          <cell r="C306" t="str">
            <v>安徽汉升工业部件股份有限公司</v>
          </cell>
          <cell r="D306" t="str">
            <v>金属件</v>
          </cell>
          <cell r="E306" t="str">
            <v>金属件</v>
          </cell>
          <cell r="F306" t="e">
            <v>#REF!</v>
          </cell>
          <cell r="G306" t="str">
            <v>正常供货</v>
          </cell>
          <cell r="H306">
            <v>30</v>
          </cell>
          <cell r="I306" t="str">
            <v>否</v>
          </cell>
          <cell r="J306">
            <v>30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J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1.28</v>
          </cell>
          <cell r="AV306">
            <v>19774.05</v>
          </cell>
          <cell r="AW306">
            <v>0</v>
          </cell>
          <cell r="AY306">
            <v>9859.2000000000007</v>
          </cell>
          <cell r="AZ306">
            <v>29634.53</v>
          </cell>
          <cell r="BA306">
            <v>39493.729999999996</v>
          </cell>
          <cell r="BB306">
            <v>1</v>
          </cell>
          <cell r="BC306">
            <v>0</v>
          </cell>
          <cell r="BD306">
            <v>0.21333333333333335</v>
          </cell>
          <cell r="BE306">
            <v>3295.8883333333329</v>
          </cell>
          <cell r="BF306">
            <v>3295.8883333333329</v>
          </cell>
          <cell r="BG306">
            <v>3295.8883333333329</v>
          </cell>
          <cell r="BH306">
            <v>4939.0883333333331</v>
          </cell>
        </row>
        <row r="307">
          <cell r="B307" t="str">
            <v>S433002</v>
          </cell>
          <cell r="C307" t="str">
            <v>宁波瑞元模塑有限公司</v>
          </cell>
          <cell r="D307">
            <v>0</v>
          </cell>
          <cell r="E307">
            <v>0</v>
          </cell>
          <cell r="G307" t="str">
            <v>固定资产</v>
          </cell>
          <cell r="H307">
            <v>0</v>
          </cell>
          <cell r="I307" t="str">
            <v>否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</row>
        <row r="308">
          <cell r="B308" t="str">
            <v>S511007</v>
          </cell>
          <cell r="C308" t="str">
            <v>北京逸伦众程自动化控制设备有限公司</v>
          </cell>
          <cell r="D308" t="str">
            <v>后视镜</v>
          </cell>
          <cell r="E308" t="str">
            <v>后视镜</v>
          </cell>
          <cell r="H308">
            <v>60</v>
          </cell>
          <cell r="I308" t="str">
            <v>否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0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</row>
        <row r="309">
          <cell r="B309" t="str">
            <v>S437028</v>
          </cell>
          <cell r="C309" t="str">
            <v>山东隆华新材料股份有限公司</v>
          </cell>
          <cell r="D309">
            <v>0</v>
          </cell>
          <cell r="E309">
            <v>0</v>
          </cell>
          <cell r="H309">
            <v>0</v>
          </cell>
          <cell r="I309" t="str">
            <v>否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</row>
        <row r="310">
          <cell r="B310" t="str">
            <v>S432008</v>
          </cell>
          <cell r="C310" t="str">
            <v>徐州华夏电子有限公司</v>
          </cell>
          <cell r="D310" t="str">
            <v>座椅/后视镜</v>
          </cell>
          <cell r="E310" t="str">
            <v>座椅/后视镜</v>
          </cell>
          <cell r="F310" t="e">
            <v>#REF!</v>
          </cell>
          <cell r="G310" t="str">
            <v>正常供货</v>
          </cell>
          <cell r="H310">
            <v>60</v>
          </cell>
          <cell r="I310" t="str">
            <v>否</v>
          </cell>
          <cell r="J310">
            <v>60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152780.23000000001</v>
          </cell>
          <cell r="AS310">
            <v>0</v>
          </cell>
          <cell r="AT310">
            <v>89196.21</v>
          </cell>
          <cell r="AU310">
            <v>186822.11</v>
          </cell>
          <cell r="AV310">
            <v>55443.45</v>
          </cell>
          <cell r="AW310">
            <v>96331.37</v>
          </cell>
          <cell r="AY310">
            <v>0</v>
          </cell>
          <cell r="AZ310">
            <v>580573.37</v>
          </cell>
          <cell r="BA310">
            <v>580573.37</v>
          </cell>
          <cell r="BB310">
            <v>0.8</v>
          </cell>
          <cell r="BC310">
            <v>40329.406666666669</v>
          </cell>
          <cell r="BD310">
            <v>71466.425000000003</v>
          </cell>
          <cell r="BE310">
            <v>80707</v>
          </cell>
          <cell r="BF310">
            <v>96762.228333333333</v>
          </cell>
          <cell r="BG310">
            <v>71298.856666666674</v>
          </cell>
          <cell r="BH310">
            <v>71298.856666666674</v>
          </cell>
        </row>
        <row r="311">
          <cell r="B311" t="str">
            <v>S413106</v>
          </cell>
          <cell r="C311" t="str">
            <v>黄骅市博杰汽车部件有限公司</v>
          </cell>
          <cell r="D311">
            <v>0</v>
          </cell>
          <cell r="E311">
            <v>0</v>
          </cell>
          <cell r="H311">
            <v>0</v>
          </cell>
          <cell r="I311" t="str">
            <v>否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</row>
        <row r="312">
          <cell r="B312" t="str">
            <v>S513021</v>
          </cell>
          <cell r="C312" t="str">
            <v>沧州众智鑫成人力资源服务有限公司</v>
          </cell>
          <cell r="D312">
            <v>0</v>
          </cell>
          <cell r="E312">
            <v>0</v>
          </cell>
          <cell r="G312" t="str">
            <v>管理</v>
          </cell>
          <cell r="H312">
            <v>0</v>
          </cell>
          <cell r="I312" t="str">
            <v>否</v>
          </cell>
          <cell r="K312">
            <v>0</v>
          </cell>
          <cell r="L312">
            <v>0</v>
          </cell>
          <cell r="M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F312">
            <v>0</v>
          </cell>
          <cell r="AJ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</row>
        <row r="313">
          <cell r="B313" t="str">
            <v>S413020</v>
          </cell>
          <cell r="C313" t="str">
            <v>沧州旭兴五金制品有限公司</v>
          </cell>
          <cell r="D313" t="str">
            <v>金属件/后视镜</v>
          </cell>
          <cell r="E313" t="str">
            <v>金属件/后视镜</v>
          </cell>
          <cell r="F313" t="e">
            <v>#REF!</v>
          </cell>
          <cell r="G313" t="str">
            <v>正常供货</v>
          </cell>
          <cell r="H313">
            <v>60</v>
          </cell>
          <cell r="I313" t="str">
            <v>否</v>
          </cell>
          <cell r="J313">
            <v>60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J313">
            <v>0</v>
          </cell>
          <cell r="AL313">
            <v>0</v>
          </cell>
          <cell r="AM313">
            <v>0</v>
          </cell>
          <cell r="AP313">
            <v>0</v>
          </cell>
          <cell r="AQ313">
            <v>8494.69</v>
          </cell>
          <cell r="AR313">
            <v>1600</v>
          </cell>
          <cell r="AS313">
            <v>106189.08</v>
          </cell>
          <cell r="AT313">
            <v>65853.66</v>
          </cell>
          <cell r="AU313">
            <v>71329.5</v>
          </cell>
          <cell r="AV313">
            <v>0</v>
          </cell>
          <cell r="AW313">
            <v>0</v>
          </cell>
          <cell r="AY313">
            <v>357332.64</v>
          </cell>
          <cell r="AZ313">
            <v>610799.57000000007</v>
          </cell>
          <cell r="BA313">
            <v>253466.93000000005</v>
          </cell>
          <cell r="BB313">
            <v>0.8</v>
          </cell>
          <cell r="BC313">
            <v>30356.238333333331</v>
          </cell>
          <cell r="BD313">
            <v>42244.488333333335</v>
          </cell>
          <cell r="BE313">
            <v>42244.488333333335</v>
          </cell>
          <cell r="BF313">
            <v>40828.706666666665</v>
          </cell>
          <cell r="BG313">
            <v>40562.04</v>
          </cell>
          <cell r="BH313">
            <v>82419.3</v>
          </cell>
        </row>
        <row r="314">
          <cell r="B314" t="str">
            <v>S433006</v>
          </cell>
          <cell r="C314" t="str">
            <v>浙江佳龙电子有限公司</v>
          </cell>
          <cell r="D314" t="str">
            <v>后视镜</v>
          </cell>
          <cell r="E314" t="str">
            <v>后视镜</v>
          </cell>
          <cell r="G314" t="str">
            <v>老账</v>
          </cell>
          <cell r="H314">
            <v>90</v>
          </cell>
          <cell r="I314" t="str">
            <v>否</v>
          </cell>
          <cell r="J314">
            <v>30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AC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6500</v>
          </cell>
          <cell r="AW314">
            <v>0</v>
          </cell>
          <cell r="AY314">
            <v>6500</v>
          </cell>
          <cell r="AZ314">
            <v>13000</v>
          </cell>
          <cell r="BA314">
            <v>6500</v>
          </cell>
          <cell r="BB314">
            <v>0</v>
          </cell>
          <cell r="BC314">
            <v>0</v>
          </cell>
          <cell r="BD314">
            <v>0</v>
          </cell>
          <cell r="BE314">
            <v>1083.3333333333333</v>
          </cell>
          <cell r="BF314">
            <v>1083.3333333333333</v>
          </cell>
          <cell r="BG314">
            <v>1083.3333333333333</v>
          </cell>
          <cell r="BH314">
            <v>2166.6666666666665</v>
          </cell>
        </row>
        <row r="315">
          <cell r="B315" t="str">
            <v>S411018</v>
          </cell>
          <cell r="C315" t="str">
            <v>北京三浦易购科技有限公司</v>
          </cell>
          <cell r="D315" t="str">
            <v>金属件</v>
          </cell>
          <cell r="E315" t="str">
            <v>金属件</v>
          </cell>
          <cell r="F315" t="e">
            <v>#REF!</v>
          </cell>
          <cell r="G315" t="str">
            <v>正常供货</v>
          </cell>
          <cell r="H315">
            <v>60</v>
          </cell>
          <cell r="I315" t="str">
            <v>否</v>
          </cell>
          <cell r="J315">
            <v>90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AG315">
            <v>0</v>
          </cell>
          <cell r="AM315">
            <v>0</v>
          </cell>
          <cell r="AN315">
            <v>0</v>
          </cell>
          <cell r="AQ315">
            <v>0</v>
          </cell>
          <cell r="AR315">
            <v>0</v>
          </cell>
          <cell r="AU315">
            <v>4898.09</v>
          </cell>
          <cell r="AV315">
            <v>0</v>
          </cell>
          <cell r="AW315">
            <v>16159</v>
          </cell>
          <cell r="AX315">
            <v>26442</v>
          </cell>
          <cell r="AY315">
            <v>0</v>
          </cell>
          <cell r="AZ315">
            <v>47499.09</v>
          </cell>
          <cell r="BA315">
            <v>21057.089999999997</v>
          </cell>
          <cell r="BB315">
            <v>0.8</v>
          </cell>
          <cell r="BC315">
            <v>0</v>
          </cell>
          <cell r="BD315">
            <v>816.34833333333336</v>
          </cell>
          <cell r="BE315">
            <v>816.34833333333336</v>
          </cell>
          <cell r="BF315">
            <v>3509.5149999999999</v>
          </cell>
          <cell r="BG315">
            <v>7916.5149999999994</v>
          </cell>
          <cell r="BH315">
            <v>7916.5149999999994</v>
          </cell>
        </row>
        <row r="316">
          <cell r="B316" t="str">
            <v>S512007</v>
          </cell>
          <cell r="C316" t="str">
            <v>天津宏达翔科技有限公司</v>
          </cell>
          <cell r="D316">
            <v>0</v>
          </cell>
          <cell r="E316">
            <v>0</v>
          </cell>
          <cell r="H316">
            <v>0</v>
          </cell>
          <cell r="I316" t="str">
            <v>否</v>
          </cell>
          <cell r="K316">
            <v>0</v>
          </cell>
          <cell r="L316">
            <v>0</v>
          </cell>
          <cell r="M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J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</row>
        <row r="317">
          <cell r="B317" t="str">
            <v>S412004</v>
          </cell>
          <cell r="C317" t="str">
            <v>天津市朗力机械设备有限公司</v>
          </cell>
          <cell r="D317" t="str">
            <v>金属件</v>
          </cell>
          <cell r="E317" t="str">
            <v>金属件</v>
          </cell>
          <cell r="F317" t="e">
            <v>#REF!</v>
          </cell>
          <cell r="H317">
            <v>0</v>
          </cell>
          <cell r="I317" t="str">
            <v>否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AJ317">
            <v>0</v>
          </cell>
          <cell r="AK317">
            <v>0</v>
          </cell>
          <cell r="AM317">
            <v>0</v>
          </cell>
          <cell r="AN317">
            <v>0</v>
          </cell>
          <cell r="AO317">
            <v>0</v>
          </cell>
          <cell r="AP317">
            <v>0</v>
          </cell>
          <cell r="AQ317">
            <v>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1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</row>
        <row r="318">
          <cell r="B318" t="str">
            <v>S431005</v>
          </cell>
          <cell r="C318" t="str">
            <v>上海三淮工业自动化有限公司</v>
          </cell>
          <cell r="D318">
            <v>0</v>
          </cell>
          <cell r="E318">
            <v>0</v>
          </cell>
          <cell r="H318">
            <v>0</v>
          </cell>
          <cell r="I318" t="str">
            <v>否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0</v>
          </cell>
          <cell r="AQ318">
            <v>0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</row>
        <row r="319">
          <cell r="B319" t="str">
            <v>S432018</v>
          </cell>
          <cell r="C319" t="str">
            <v>苏州安嘉自动化设备有限公司</v>
          </cell>
          <cell r="D319">
            <v>0</v>
          </cell>
          <cell r="E319" t="str">
            <v>金属件</v>
          </cell>
          <cell r="F319" t="e">
            <v>#REF!</v>
          </cell>
          <cell r="H319">
            <v>0</v>
          </cell>
          <cell r="I319" t="str">
            <v>否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1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</row>
        <row r="320">
          <cell r="B320" t="str">
            <v>S421004</v>
          </cell>
          <cell r="C320" t="str">
            <v>沈阳瑞驰表面技术有限公司</v>
          </cell>
          <cell r="D320" t="str">
            <v>后视镜</v>
          </cell>
          <cell r="E320" t="str">
            <v>后视镜</v>
          </cell>
          <cell r="H320">
            <v>0</v>
          </cell>
          <cell r="I320" t="str">
            <v>否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M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22500</v>
          </cell>
          <cell r="AW320">
            <v>0</v>
          </cell>
          <cell r="AY320">
            <v>0</v>
          </cell>
          <cell r="AZ320">
            <v>22500</v>
          </cell>
          <cell r="BA320">
            <v>22500</v>
          </cell>
          <cell r="BB320">
            <v>0</v>
          </cell>
          <cell r="BC320">
            <v>0</v>
          </cell>
          <cell r="BD320">
            <v>0</v>
          </cell>
          <cell r="BE320">
            <v>3750</v>
          </cell>
          <cell r="BF320">
            <v>3750</v>
          </cell>
          <cell r="BG320">
            <v>3750</v>
          </cell>
          <cell r="BH320">
            <v>3750</v>
          </cell>
        </row>
        <row r="321">
          <cell r="B321" t="str">
            <v>S412018</v>
          </cell>
          <cell r="C321" t="str">
            <v>穆勒纺织品（天津）有限公司</v>
          </cell>
          <cell r="D321" t="str">
            <v>座椅</v>
          </cell>
          <cell r="E321" t="str">
            <v>座椅</v>
          </cell>
          <cell r="F321" t="e">
            <v>#REF!</v>
          </cell>
          <cell r="H321">
            <v>30</v>
          </cell>
          <cell r="I321" t="str">
            <v>否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M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0.8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</row>
        <row r="322">
          <cell r="B322" t="str">
            <v>S513027</v>
          </cell>
          <cell r="C322" t="str">
            <v>黄骅市洪昌运输队</v>
          </cell>
          <cell r="D322">
            <v>0</v>
          </cell>
          <cell r="E322">
            <v>0</v>
          </cell>
          <cell r="H322">
            <v>0</v>
          </cell>
          <cell r="I322" t="str">
            <v>否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</row>
        <row r="323">
          <cell r="B323" t="str">
            <v>S432028</v>
          </cell>
          <cell r="C323" t="str">
            <v>江阴宝曼电子科技有限公司</v>
          </cell>
          <cell r="D323" t="str">
            <v>后视镜</v>
          </cell>
          <cell r="E323" t="str">
            <v>后视镜</v>
          </cell>
          <cell r="H323">
            <v>60</v>
          </cell>
          <cell r="I323" t="str">
            <v>否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</row>
        <row r="324">
          <cell r="B324" t="str">
            <v>S411003</v>
          </cell>
          <cell r="C324" t="str">
            <v>北京市京宁通海经贸有限公司</v>
          </cell>
          <cell r="D324" t="str">
            <v>座椅</v>
          </cell>
          <cell r="E324" t="str">
            <v>座椅</v>
          </cell>
          <cell r="F324" t="e">
            <v>#REF!</v>
          </cell>
          <cell r="H324">
            <v>30</v>
          </cell>
          <cell r="I324" t="str">
            <v>否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F324">
            <v>0</v>
          </cell>
          <cell r="AG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0.8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</row>
        <row r="325">
          <cell r="B325" t="str">
            <v>S531006</v>
          </cell>
          <cell r="C325" t="str">
            <v>上海快意信息科技有限公司</v>
          </cell>
          <cell r="D325">
            <v>0</v>
          </cell>
          <cell r="E325">
            <v>0</v>
          </cell>
          <cell r="H325">
            <v>0</v>
          </cell>
          <cell r="I325" t="str">
            <v>否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AJ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</row>
        <row r="326">
          <cell r="B326" t="str">
            <v>S413142</v>
          </cell>
          <cell r="C326" t="str">
            <v>沧州凌迈五金制品有限公司</v>
          </cell>
          <cell r="D326" t="str">
            <v>后视镜</v>
          </cell>
          <cell r="E326" t="str">
            <v>后视镜</v>
          </cell>
          <cell r="H326">
            <v>0</v>
          </cell>
          <cell r="I326" t="str">
            <v>是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E326">
            <v>1968.78</v>
          </cell>
          <cell r="AI326">
            <v>1553.61</v>
          </cell>
          <cell r="AO326">
            <v>0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Y326">
            <v>5108.47</v>
          </cell>
          <cell r="AZ326">
            <v>8630.86</v>
          </cell>
          <cell r="BA326">
            <v>8630.86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851.41166666666675</v>
          </cell>
        </row>
        <row r="327">
          <cell r="B327" t="str">
            <v>S444002</v>
          </cell>
          <cell r="C327" t="str">
            <v>广东盟力纺织科技有限公司</v>
          </cell>
          <cell r="D327" t="str">
            <v>座椅</v>
          </cell>
          <cell r="E327" t="str">
            <v>座椅</v>
          </cell>
          <cell r="F327" t="e">
            <v>#REF!</v>
          </cell>
          <cell r="G327" t="str">
            <v>正常供货</v>
          </cell>
          <cell r="H327">
            <v>30</v>
          </cell>
          <cell r="I327" t="str">
            <v>否</v>
          </cell>
          <cell r="J327">
            <v>30</v>
          </cell>
          <cell r="K327">
            <v>2.0463630789890902E-12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10158.9</v>
          </cell>
          <cell r="AW327">
            <v>0</v>
          </cell>
          <cell r="AX327">
            <v>9172.93</v>
          </cell>
          <cell r="AY327">
            <v>0</v>
          </cell>
          <cell r="AZ327">
            <v>19331.830000000002</v>
          </cell>
          <cell r="BA327">
            <v>19331.830000000002</v>
          </cell>
          <cell r="BB327">
            <v>0.8</v>
          </cell>
          <cell r="BC327">
            <v>0</v>
          </cell>
          <cell r="BD327">
            <v>0</v>
          </cell>
          <cell r="BE327">
            <v>1693.1499999999999</v>
          </cell>
          <cell r="BF327">
            <v>1693.1499999999999</v>
          </cell>
          <cell r="BG327">
            <v>3221.9716666666668</v>
          </cell>
          <cell r="BH327">
            <v>3221.9716666666668</v>
          </cell>
        </row>
        <row r="328">
          <cell r="B328" t="str">
            <v>S413128</v>
          </cell>
          <cell r="C328" t="str">
            <v>霸州市振旭汽车配件有限公司</v>
          </cell>
          <cell r="D328">
            <v>0</v>
          </cell>
          <cell r="E328">
            <v>0</v>
          </cell>
          <cell r="H328">
            <v>0</v>
          </cell>
          <cell r="I328" t="str">
            <v>否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</row>
        <row r="329">
          <cell r="B329" t="str">
            <v>S413130</v>
          </cell>
          <cell r="C329" t="str">
            <v>泊头市捷润五金制品有限公司</v>
          </cell>
          <cell r="D329" t="str">
            <v>金属件/座椅</v>
          </cell>
          <cell r="E329" t="str">
            <v>金属件/座椅</v>
          </cell>
          <cell r="F329" t="e">
            <v>#REF!</v>
          </cell>
          <cell r="G329" t="str">
            <v>正常供货</v>
          </cell>
          <cell r="H329">
            <v>60</v>
          </cell>
          <cell r="I329" t="str">
            <v>否</v>
          </cell>
          <cell r="J329">
            <v>60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AL329">
            <v>0</v>
          </cell>
          <cell r="AM329">
            <v>0</v>
          </cell>
          <cell r="AN329">
            <v>0</v>
          </cell>
          <cell r="AO329">
            <v>0</v>
          </cell>
          <cell r="AP329">
            <v>0</v>
          </cell>
          <cell r="AS329">
            <v>62309.57</v>
          </cell>
          <cell r="AT329">
            <v>138308.9</v>
          </cell>
          <cell r="AU329">
            <v>0</v>
          </cell>
          <cell r="AV329">
            <v>0</v>
          </cell>
          <cell r="AW329">
            <v>244533.1</v>
          </cell>
          <cell r="AX329">
            <v>258541.23</v>
          </cell>
          <cell r="AY329">
            <v>323943.28000000003</v>
          </cell>
          <cell r="AZ329">
            <v>1027636.0800000001</v>
          </cell>
          <cell r="BA329">
            <v>445151.57000000007</v>
          </cell>
          <cell r="BB329">
            <v>1</v>
          </cell>
          <cell r="BC329">
            <v>33436.411666666667</v>
          </cell>
          <cell r="BD329">
            <v>33436.411666666667</v>
          </cell>
          <cell r="BE329">
            <v>33436.411666666667</v>
          </cell>
          <cell r="BF329">
            <v>74191.92833333333</v>
          </cell>
          <cell r="BG329">
            <v>117282.13333333335</v>
          </cell>
          <cell r="BH329">
            <v>160887.75166666668</v>
          </cell>
        </row>
        <row r="330">
          <cell r="B330" t="str">
            <v>S511015</v>
          </cell>
          <cell r="C330" t="str">
            <v>北京广汇国际仓储服务有限公司</v>
          </cell>
          <cell r="D330">
            <v>0</v>
          </cell>
          <cell r="E330">
            <v>0</v>
          </cell>
          <cell r="G330" t="str">
            <v>销售（三方库已清户）</v>
          </cell>
          <cell r="H330">
            <v>0</v>
          </cell>
          <cell r="I330" t="str">
            <v>是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AH330">
            <v>36044.980000000003</v>
          </cell>
          <cell r="AI330">
            <v>0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Y330">
            <v>0</v>
          </cell>
          <cell r="AZ330">
            <v>36044.980000000003</v>
          </cell>
          <cell r="BA330">
            <v>36044.980000000003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</row>
        <row r="331">
          <cell r="B331" t="str">
            <v>S442002</v>
          </cell>
          <cell r="C331" t="str">
            <v>湖北伟士通汽车零件有限公司</v>
          </cell>
          <cell r="D331" t="str">
            <v>金属件</v>
          </cell>
          <cell r="E331" t="str">
            <v>金属件</v>
          </cell>
          <cell r="F331" t="e">
            <v>#REF!</v>
          </cell>
          <cell r="G331" t="str">
            <v>正常供货</v>
          </cell>
          <cell r="H331">
            <v>90</v>
          </cell>
          <cell r="I331" t="str">
            <v>否</v>
          </cell>
          <cell r="J331">
            <v>90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3656.35</v>
          </cell>
          <cell r="AT331">
            <v>12326.04</v>
          </cell>
          <cell r="AU331">
            <v>0</v>
          </cell>
          <cell r="AV331">
            <v>12364.92</v>
          </cell>
          <cell r="AW331">
            <v>16434.72</v>
          </cell>
          <cell r="AX331">
            <v>24652.080000000002</v>
          </cell>
          <cell r="AY331">
            <v>23716.44</v>
          </cell>
          <cell r="AZ331">
            <v>93150.55</v>
          </cell>
          <cell r="BA331">
            <v>28347.309999999998</v>
          </cell>
          <cell r="BB331">
            <v>0.8</v>
          </cell>
          <cell r="BC331">
            <v>2663.731666666667</v>
          </cell>
          <cell r="BD331">
            <v>2663.731666666667</v>
          </cell>
          <cell r="BE331">
            <v>4724.5516666666672</v>
          </cell>
          <cell r="BF331">
            <v>7463.6716666666662</v>
          </cell>
          <cell r="BG331">
            <v>11572.351666666667</v>
          </cell>
          <cell r="BH331">
            <v>14915.700000000003</v>
          </cell>
        </row>
        <row r="332">
          <cell r="B332" t="str">
            <v>S433019</v>
          </cell>
          <cell r="C332" t="str">
            <v>杭州阳晨聚氨酯制品有限公司</v>
          </cell>
          <cell r="D332" t="str">
            <v>座椅</v>
          </cell>
          <cell r="E332" t="str">
            <v>座椅</v>
          </cell>
          <cell r="F332" t="e">
            <v>#REF!</v>
          </cell>
          <cell r="G332" t="str">
            <v>正常供货</v>
          </cell>
          <cell r="H332">
            <v>30</v>
          </cell>
          <cell r="I332" t="str">
            <v>否</v>
          </cell>
          <cell r="J332">
            <v>30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7021.65</v>
          </cell>
          <cell r="AR332">
            <v>11100</v>
          </cell>
          <cell r="AS332">
            <v>114700.49</v>
          </cell>
          <cell r="AT332">
            <v>37000.160000000003</v>
          </cell>
          <cell r="AU332">
            <v>0</v>
          </cell>
          <cell r="AV332">
            <v>74000.31</v>
          </cell>
          <cell r="AW332">
            <v>0</v>
          </cell>
          <cell r="AY332">
            <v>0</v>
          </cell>
          <cell r="AZ332">
            <v>243822.61000000002</v>
          </cell>
          <cell r="BA332">
            <v>243822.61000000002</v>
          </cell>
          <cell r="BB332">
            <v>0.8</v>
          </cell>
          <cell r="BC332">
            <v>28303.716666666671</v>
          </cell>
          <cell r="BD332">
            <v>28303.716666666671</v>
          </cell>
          <cell r="BE332">
            <v>40637.101666666669</v>
          </cell>
          <cell r="BF332">
            <v>39466.826666666668</v>
          </cell>
          <cell r="BG332">
            <v>37616.826666666668</v>
          </cell>
          <cell r="BH332">
            <v>18500.078333333335</v>
          </cell>
        </row>
        <row r="333">
          <cell r="B333" t="str">
            <v>S411035</v>
          </cell>
          <cell r="C333" t="str">
            <v>北京明科通业国际贸易有限责任公司</v>
          </cell>
          <cell r="D333" t="str">
            <v>后视镜</v>
          </cell>
          <cell r="E333" t="str">
            <v>后视镜</v>
          </cell>
          <cell r="H333">
            <v>90</v>
          </cell>
          <cell r="I333" t="str">
            <v>否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</row>
        <row r="334">
          <cell r="B334" t="str">
            <v>S411036</v>
          </cell>
          <cell r="C334" t="str">
            <v>北京美好生活家居用品有限公司</v>
          </cell>
          <cell r="D334" t="str">
            <v>座椅</v>
          </cell>
          <cell r="E334" t="str">
            <v>座椅</v>
          </cell>
          <cell r="F334" t="e">
            <v>#REF!</v>
          </cell>
          <cell r="G334" t="str">
            <v>正常供货</v>
          </cell>
          <cell r="H334">
            <v>90</v>
          </cell>
          <cell r="I334" t="str">
            <v>否</v>
          </cell>
          <cell r="J334">
            <v>90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F334">
            <v>0</v>
          </cell>
          <cell r="AG334">
            <v>0</v>
          </cell>
          <cell r="AH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12266.19</v>
          </cell>
          <cell r="AR334">
            <v>294100</v>
          </cell>
          <cell r="AS334">
            <v>412346.72</v>
          </cell>
          <cell r="AT334">
            <v>748410.25</v>
          </cell>
          <cell r="AU334">
            <v>170399.99</v>
          </cell>
          <cell r="AV334">
            <v>133762.62</v>
          </cell>
          <cell r="AW334">
            <v>261100.06</v>
          </cell>
          <cell r="AX334">
            <v>55209.77</v>
          </cell>
          <cell r="AY334">
            <v>286705.86</v>
          </cell>
          <cell r="AZ334">
            <v>2374301.46</v>
          </cell>
          <cell r="BA334">
            <v>1771285.77</v>
          </cell>
          <cell r="BB334">
            <v>0.8</v>
          </cell>
          <cell r="BC334">
            <v>244520.52666666664</v>
          </cell>
          <cell r="BD334">
            <v>272920.52499999997</v>
          </cell>
          <cell r="BE334">
            <v>295214.29499999998</v>
          </cell>
          <cell r="BF334">
            <v>336686.60666666669</v>
          </cell>
          <cell r="BG334">
            <v>296871.56833333336</v>
          </cell>
          <cell r="BH334">
            <v>275931.42499999999</v>
          </cell>
        </row>
        <row r="335">
          <cell r="B335" t="str">
            <v>S413152</v>
          </cell>
          <cell r="C335" t="str">
            <v>远东嘉烨沧州科技有限公司</v>
          </cell>
          <cell r="D335" t="str">
            <v>后视镜</v>
          </cell>
          <cell r="E335" t="str">
            <v>后视镜</v>
          </cell>
          <cell r="G335" t="str">
            <v>老账</v>
          </cell>
          <cell r="H335">
            <v>30</v>
          </cell>
          <cell r="I335" t="str">
            <v>否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</row>
        <row r="336">
          <cell r="B336" t="str">
            <v>S513057</v>
          </cell>
          <cell r="C336" t="str">
            <v>赵战一</v>
          </cell>
          <cell r="D336">
            <v>0</v>
          </cell>
          <cell r="E336">
            <v>0</v>
          </cell>
          <cell r="H336">
            <v>0</v>
          </cell>
          <cell r="I336" t="str">
            <v>否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J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</row>
        <row r="337">
          <cell r="B337" t="str">
            <v>S513050</v>
          </cell>
          <cell r="C337" t="str">
            <v>河北信一净美物业服务有限公司</v>
          </cell>
          <cell r="D337">
            <v>0</v>
          </cell>
          <cell r="E337">
            <v>0</v>
          </cell>
          <cell r="G337" t="str">
            <v>管理</v>
          </cell>
          <cell r="H337">
            <v>0</v>
          </cell>
          <cell r="I337" t="str">
            <v>否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10800</v>
          </cell>
          <cell r="AZ337">
            <v>10800</v>
          </cell>
          <cell r="BA337">
            <v>10800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1800</v>
          </cell>
        </row>
        <row r="338">
          <cell r="B338" t="str">
            <v>S513045</v>
          </cell>
          <cell r="C338" t="str">
            <v>河北渤海远达环境检测技术服务有限公司</v>
          </cell>
          <cell r="D338">
            <v>0</v>
          </cell>
          <cell r="E338">
            <v>0</v>
          </cell>
          <cell r="H338">
            <v>0</v>
          </cell>
          <cell r="I338" t="str">
            <v>否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</row>
        <row r="339">
          <cell r="B339" t="str">
            <v>S413059</v>
          </cell>
          <cell r="C339" t="str">
            <v>黄骅市荣邦汽车部件有限公司</v>
          </cell>
          <cell r="D339" t="str">
            <v>座椅</v>
          </cell>
          <cell r="E339" t="str">
            <v>座椅</v>
          </cell>
          <cell r="F339" t="e">
            <v>#REF!</v>
          </cell>
          <cell r="H339" t="str">
            <v>预付</v>
          </cell>
          <cell r="I339" t="str">
            <v>否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0.8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</row>
        <row r="340">
          <cell r="B340" t="str">
            <v>S533002</v>
          </cell>
          <cell r="C340" t="str">
            <v>宁波正耀汽车电器有限公司</v>
          </cell>
          <cell r="D340" t="str">
            <v>后视镜</v>
          </cell>
          <cell r="E340" t="str">
            <v>后视镜</v>
          </cell>
          <cell r="H340">
            <v>0</v>
          </cell>
          <cell r="I340" t="str">
            <v>否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</row>
        <row r="341">
          <cell r="B341" t="str">
            <v>S511010</v>
          </cell>
          <cell r="C341" t="str">
            <v>北京志同信达科技发展有限公司</v>
          </cell>
          <cell r="D341" t="str">
            <v>后视镜</v>
          </cell>
          <cell r="E341" t="str">
            <v>后视镜</v>
          </cell>
          <cell r="H341">
            <v>30</v>
          </cell>
          <cell r="I341" t="str">
            <v>否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</row>
        <row r="342">
          <cell r="B342" t="str">
            <v>S413110</v>
          </cell>
          <cell r="C342" t="str">
            <v>黄骅市金宝成钢材经销有限公司</v>
          </cell>
          <cell r="D342" t="str">
            <v>金属件</v>
          </cell>
          <cell r="E342" t="str">
            <v>金属件</v>
          </cell>
          <cell r="F342" t="e">
            <v>#REF!</v>
          </cell>
          <cell r="G342" t="str">
            <v>大宗物料</v>
          </cell>
          <cell r="H342">
            <v>0</v>
          </cell>
          <cell r="I342" t="str">
            <v>是</v>
          </cell>
          <cell r="J342">
            <v>30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10424.92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6700</v>
          </cell>
          <cell r="AS342">
            <v>0</v>
          </cell>
          <cell r="AT342">
            <v>0</v>
          </cell>
          <cell r="AU342">
            <v>3591</v>
          </cell>
          <cell r="AV342">
            <v>915</v>
          </cell>
          <cell r="AW342">
            <v>0</v>
          </cell>
          <cell r="AX342">
            <v>3832</v>
          </cell>
          <cell r="AY342">
            <v>0</v>
          </cell>
          <cell r="AZ342">
            <v>25462.92</v>
          </cell>
          <cell r="BA342">
            <v>25462.92</v>
          </cell>
          <cell r="BB342">
            <v>1</v>
          </cell>
          <cell r="BC342">
            <v>1116.6666666666667</v>
          </cell>
          <cell r="BD342">
            <v>1715.1666666666667</v>
          </cell>
          <cell r="BE342">
            <v>1867.6666666666667</v>
          </cell>
          <cell r="BF342">
            <v>1867.6666666666667</v>
          </cell>
          <cell r="BG342">
            <v>1389.6666666666667</v>
          </cell>
          <cell r="BH342">
            <v>1389.6666666666667</v>
          </cell>
        </row>
        <row r="343">
          <cell r="B343" t="str">
            <v>S513063</v>
          </cell>
          <cell r="C343" t="str">
            <v>石家庄松樾机械设备销售有限公司</v>
          </cell>
          <cell r="D343">
            <v>0</v>
          </cell>
          <cell r="E343">
            <v>0</v>
          </cell>
          <cell r="H343">
            <v>0</v>
          </cell>
          <cell r="I343" t="str">
            <v>否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</row>
        <row r="344">
          <cell r="B344" t="str">
            <v>S544006</v>
          </cell>
          <cell r="C344" t="str">
            <v>鹤山市润源化工有限公司</v>
          </cell>
          <cell r="D344">
            <v>0</v>
          </cell>
          <cell r="E344">
            <v>0</v>
          </cell>
          <cell r="H344">
            <v>0</v>
          </cell>
          <cell r="I344" t="str">
            <v>否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M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</row>
        <row r="345">
          <cell r="B345" t="str">
            <v>S413062</v>
          </cell>
          <cell r="C345" t="str">
            <v>黄骅市友联嘉悦商贸有限公司</v>
          </cell>
          <cell r="D345" t="str">
            <v>后视镜</v>
          </cell>
          <cell r="E345" t="str">
            <v>后视镜</v>
          </cell>
          <cell r="H345">
            <v>0</v>
          </cell>
          <cell r="I345" t="str">
            <v>否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M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</row>
        <row r="346">
          <cell r="B346" t="str">
            <v>S412025</v>
          </cell>
          <cell r="C346" t="str">
            <v>天津万塑新材料科技有限公司</v>
          </cell>
          <cell r="D346" t="str">
            <v>后视镜</v>
          </cell>
          <cell r="E346" t="str">
            <v>后视镜</v>
          </cell>
          <cell r="H346">
            <v>0</v>
          </cell>
          <cell r="I346" t="str">
            <v>否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E346">
            <v>0</v>
          </cell>
          <cell r="AF346">
            <v>0</v>
          </cell>
          <cell r="AJ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</row>
        <row r="347">
          <cell r="B347" t="str">
            <v>S422003</v>
          </cell>
          <cell r="C347" t="str">
            <v>长春亚大汽车零件制造有限公司</v>
          </cell>
          <cell r="D347">
            <v>0</v>
          </cell>
          <cell r="E347" t="str">
            <v>座椅</v>
          </cell>
          <cell r="F347" t="e">
            <v>#REF!</v>
          </cell>
          <cell r="H347">
            <v>0</v>
          </cell>
          <cell r="I347" t="str">
            <v>否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</row>
        <row r="348">
          <cell r="B348" t="str">
            <v>S444007</v>
          </cell>
          <cell r="C348" t="str">
            <v>广东新金山环保材料股份有限公司</v>
          </cell>
          <cell r="D348">
            <v>0</v>
          </cell>
          <cell r="E348" t="str">
            <v>座椅</v>
          </cell>
          <cell r="F348" t="e">
            <v>#REF!</v>
          </cell>
          <cell r="H348">
            <v>0</v>
          </cell>
          <cell r="I348" t="str">
            <v>否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</row>
        <row r="349">
          <cell r="B349" t="str">
            <v>S413157</v>
          </cell>
          <cell r="C349" t="str">
            <v>衡水鑫智汽车零部件有限公司</v>
          </cell>
          <cell r="D349">
            <v>0</v>
          </cell>
          <cell r="E349" t="str">
            <v>座椅</v>
          </cell>
          <cell r="F349" t="e">
            <v>#REF!</v>
          </cell>
          <cell r="H349">
            <v>0</v>
          </cell>
          <cell r="I349" t="str">
            <v>否</v>
          </cell>
          <cell r="J349">
            <v>30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J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1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</row>
        <row r="350">
          <cell r="B350" t="str">
            <v>S531001</v>
          </cell>
          <cell r="C350" t="str">
            <v>上海腾基机械设备有限公司</v>
          </cell>
          <cell r="D350">
            <v>0</v>
          </cell>
          <cell r="E350">
            <v>0</v>
          </cell>
          <cell r="H350">
            <v>0</v>
          </cell>
          <cell r="I350" t="str">
            <v>否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</row>
        <row r="351">
          <cell r="B351" t="str">
            <v>S433025</v>
          </cell>
          <cell r="C351" t="str">
            <v>中广核俊尔新材料有限公司</v>
          </cell>
          <cell r="D351" t="str">
            <v>后视镜</v>
          </cell>
          <cell r="E351" t="str">
            <v>后视镜</v>
          </cell>
          <cell r="H351">
            <v>0</v>
          </cell>
          <cell r="I351" t="str">
            <v>否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</row>
        <row r="352">
          <cell r="B352" t="str">
            <v>S513013</v>
          </cell>
          <cell r="C352" t="str">
            <v>黄骅市龙腾五金机电门市部</v>
          </cell>
          <cell r="D352">
            <v>0</v>
          </cell>
          <cell r="E352" t="str">
            <v>金属件</v>
          </cell>
          <cell r="F352" t="e">
            <v>#REF!</v>
          </cell>
          <cell r="H352">
            <v>0</v>
          </cell>
          <cell r="I352" t="str">
            <v>否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1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</row>
        <row r="353">
          <cell r="B353" t="str">
            <v>S432016</v>
          </cell>
          <cell r="C353" t="str">
            <v>美视伊汽车镜控（苏州）有限公司</v>
          </cell>
          <cell r="D353" t="str">
            <v>后视镜</v>
          </cell>
          <cell r="E353" t="str">
            <v>后视镜</v>
          </cell>
          <cell r="H353">
            <v>30</v>
          </cell>
          <cell r="I353" t="str">
            <v>否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J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S353">
            <v>0</v>
          </cell>
          <cell r="AV353">
            <v>0</v>
          </cell>
          <cell r="AW353">
            <v>0</v>
          </cell>
          <cell r="AX353">
            <v>117147.1</v>
          </cell>
          <cell r="AY353">
            <v>116670.24</v>
          </cell>
          <cell r="AZ353">
            <v>233817.34000000003</v>
          </cell>
          <cell r="BA353">
            <v>350487.58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19524.516666666666</v>
          </cell>
          <cell r="BH353">
            <v>38969.556666666671</v>
          </cell>
        </row>
        <row r="354">
          <cell r="B354" t="str">
            <v>S411008</v>
          </cell>
          <cell r="C354" t="str">
            <v>北京瑞德佑业科技有限公司</v>
          </cell>
          <cell r="D354" t="str">
            <v>后视镜</v>
          </cell>
          <cell r="E354" t="str">
            <v>后视镜</v>
          </cell>
          <cell r="H354">
            <v>30</v>
          </cell>
          <cell r="I354" t="str">
            <v>否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J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</row>
        <row r="355">
          <cell r="B355" t="str">
            <v>S513047</v>
          </cell>
          <cell r="C355" t="str">
            <v>黄骅市宝丽洁家政有限公司</v>
          </cell>
          <cell r="D355">
            <v>0</v>
          </cell>
          <cell r="E355">
            <v>0</v>
          </cell>
          <cell r="H355">
            <v>0</v>
          </cell>
          <cell r="I355" t="str">
            <v>否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M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</row>
        <row r="356">
          <cell r="B356" t="str">
            <v>S513004</v>
          </cell>
          <cell r="C356" t="str">
            <v>任丘市焊材厂</v>
          </cell>
          <cell r="D356" t="str">
            <v>金属件</v>
          </cell>
          <cell r="E356" t="str">
            <v>金属件</v>
          </cell>
          <cell r="F356" t="e">
            <v>#REF!</v>
          </cell>
          <cell r="G356" t="str">
            <v>大宗物料</v>
          </cell>
          <cell r="H356">
            <v>0</v>
          </cell>
          <cell r="I356" t="str">
            <v>否</v>
          </cell>
          <cell r="J356">
            <v>30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J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Y356">
            <v>58850</v>
          </cell>
          <cell r="AZ356">
            <v>58850</v>
          </cell>
          <cell r="BA356">
            <v>58850</v>
          </cell>
          <cell r="BB356">
            <v>1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9808.3333333333339</v>
          </cell>
        </row>
        <row r="357">
          <cell r="B357" t="str">
            <v>S411026</v>
          </cell>
          <cell r="C357" t="str">
            <v>北京怀安知恒机电设备有限公司</v>
          </cell>
          <cell r="D357">
            <v>0</v>
          </cell>
          <cell r="E357">
            <v>0</v>
          </cell>
          <cell r="H357">
            <v>0</v>
          </cell>
          <cell r="I357" t="str">
            <v>否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H357">
            <v>0</v>
          </cell>
          <cell r="AI357">
            <v>0</v>
          </cell>
          <cell r="AJ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11200</v>
          </cell>
          <cell r="AU357">
            <v>0</v>
          </cell>
          <cell r="AV357">
            <v>0</v>
          </cell>
          <cell r="AW357">
            <v>0</v>
          </cell>
          <cell r="AY357">
            <v>0</v>
          </cell>
          <cell r="AZ357">
            <v>11200</v>
          </cell>
          <cell r="BA357">
            <v>11200</v>
          </cell>
          <cell r="BB357">
            <v>0</v>
          </cell>
          <cell r="BC357">
            <v>1866.6666666666667</v>
          </cell>
          <cell r="BD357">
            <v>1866.6666666666667</v>
          </cell>
          <cell r="BE357">
            <v>1866.6666666666667</v>
          </cell>
          <cell r="BF357">
            <v>1866.6666666666667</v>
          </cell>
          <cell r="BG357">
            <v>1866.6666666666667</v>
          </cell>
          <cell r="BH357">
            <v>1866.6666666666667</v>
          </cell>
        </row>
        <row r="358">
          <cell r="B358" t="str">
            <v>S432032</v>
          </cell>
          <cell r="C358" t="str">
            <v>明阳科技（苏州）股份有限公司</v>
          </cell>
          <cell r="D358" t="str">
            <v>座椅</v>
          </cell>
          <cell r="E358" t="str">
            <v>座椅</v>
          </cell>
          <cell r="F358" t="e">
            <v>#REF!</v>
          </cell>
          <cell r="G358" t="str">
            <v>正常供货</v>
          </cell>
          <cell r="H358">
            <v>60</v>
          </cell>
          <cell r="I358" t="str">
            <v>否</v>
          </cell>
          <cell r="J358">
            <v>60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F358">
            <v>0</v>
          </cell>
          <cell r="AG358">
            <v>0</v>
          </cell>
          <cell r="AH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0</v>
          </cell>
          <cell r="AW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1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</row>
        <row r="359">
          <cell r="B359" t="str">
            <v>S544002</v>
          </cell>
          <cell r="C359" t="str">
            <v>东莞市兴亿塑胶原料有限公司</v>
          </cell>
          <cell r="D359" t="str">
            <v>后视镜</v>
          </cell>
          <cell r="E359" t="str">
            <v>后视镜</v>
          </cell>
          <cell r="H359">
            <v>0</v>
          </cell>
          <cell r="I359" t="str">
            <v>否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0</v>
          </cell>
          <cell r="AQ359">
            <v>0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</row>
        <row r="360">
          <cell r="B360" t="str">
            <v>S411009</v>
          </cell>
          <cell r="C360" t="str">
            <v>北京兴塑化工产品有限公司</v>
          </cell>
          <cell r="D360" t="str">
            <v>后视镜</v>
          </cell>
          <cell r="E360" t="str">
            <v>后视镜</v>
          </cell>
          <cell r="H360">
            <v>0</v>
          </cell>
          <cell r="I360" t="str">
            <v>否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</row>
        <row r="361">
          <cell r="B361" t="str">
            <v>S413135</v>
          </cell>
          <cell r="C361" t="str">
            <v>黄骅市东鑫车镜厂</v>
          </cell>
          <cell r="D361" t="str">
            <v>后视镜</v>
          </cell>
          <cell r="E361" t="str">
            <v>后视镜</v>
          </cell>
          <cell r="H361">
            <v>0</v>
          </cell>
          <cell r="I361" t="str">
            <v>否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N361">
            <v>0</v>
          </cell>
          <cell r="AO361">
            <v>0</v>
          </cell>
          <cell r="AP361">
            <v>0</v>
          </cell>
          <cell r="AQ361">
            <v>0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</row>
        <row r="362">
          <cell r="B362" t="str">
            <v>S533005</v>
          </cell>
          <cell r="C362" t="str">
            <v>台州市博睿环保科技有限公司</v>
          </cell>
          <cell r="D362">
            <v>0</v>
          </cell>
          <cell r="E362">
            <v>0</v>
          </cell>
          <cell r="H362">
            <v>0</v>
          </cell>
          <cell r="I362" t="str">
            <v>否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</row>
        <row r="363">
          <cell r="B363" t="str">
            <v>S437002</v>
          </cell>
          <cell r="C363" t="str">
            <v>中国重汽集团济南商用车有限公司</v>
          </cell>
          <cell r="D363">
            <v>0</v>
          </cell>
          <cell r="E363">
            <v>0</v>
          </cell>
          <cell r="H363">
            <v>0</v>
          </cell>
          <cell r="I363" t="str">
            <v>否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</row>
        <row r="364">
          <cell r="B364" t="str">
            <v>S413121</v>
          </cell>
          <cell r="C364" t="str">
            <v>河北佳铸金属制品有限公司</v>
          </cell>
          <cell r="D364" t="str">
            <v>金属件</v>
          </cell>
          <cell r="E364" t="str">
            <v>金属件</v>
          </cell>
          <cell r="F364" t="e">
            <v>#REF!</v>
          </cell>
          <cell r="H364">
            <v>0</v>
          </cell>
          <cell r="I364" t="str">
            <v>否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F364">
            <v>0</v>
          </cell>
          <cell r="AJ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1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</row>
        <row r="365">
          <cell r="B365" t="str">
            <v>S437046</v>
          </cell>
          <cell r="C365" t="str">
            <v>青岛中新华美塑料有限公司</v>
          </cell>
          <cell r="D365" t="str">
            <v>后视镜</v>
          </cell>
          <cell r="E365" t="str">
            <v>后视镜</v>
          </cell>
          <cell r="G365" t="str">
            <v>大宗物料</v>
          </cell>
          <cell r="H365">
            <v>0</v>
          </cell>
          <cell r="I365" t="str">
            <v>否</v>
          </cell>
          <cell r="J365">
            <v>30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F365">
            <v>0</v>
          </cell>
          <cell r="AJ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</row>
        <row r="366">
          <cell r="B366" t="str">
            <v>S411033</v>
          </cell>
          <cell r="C366" t="str">
            <v>北京德坤顺利金属制品加工部</v>
          </cell>
          <cell r="D366">
            <v>0</v>
          </cell>
          <cell r="E366">
            <v>0</v>
          </cell>
          <cell r="H366">
            <v>0</v>
          </cell>
          <cell r="I366" t="str">
            <v>否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</row>
        <row r="367">
          <cell r="B367" t="str">
            <v>S412032</v>
          </cell>
          <cell r="C367" t="str">
            <v>天津东和汽车零部件有限公司</v>
          </cell>
          <cell r="D367" t="str">
            <v>后视镜</v>
          </cell>
          <cell r="E367" t="str">
            <v>后视镜</v>
          </cell>
          <cell r="H367">
            <v>0</v>
          </cell>
          <cell r="I367" t="str">
            <v>否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M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</row>
        <row r="368">
          <cell r="B368" t="str">
            <v>S412038</v>
          </cell>
          <cell r="C368" t="str">
            <v>天津禄川科技开发有限公司</v>
          </cell>
          <cell r="D368" t="str">
            <v>后视镜</v>
          </cell>
          <cell r="E368" t="str">
            <v>后视镜</v>
          </cell>
          <cell r="H368">
            <v>0</v>
          </cell>
          <cell r="I368" t="str">
            <v>否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</row>
        <row r="369">
          <cell r="B369" t="str">
            <v>S437034</v>
          </cell>
          <cell r="C369" t="str">
            <v>潍坊振晟汽车零部件有限公司</v>
          </cell>
          <cell r="D369" t="str">
            <v>座椅</v>
          </cell>
          <cell r="E369" t="str">
            <v>座椅</v>
          </cell>
          <cell r="F369" t="e">
            <v>#REF!</v>
          </cell>
          <cell r="G369" t="str">
            <v>正常供货</v>
          </cell>
          <cell r="H369">
            <v>60</v>
          </cell>
          <cell r="I369" t="str">
            <v>是</v>
          </cell>
          <cell r="J369">
            <v>60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L369">
            <v>0</v>
          </cell>
          <cell r="AM369">
            <v>15408.62</v>
          </cell>
          <cell r="AN369">
            <v>0</v>
          </cell>
          <cell r="AO369">
            <v>22988.61</v>
          </cell>
          <cell r="AP369">
            <v>0</v>
          </cell>
          <cell r="AQ369">
            <v>13300</v>
          </cell>
          <cell r="AR369">
            <v>23200</v>
          </cell>
          <cell r="AS369">
            <v>0</v>
          </cell>
          <cell r="AT369">
            <v>31333.43</v>
          </cell>
          <cell r="AU369">
            <v>0</v>
          </cell>
          <cell r="AV369">
            <v>0</v>
          </cell>
          <cell r="AW369">
            <v>0</v>
          </cell>
          <cell r="AY369">
            <v>0</v>
          </cell>
          <cell r="AZ369">
            <v>106230.66</v>
          </cell>
          <cell r="BA369">
            <v>106230.66</v>
          </cell>
          <cell r="BB369">
            <v>0.8</v>
          </cell>
          <cell r="BC369">
            <v>15137.006666666668</v>
          </cell>
          <cell r="BD369">
            <v>11305.571666666665</v>
          </cell>
          <cell r="BE369">
            <v>11305.571666666665</v>
          </cell>
          <cell r="BF369">
            <v>9088.9050000000007</v>
          </cell>
          <cell r="BG369">
            <v>5222.2383333333337</v>
          </cell>
          <cell r="BH369">
            <v>5222.2383333333337</v>
          </cell>
        </row>
        <row r="370">
          <cell r="B370" t="str">
            <v>S431021</v>
          </cell>
          <cell r="C370" t="str">
            <v>上海金山张泾五金弹簧有限公司</v>
          </cell>
          <cell r="D370" t="str">
            <v>后视镜</v>
          </cell>
          <cell r="E370" t="str">
            <v>后视镜</v>
          </cell>
          <cell r="H370">
            <v>30</v>
          </cell>
          <cell r="I370" t="str">
            <v>否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</row>
        <row r="371">
          <cell r="B371" t="str">
            <v>S412033</v>
          </cell>
          <cell r="C371" t="str">
            <v>天津宇德科技发展有限公司</v>
          </cell>
          <cell r="D371">
            <v>0</v>
          </cell>
          <cell r="E371">
            <v>0</v>
          </cell>
          <cell r="H371">
            <v>0</v>
          </cell>
          <cell r="I371" t="str">
            <v>否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</row>
        <row r="372">
          <cell r="B372" t="str">
            <v>S412030</v>
          </cell>
          <cell r="C372" t="str">
            <v>天津市丰鑫科技发展有限公司</v>
          </cell>
          <cell r="D372" t="str">
            <v>金属件</v>
          </cell>
          <cell r="E372" t="str">
            <v>金属件</v>
          </cell>
          <cell r="F372" t="e">
            <v>#REF!</v>
          </cell>
          <cell r="H372">
            <v>0</v>
          </cell>
          <cell r="I372" t="str">
            <v>否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1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</row>
        <row r="373">
          <cell r="B373" t="str">
            <v>S536005</v>
          </cell>
          <cell r="C373" t="str">
            <v>康硕（江西)智能制造有限公司</v>
          </cell>
          <cell r="D373">
            <v>0</v>
          </cell>
          <cell r="E373">
            <v>0</v>
          </cell>
          <cell r="H373">
            <v>0</v>
          </cell>
          <cell r="I373" t="str">
            <v>否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</row>
        <row r="374">
          <cell r="B374" t="str">
            <v>S561002</v>
          </cell>
          <cell r="C374" t="str">
            <v>西安嘉怡天恒精密技术股份有限公司</v>
          </cell>
          <cell r="D374">
            <v>0</v>
          </cell>
          <cell r="E374">
            <v>0</v>
          </cell>
          <cell r="G374" t="str">
            <v>老账</v>
          </cell>
          <cell r="H374">
            <v>0</v>
          </cell>
          <cell r="I374" t="str">
            <v>是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M374">
            <v>8100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Y374">
            <v>0</v>
          </cell>
          <cell r="AZ374">
            <v>8100</v>
          </cell>
          <cell r="BA374">
            <v>8100</v>
          </cell>
          <cell r="BB374">
            <v>0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</row>
        <row r="375">
          <cell r="B375" t="str">
            <v>S513052</v>
          </cell>
          <cell r="C375" t="str">
            <v>黄骅新智环保技术有限公司</v>
          </cell>
          <cell r="D375">
            <v>0</v>
          </cell>
          <cell r="E375">
            <v>0</v>
          </cell>
          <cell r="H375">
            <v>0</v>
          </cell>
          <cell r="I375" t="str">
            <v>否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</row>
        <row r="376">
          <cell r="B376" t="str">
            <v>S431020</v>
          </cell>
          <cell r="C376" t="str">
            <v>上海鸿扬工贸有限公司</v>
          </cell>
          <cell r="D376" t="str">
            <v>后视镜</v>
          </cell>
          <cell r="E376" t="str">
            <v>后视镜</v>
          </cell>
          <cell r="G376" t="str">
            <v>老账</v>
          </cell>
          <cell r="H376">
            <v>90</v>
          </cell>
          <cell r="I376" t="str">
            <v>否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4520</v>
          </cell>
          <cell r="AW376">
            <v>0</v>
          </cell>
          <cell r="AY376">
            <v>0</v>
          </cell>
          <cell r="AZ376">
            <v>4520</v>
          </cell>
          <cell r="BA376">
            <v>4520</v>
          </cell>
          <cell r="BB376">
            <v>0</v>
          </cell>
          <cell r="BC376">
            <v>0</v>
          </cell>
          <cell r="BD376">
            <v>0</v>
          </cell>
          <cell r="BE376">
            <v>753.33333333333337</v>
          </cell>
          <cell r="BF376">
            <v>753.33333333333337</v>
          </cell>
          <cell r="BG376">
            <v>753.33333333333337</v>
          </cell>
          <cell r="BH376">
            <v>753.33333333333337</v>
          </cell>
        </row>
        <row r="377">
          <cell r="B377" t="str">
            <v>S412002</v>
          </cell>
          <cell r="C377" t="str">
            <v>天津市精美特表面技术有限公司</v>
          </cell>
          <cell r="D377" t="str">
            <v>后视镜</v>
          </cell>
          <cell r="E377" t="str">
            <v>后视镜</v>
          </cell>
          <cell r="H377">
            <v>0</v>
          </cell>
          <cell r="I377" t="str">
            <v>否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H377">
            <v>0</v>
          </cell>
          <cell r="AI377">
            <v>0</v>
          </cell>
          <cell r="AJ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</row>
        <row r="378">
          <cell r="B378" t="str">
            <v>S412006</v>
          </cell>
          <cell r="C378" t="str">
            <v>天津市天龙得冷成型部品有限公司</v>
          </cell>
          <cell r="D378">
            <v>0</v>
          </cell>
          <cell r="E378" t="str">
            <v>座椅/金属件</v>
          </cell>
          <cell r="F378" t="e">
            <v>#REF!</v>
          </cell>
          <cell r="H378">
            <v>0</v>
          </cell>
          <cell r="I378" t="str">
            <v>否</v>
          </cell>
          <cell r="J378">
            <v>90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4731.88</v>
          </cell>
          <cell r="AU378">
            <v>0</v>
          </cell>
          <cell r="AV378">
            <v>0</v>
          </cell>
          <cell r="AW378">
            <v>0</v>
          </cell>
          <cell r="AY378">
            <v>0</v>
          </cell>
          <cell r="AZ378">
            <v>4731.88</v>
          </cell>
          <cell r="BA378">
            <v>4731.88</v>
          </cell>
          <cell r="BB378">
            <v>1</v>
          </cell>
          <cell r="BC378">
            <v>788.64666666666665</v>
          </cell>
          <cell r="BD378">
            <v>788.64666666666665</v>
          </cell>
          <cell r="BE378">
            <v>788.64666666666665</v>
          </cell>
          <cell r="BF378">
            <v>788.64666666666665</v>
          </cell>
          <cell r="BG378">
            <v>788.64666666666665</v>
          </cell>
          <cell r="BH378">
            <v>788.64666666666665</v>
          </cell>
        </row>
        <row r="379">
          <cell r="B379" t="str">
            <v>S412026</v>
          </cell>
          <cell r="C379" t="str">
            <v>天津腾达永恒科技发展有限公司</v>
          </cell>
          <cell r="D379" t="str">
            <v>后视镜</v>
          </cell>
          <cell r="E379" t="str">
            <v>后视镜</v>
          </cell>
          <cell r="G379" t="str">
            <v>老账</v>
          </cell>
          <cell r="H379">
            <v>30</v>
          </cell>
          <cell r="I379" t="str">
            <v>否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T379">
            <v>6393.43</v>
          </cell>
          <cell r="AU379">
            <v>0</v>
          </cell>
          <cell r="AV379">
            <v>45372.12</v>
          </cell>
          <cell r="AW379">
            <v>0</v>
          </cell>
          <cell r="AX379">
            <v>17930.03</v>
          </cell>
          <cell r="AY379">
            <v>0</v>
          </cell>
          <cell r="AZ379">
            <v>69695.58</v>
          </cell>
          <cell r="BA379">
            <v>69695.58</v>
          </cell>
          <cell r="BB379">
            <v>0</v>
          </cell>
          <cell r="BC379">
            <v>1065.5716666666667</v>
          </cell>
          <cell r="BD379">
            <v>1065.5716666666667</v>
          </cell>
          <cell r="BE379">
            <v>8627.5916666666672</v>
          </cell>
          <cell r="BF379">
            <v>8627.5916666666672</v>
          </cell>
          <cell r="BG379">
            <v>11615.93</v>
          </cell>
          <cell r="BH379">
            <v>11615.93</v>
          </cell>
        </row>
        <row r="380">
          <cell r="B380" t="str">
            <v>S413024</v>
          </cell>
          <cell r="C380" t="str">
            <v>南皮县国名冲压件厂</v>
          </cell>
          <cell r="D380" t="str">
            <v>后视镜</v>
          </cell>
          <cell r="E380" t="str">
            <v>后视镜</v>
          </cell>
          <cell r="H380">
            <v>0</v>
          </cell>
          <cell r="I380" t="str">
            <v>否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2900.49</v>
          </cell>
          <cell r="AY380">
            <v>0</v>
          </cell>
          <cell r="AZ380">
            <v>2900.49</v>
          </cell>
          <cell r="BA380">
            <v>2900.49</v>
          </cell>
          <cell r="BB380">
            <v>0</v>
          </cell>
          <cell r="BC380">
            <v>0</v>
          </cell>
          <cell r="BD380">
            <v>0</v>
          </cell>
          <cell r="BE380">
            <v>0</v>
          </cell>
          <cell r="BF380">
            <v>483.41499999999996</v>
          </cell>
          <cell r="BG380">
            <v>483.41499999999996</v>
          </cell>
          <cell r="BH380">
            <v>483.41499999999996</v>
          </cell>
        </row>
        <row r="381">
          <cell r="B381" t="str">
            <v>S413109</v>
          </cell>
          <cell r="C381" t="str">
            <v>河北盛德燃气有限公司</v>
          </cell>
          <cell r="D381">
            <v>0</v>
          </cell>
          <cell r="E381">
            <v>0</v>
          </cell>
          <cell r="G381" t="str">
            <v>管理</v>
          </cell>
          <cell r="H381">
            <v>0</v>
          </cell>
          <cell r="I381" t="str">
            <v>否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</row>
        <row r="382">
          <cell r="B382" t="str">
            <v>S413111</v>
          </cell>
          <cell r="C382" t="str">
            <v>国网河北省电力有限公司沧州供电分公司</v>
          </cell>
          <cell r="D382">
            <v>0</v>
          </cell>
          <cell r="E382">
            <v>0</v>
          </cell>
          <cell r="H382">
            <v>0</v>
          </cell>
          <cell r="I382" t="str">
            <v>否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</row>
        <row r="383">
          <cell r="B383" t="str">
            <v>S413154</v>
          </cell>
          <cell r="C383" t="str">
            <v>文安县众盛塑料制品厂</v>
          </cell>
          <cell r="D383" t="str">
            <v>座椅</v>
          </cell>
          <cell r="E383" t="str">
            <v>座椅</v>
          </cell>
          <cell r="F383" t="e">
            <v>#REF!</v>
          </cell>
          <cell r="H383">
            <v>0</v>
          </cell>
          <cell r="I383" t="str">
            <v>否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0.8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</row>
        <row r="384">
          <cell r="B384" t="str">
            <v>S432005</v>
          </cell>
          <cell r="C384" t="str">
            <v>佛吉亚（无锡）座椅部件有限公司</v>
          </cell>
          <cell r="D384" t="str">
            <v>金属件</v>
          </cell>
          <cell r="E384" t="str">
            <v>金属件</v>
          </cell>
          <cell r="F384" t="e">
            <v>#REF!</v>
          </cell>
          <cell r="G384" t="str">
            <v>正常供货</v>
          </cell>
          <cell r="H384">
            <v>60</v>
          </cell>
          <cell r="I384" t="str">
            <v>否</v>
          </cell>
          <cell r="J384">
            <v>60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E384">
            <v>0</v>
          </cell>
          <cell r="AF384">
            <v>0</v>
          </cell>
          <cell r="AN384">
            <v>0</v>
          </cell>
          <cell r="AO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96465.06</v>
          </cell>
          <cell r="AU384">
            <v>0</v>
          </cell>
          <cell r="AV384">
            <v>263642.56</v>
          </cell>
          <cell r="AW384">
            <v>1215825.76</v>
          </cell>
          <cell r="AX384">
            <v>897183.84</v>
          </cell>
          <cell r="AY384">
            <v>618173.28</v>
          </cell>
          <cell r="AZ384">
            <v>3091290.5</v>
          </cell>
          <cell r="BA384">
            <v>1575933.38</v>
          </cell>
          <cell r="BB384">
            <v>0.8</v>
          </cell>
          <cell r="BC384">
            <v>16077.51</v>
          </cell>
          <cell r="BD384">
            <v>16077.51</v>
          </cell>
          <cell r="BE384">
            <v>60017.936666666668</v>
          </cell>
          <cell r="BF384">
            <v>262655.5633333333</v>
          </cell>
          <cell r="BG384">
            <v>412186.20333333331</v>
          </cell>
          <cell r="BH384">
            <v>515215.08333333331</v>
          </cell>
        </row>
        <row r="385">
          <cell r="B385" t="str">
            <v>S432026</v>
          </cell>
          <cell r="C385" t="str">
            <v>昆山市鸿毅达精密模具有限公司</v>
          </cell>
          <cell r="D385">
            <v>0</v>
          </cell>
          <cell r="E385">
            <v>0</v>
          </cell>
          <cell r="H385">
            <v>0</v>
          </cell>
          <cell r="I385" t="str">
            <v>否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</row>
        <row r="386">
          <cell r="B386" t="str">
            <v>S437001</v>
          </cell>
          <cell r="C386" t="str">
            <v>中国重汽集团济南卡车股份有限公司</v>
          </cell>
          <cell r="D386">
            <v>0</v>
          </cell>
          <cell r="E386">
            <v>0</v>
          </cell>
          <cell r="H386">
            <v>0</v>
          </cell>
          <cell r="I386" t="str">
            <v>否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</row>
        <row r="387">
          <cell r="B387" t="str">
            <v>S437035</v>
          </cell>
          <cell r="C387" t="str">
            <v>诸城市弘和源商贸有限公司</v>
          </cell>
          <cell r="D387" t="str">
            <v>座椅</v>
          </cell>
          <cell r="E387" t="str">
            <v>座椅</v>
          </cell>
          <cell r="F387" t="e">
            <v>#REF!</v>
          </cell>
          <cell r="G387" t="str">
            <v>正常供货</v>
          </cell>
          <cell r="H387">
            <v>0</v>
          </cell>
          <cell r="I387" t="str">
            <v>否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0.46</v>
          </cell>
          <cell r="AU387">
            <v>0</v>
          </cell>
          <cell r="AV387">
            <v>0</v>
          </cell>
          <cell r="AW387">
            <v>0</v>
          </cell>
          <cell r="AY387">
            <v>0</v>
          </cell>
          <cell r="AZ387">
            <v>0.46</v>
          </cell>
          <cell r="BA387">
            <v>0.46</v>
          </cell>
          <cell r="BB387">
            <v>0.8</v>
          </cell>
          <cell r="BC387">
            <v>7.6666666666666675E-2</v>
          </cell>
          <cell r="BD387">
            <v>7.6666666666666675E-2</v>
          </cell>
          <cell r="BE387">
            <v>7.6666666666666675E-2</v>
          </cell>
          <cell r="BF387">
            <v>7.6666666666666675E-2</v>
          </cell>
          <cell r="BG387">
            <v>7.6666666666666675E-2</v>
          </cell>
          <cell r="BH387">
            <v>7.6666666666666675E-2</v>
          </cell>
        </row>
        <row r="388">
          <cell r="B388" t="str">
            <v>S511012</v>
          </cell>
          <cell r="C388" t="str">
            <v>北京京东世纪信息技术有限公司</v>
          </cell>
          <cell r="D388">
            <v>0</v>
          </cell>
          <cell r="E388">
            <v>0</v>
          </cell>
          <cell r="G388" t="str">
            <v>管理</v>
          </cell>
          <cell r="H388">
            <v>0</v>
          </cell>
          <cell r="I388" t="str">
            <v>否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</row>
        <row r="389">
          <cell r="B389" t="str">
            <v>S512009</v>
          </cell>
          <cell r="C389" t="str">
            <v>天津克威迩机械设备有限公司</v>
          </cell>
          <cell r="D389">
            <v>0</v>
          </cell>
          <cell r="E389">
            <v>0</v>
          </cell>
          <cell r="H389">
            <v>0</v>
          </cell>
          <cell r="I389" t="str">
            <v>否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  <cell r="AM389">
            <v>0</v>
          </cell>
          <cell r="AN389">
            <v>0</v>
          </cell>
          <cell r="AO389">
            <v>0</v>
          </cell>
          <cell r="AP389">
            <v>0</v>
          </cell>
          <cell r="AQ389">
            <v>0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</row>
        <row r="390">
          <cell r="B390" t="str">
            <v>S513002</v>
          </cell>
          <cell r="C390" t="str">
            <v>河北光德精密机械股份有限公司</v>
          </cell>
          <cell r="D390" t="str">
            <v>后视镜</v>
          </cell>
          <cell r="E390" t="str">
            <v>后视镜</v>
          </cell>
          <cell r="H390">
            <v>30</v>
          </cell>
          <cell r="I390" t="str">
            <v>否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0</v>
          </cell>
          <cell r="AQ390">
            <v>0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</row>
        <row r="391">
          <cell r="B391" t="str">
            <v>S513029</v>
          </cell>
          <cell r="C391" t="str">
            <v>黄骅信誉楼百货集团有限公司黄骅信誉楼商厦</v>
          </cell>
          <cell r="D391">
            <v>0</v>
          </cell>
          <cell r="E391">
            <v>0</v>
          </cell>
          <cell r="H391">
            <v>0</v>
          </cell>
          <cell r="I391" t="str">
            <v>否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G391">
            <v>0</v>
          </cell>
          <cell r="AH391">
            <v>0</v>
          </cell>
          <cell r="AI391">
            <v>0</v>
          </cell>
          <cell r="AJ391">
            <v>0</v>
          </cell>
          <cell r="AN391">
            <v>0</v>
          </cell>
          <cell r="AO391">
            <v>0</v>
          </cell>
          <cell r="AP391">
            <v>0</v>
          </cell>
          <cell r="AQ391">
            <v>0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</row>
        <row r="392">
          <cell r="B392" t="str">
            <v>S513054</v>
          </cell>
          <cell r="C392" t="str">
            <v>黄骅市金盾保安服务有限公司</v>
          </cell>
          <cell r="D392">
            <v>0</v>
          </cell>
          <cell r="E392">
            <v>0</v>
          </cell>
          <cell r="G392" t="str">
            <v>管理</v>
          </cell>
          <cell r="H392">
            <v>0</v>
          </cell>
          <cell r="I392" t="str">
            <v>否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I392">
            <v>0</v>
          </cell>
          <cell r="AJ392">
            <v>0</v>
          </cell>
          <cell r="AN392">
            <v>0</v>
          </cell>
          <cell r="AO392">
            <v>0</v>
          </cell>
          <cell r="AP392">
            <v>0</v>
          </cell>
          <cell r="AQ392">
            <v>0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12500</v>
          </cell>
          <cell r="AZ392">
            <v>12500</v>
          </cell>
          <cell r="BA392">
            <v>12500</v>
          </cell>
          <cell r="BB392">
            <v>0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2083.3333333333335</v>
          </cell>
        </row>
        <row r="393">
          <cell r="B393" t="str">
            <v>S513079</v>
          </cell>
          <cell r="C393" t="str">
            <v>泊头市兴东高温油泵制造有限责任公司</v>
          </cell>
          <cell r="D393">
            <v>0</v>
          </cell>
          <cell r="E393">
            <v>0</v>
          </cell>
          <cell r="H393">
            <v>0</v>
          </cell>
          <cell r="I393" t="str">
            <v>否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0</v>
          </cell>
          <cell r="AJ393">
            <v>0</v>
          </cell>
          <cell r="AK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0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</row>
        <row r="394">
          <cell r="B394" t="str">
            <v>S513080</v>
          </cell>
          <cell r="C394" t="str">
            <v>霸州市宏达五金塑料制品厂</v>
          </cell>
          <cell r="D394">
            <v>0</v>
          </cell>
          <cell r="E394">
            <v>0</v>
          </cell>
          <cell r="H394">
            <v>0</v>
          </cell>
          <cell r="I394" t="str">
            <v>否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</row>
        <row r="395">
          <cell r="B395" t="str">
            <v>S513081</v>
          </cell>
          <cell r="C395" t="str">
            <v>石家庄跨越物流有限公司</v>
          </cell>
          <cell r="D395" t="str">
            <v>金属件/座椅/后视镜</v>
          </cell>
          <cell r="E395" t="str">
            <v>金属件/座椅/后视镜</v>
          </cell>
          <cell r="F395" t="e">
            <v>#REF!</v>
          </cell>
          <cell r="G395" t="str">
            <v>销售（运输）</v>
          </cell>
          <cell r="H395">
            <v>60</v>
          </cell>
          <cell r="I395" t="str">
            <v>否</v>
          </cell>
          <cell r="J395">
            <v>60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G395">
            <v>0</v>
          </cell>
          <cell r="AH395">
            <v>0</v>
          </cell>
          <cell r="AK395">
            <v>0</v>
          </cell>
          <cell r="AL395">
            <v>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Y395">
            <v>0</v>
          </cell>
          <cell r="AZ395">
            <v>0</v>
          </cell>
          <cell r="BA395">
            <v>0</v>
          </cell>
          <cell r="BB395">
            <v>0.8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</row>
        <row r="396">
          <cell r="B396" t="str">
            <v>S513108</v>
          </cell>
          <cell r="C396" t="str">
            <v>河北德邦物流有限公司</v>
          </cell>
          <cell r="D396">
            <v>0</v>
          </cell>
          <cell r="E396" t="str">
            <v>销售</v>
          </cell>
          <cell r="F396" t="e">
            <v>#REF!</v>
          </cell>
          <cell r="H396">
            <v>0</v>
          </cell>
          <cell r="I396" t="str">
            <v>否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0</v>
          </cell>
          <cell r="AM396">
            <v>0</v>
          </cell>
          <cell r="AN396">
            <v>0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</row>
        <row r="397">
          <cell r="B397" t="str">
            <v>S513109</v>
          </cell>
          <cell r="C397" t="str">
            <v>沙河市博泰汽车销售有限公司</v>
          </cell>
          <cell r="D397">
            <v>0</v>
          </cell>
          <cell r="E397">
            <v>0</v>
          </cell>
          <cell r="H397">
            <v>0</v>
          </cell>
          <cell r="I397" t="str">
            <v>否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</row>
        <row r="398">
          <cell r="B398" t="str">
            <v>S513110</v>
          </cell>
          <cell r="C398" t="str">
            <v>曲阳县润杨汽车贸易有限公司</v>
          </cell>
          <cell r="D398">
            <v>0</v>
          </cell>
          <cell r="E398">
            <v>0</v>
          </cell>
          <cell r="H398">
            <v>0</v>
          </cell>
          <cell r="I398" t="str">
            <v>否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</row>
        <row r="399">
          <cell r="B399" t="str">
            <v>S532007</v>
          </cell>
          <cell r="C399" t="str">
            <v>和和机械（张家港）有限公司</v>
          </cell>
          <cell r="D399">
            <v>0</v>
          </cell>
          <cell r="E399">
            <v>0</v>
          </cell>
          <cell r="H399">
            <v>0</v>
          </cell>
          <cell r="I399" t="str">
            <v>否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</row>
        <row r="400">
          <cell r="B400" t="str">
            <v>S532012</v>
          </cell>
          <cell r="C400" t="str">
            <v>苏州市跃进汽车修配厂</v>
          </cell>
          <cell r="D400">
            <v>0</v>
          </cell>
          <cell r="E400">
            <v>0</v>
          </cell>
          <cell r="H400">
            <v>0</v>
          </cell>
          <cell r="I400" t="str">
            <v>否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</row>
        <row r="401">
          <cell r="B401" t="str">
            <v>S537005</v>
          </cell>
          <cell r="C401" t="str">
            <v xml:space="preserve">滨州齐德化工有限公司 </v>
          </cell>
          <cell r="D401">
            <v>0</v>
          </cell>
          <cell r="E401">
            <v>0</v>
          </cell>
          <cell r="H401">
            <v>0</v>
          </cell>
          <cell r="I401" t="str">
            <v>否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</row>
        <row r="402">
          <cell r="B402" t="str">
            <v>S537007</v>
          </cell>
          <cell r="C402" t="str">
            <v>青岛宸屹信息科技有限公司</v>
          </cell>
          <cell r="D402">
            <v>0</v>
          </cell>
          <cell r="E402">
            <v>0</v>
          </cell>
          <cell r="H402">
            <v>0</v>
          </cell>
          <cell r="I402" t="str">
            <v>否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</row>
        <row r="403">
          <cell r="B403" t="str">
            <v>S543003</v>
          </cell>
          <cell r="C403" t="str">
            <v>郴州铧宇汽车销售服务有限公司</v>
          </cell>
          <cell r="D403">
            <v>0</v>
          </cell>
          <cell r="E403">
            <v>0</v>
          </cell>
          <cell r="H403">
            <v>0</v>
          </cell>
          <cell r="I403" t="str">
            <v>否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</row>
        <row r="404">
          <cell r="B404" t="str">
            <v>S412007</v>
          </cell>
          <cell r="C404" t="str">
            <v>天津易沃德工业装备有限公司</v>
          </cell>
          <cell r="D404">
            <v>0</v>
          </cell>
          <cell r="E404">
            <v>0</v>
          </cell>
          <cell r="H404">
            <v>0</v>
          </cell>
          <cell r="I404" t="str">
            <v>否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</row>
        <row r="405">
          <cell r="B405" t="str">
            <v>S412031</v>
          </cell>
          <cell r="C405" t="str">
            <v>天津正元天成科技发展有限公司</v>
          </cell>
          <cell r="D405">
            <v>0</v>
          </cell>
          <cell r="E405">
            <v>0</v>
          </cell>
          <cell r="H405">
            <v>0</v>
          </cell>
          <cell r="I405" t="str">
            <v>否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</row>
        <row r="406">
          <cell r="B406" t="str">
            <v>S413002</v>
          </cell>
          <cell r="C406" t="str">
            <v>唐山市丰润区报喜坨扁钢厂</v>
          </cell>
          <cell r="D406" t="str">
            <v>金属件</v>
          </cell>
          <cell r="E406" t="str">
            <v>金属件</v>
          </cell>
          <cell r="F406" t="e">
            <v>#REF!</v>
          </cell>
          <cell r="H406">
            <v>0</v>
          </cell>
          <cell r="I406" t="str">
            <v>否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1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</row>
        <row r="407">
          <cell r="B407" t="str">
            <v>S413164</v>
          </cell>
          <cell r="C407" t="str">
            <v>黄骅市国贸物资有限公司</v>
          </cell>
          <cell r="D407" t="str">
            <v>金属件</v>
          </cell>
          <cell r="E407" t="str">
            <v>金属件</v>
          </cell>
          <cell r="F407" t="e">
            <v>#REF!</v>
          </cell>
          <cell r="H407">
            <v>0</v>
          </cell>
          <cell r="I407" t="str">
            <v>否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1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</row>
        <row r="408">
          <cell r="B408" t="str">
            <v>S413165</v>
          </cell>
          <cell r="C408" t="str">
            <v>献县鹏凯金属制品有限公司</v>
          </cell>
          <cell r="D408" t="str">
            <v>后视镜</v>
          </cell>
          <cell r="E408" t="str">
            <v>后视镜</v>
          </cell>
          <cell r="H408">
            <v>0</v>
          </cell>
          <cell r="I408" t="str">
            <v>否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</row>
        <row r="409">
          <cell r="B409" t="str">
            <v>S413166</v>
          </cell>
          <cell r="C409" t="str">
            <v>盐山县大华五金销售有限公司</v>
          </cell>
          <cell r="D409" t="str">
            <v>金属件</v>
          </cell>
          <cell r="E409" t="str">
            <v>金属件</v>
          </cell>
          <cell r="F409" t="e">
            <v>#REF!</v>
          </cell>
          <cell r="H409">
            <v>0</v>
          </cell>
          <cell r="I409" t="str">
            <v>否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1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</row>
        <row r="410">
          <cell r="B410" t="str">
            <v>S432030</v>
          </cell>
          <cell r="C410" t="str">
            <v>无锡市宏伟彩印包装有限公司</v>
          </cell>
          <cell r="D410" t="str">
            <v>后视镜</v>
          </cell>
          <cell r="E410" t="str">
            <v>后视镜</v>
          </cell>
          <cell r="H410">
            <v>0</v>
          </cell>
          <cell r="I410" t="str">
            <v>否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</row>
        <row r="411">
          <cell r="B411" t="str">
            <v>S434007</v>
          </cell>
          <cell r="C411" t="str">
            <v>滁州岳众汽车零部件有限公司</v>
          </cell>
          <cell r="D411">
            <v>0</v>
          </cell>
          <cell r="E411" t="str">
            <v>金属件</v>
          </cell>
          <cell r="F411" t="e">
            <v>#REF!</v>
          </cell>
          <cell r="H411">
            <v>0</v>
          </cell>
          <cell r="I411" t="str">
            <v>否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1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</row>
        <row r="412">
          <cell r="B412" t="str">
            <v>S511023</v>
          </cell>
          <cell r="C412" t="str">
            <v>北京迅捷通物流有限公司</v>
          </cell>
          <cell r="D412">
            <v>0</v>
          </cell>
          <cell r="E412">
            <v>0</v>
          </cell>
          <cell r="H412">
            <v>0</v>
          </cell>
          <cell r="I412" t="str">
            <v>否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</row>
        <row r="413">
          <cell r="B413" t="str">
            <v>S512002</v>
          </cell>
          <cell r="C413" t="str">
            <v>天津市盛荣欣益科技有限公司</v>
          </cell>
          <cell r="D413" t="str">
            <v>后视镜</v>
          </cell>
          <cell r="E413" t="str">
            <v>后视镜</v>
          </cell>
          <cell r="H413">
            <v>0</v>
          </cell>
          <cell r="I413" t="str">
            <v>否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</row>
        <row r="414">
          <cell r="B414" t="str">
            <v>S512016</v>
          </cell>
          <cell r="C414" t="str">
            <v>同道精英（天津）信息技术有限公司</v>
          </cell>
          <cell r="D414">
            <v>0</v>
          </cell>
          <cell r="E414">
            <v>0</v>
          </cell>
          <cell r="H414">
            <v>0</v>
          </cell>
          <cell r="I414" t="str">
            <v>否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</row>
        <row r="415">
          <cell r="B415" t="str">
            <v>S513030</v>
          </cell>
          <cell r="C415" t="str">
            <v>中国石油化工股份有限公司河北沧州石油分公司</v>
          </cell>
          <cell r="D415">
            <v>0</v>
          </cell>
          <cell r="E415">
            <v>0</v>
          </cell>
          <cell r="H415">
            <v>0</v>
          </cell>
          <cell r="I415" t="str">
            <v>否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</row>
        <row r="416">
          <cell r="B416" t="str">
            <v>S513046</v>
          </cell>
          <cell r="C416" t="str">
            <v>黄骅市嘉轩安装工程有限公司</v>
          </cell>
          <cell r="D416">
            <v>0</v>
          </cell>
          <cell r="E416">
            <v>0</v>
          </cell>
          <cell r="H416">
            <v>0</v>
          </cell>
          <cell r="I416" t="str">
            <v>否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</row>
        <row r="417">
          <cell r="B417" t="str">
            <v>S513078</v>
          </cell>
          <cell r="C417" t="str">
            <v>石家庄海运帆机电设备有限公司</v>
          </cell>
          <cell r="D417">
            <v>0</v>
          </cell>
          <cell r="E417">
            <v>0</v>
          </cell>
          <cell r="H417">
            <v>0</v>
          </cell>
          <cell r="I417" t="str">
            <v>否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</row>
        <row r="418">
          <cell r="B418" t="str">
            <v>S513092</v>
          </cell>
          <cell r="C418" t="str">
            <v>张家口圣屹汽车销售服务有限公司</v>
          </cell>
          <cell r="D418">
            <v>0</v>
          </cell>
          <cell r="E418">
            <v>0</v>
          </cell>
          <cell r="H418">
            <v>0</v>
          </cell>
          <cell r="I418" t="str">
            <v>否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</row>
        <row r="419">
          <cell r="B419" t="str">
            <v>S513096</v>
          </cell>
          <cell r="C419" t="str">
            <v>遵化市双益汽车修理厂</v>
          </cell>
          <cell r="D419">
            <v>0</v>
          </cell>
          <cell r="E419">
            <v>0</v>
          </cell>
          <cell r="H419">
            <v>0</v>
          </cell>
          <cell r="I419" t="str">
            <v>否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</row>
        <row r="420">
          <cell r="B420" t="str">
            <v>S513097</v>
          </cell>
          <cell r="C420" t="str">
            <v>乐亭县剑锋汽车维修服务有限公司</v>
          </cell>
          <cell r="D420">
            <v>0</v>
          </cell>
          <cell r="E420">
            <v>0</v>
          </cell>
          <cell r="H420">
            <v>0</v>
          </cell>
          <cell r="I420" t="str">
            <v>否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</row>
        <row r="421">
          <cell r="B421" t="str">
            <v>S513106</v>
          </cell>
          <cell r="C421" t="str">
            <v>玉田县利华汽车修理厂</v>
          </cell>
          <cell r="D421">
            <v>0</v>
          </cell>
          <cell r="E421">
            <v>0</v>
          </cell>
          <cell r="H421">
            <v>0</v>
          </cell>
          <cell r="I421" t="str">
            <v>否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</row>
        <row r="422">
          <cell r="B422" t="str">
            <v>S513112</v>
          </cell>
          <cell r="C422" t="str">
            <v>唐山市丰南区昱安汽车销售服务有限公司</v>
          </cell>
          <cell r="D422">
            <v>0</v>
          </cell>
          <cell r="E422">
            <v>0</v>
          </cell>
          <cell r="H422">
            <v>0</v>
          </cell>
          <cell r="I422" t="str">
            <v>否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</row>
        <row r="423">
          <cell r="B423" t="str">
            <v>S513114</v>
          </cell>
          <cell r="C423" t="str">
            <v>黄骅市未来信息技术有限公司</v>
          </cell>
          <cell r="D423">
            <v>0</v>
          </cell>
          <cell r="E423">
            <v>0</v>
          </cell>
          <cell r="H423">
            <v>0</v>
          </cell>
          <cell r="I423" t="str">
            <v>否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</row>
        <row r="424">
          <cell r="B424" t="str">
            <v>S513115</v>
          </cell>
          <cell r="C424" t="str">
            <v>黄骅市博元农业科技有限公司</v>
          </cell>
          <cell r="D424">
            <v>0</v>
          </cell>
          <cell r="E424">
            <v>0</v>
          </cell>
          <cell r="H424">
            <v>0</v>
          </cell>
          <cell r="I424" t="str">
            <v>否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</row>
        <row r="425">
          <cell r="B425" t="str">
            <v>S513116</v>
          </cell>
          <cell r="C425" t="str">
            <v>黄骅市渤海路理想照像服务部</v>
          </cell>
          <cell r="D425">
            <v>0</v>
          </cell>
          <cell r="E425">
            <v>0</v>
          </cell>
          <cell r="H425">
            <v>0</v>
          </cell>
          <cell r="I425" t="str">
            <v>否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</row>
        <row r="426">
          <cell r="B426" t="str">
            <v>S513118</v>
          </cell>
          <cell r="C426" t="str">
            <v>衡水鑫磊劳务派遣有限公司</v>
          </cell>
          <cell r="D426">
            <v>0</v>
          </cell>
          <cell r="E426">
            <v>0</v>
          </cell>
          <cell r="H426">
            <v>0</v>
          </cell>
          <cell r="I426" t="str">
            <v>否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</row>
        <row r="427">
          <cell r="B427" t="str">
            <v>S514005</v>
          </cell>
          <cell r="C427" t="str">
            <v>山西驰鹏汽车销售有限公司</v>
          </cell>
          <cell r="D427">
            <v>0</v>
          </cell>
          <cell r="E427">
            <v>0</v>
          </cell>
          <cell r="H427">
            <v>0</v>
          </cell>
          <cell r="I427" t="str">
            <v>否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</row>
        <row r="428">
          <cell r="B428" t="str">
            <v>S531009</v>
          </cell>
          <cell r="C428" t="str">
            <v>上海鸿安锦翔汽车服务有限公司</v>
          </cell>
          <cell r="D428">
            <v>0</v>
          </cell>
          <cell r="E428">
            <v>0</v>
          </cell>
          <cell r="H428">
            <v>0</v>
          </cell>
          <cell r="I428" t="str">
            <v>否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M428">
            <v>0</v>
          </cell>
          <cell r="AN428">
            <v>0</v>
          </cell>
          <cell r="AO428">
            <v>0</v>
          </cell>
          <cell r="AP428">
            <v>0</v>
          </cell>
          <cell r="AQ428">
            <v>0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</row>
        <row r="429">
          <cell r="B429" t="str">
            <v>S532010</v>
          </cell>
          <cell r="C429" t="str">
            <v>南通易人汽车贸易服务有限公司</v>
          </cell>
          <cell r="D429">
            <v>0</v>
          </cell>
          <cell r="E429">
            <v>0</v>
          </cell>
          <cell r="H429">
            <v>0</v>
          </cell>
          <cell r="I429" t="str">
            <v>否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</row>
        <row r="430">
          <cell r="B430" t="str">
            <v>S532013</v>
          </cell>
          <cell r="C430" t="str">
            <v>武汉华天博亿工贸有限公司</v>
          </cell>
          <cell r="D430">
            <v>0</v>
          </cell>
          <cell r="E430">
            <v>0</v>
          </cell>
          <cell r="H430">
            <v>0</v>
          </cell>
          <cell r="I430" t="str">
            <v>否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0</v>
          </cell>
          <cell r="AQ430">
            <v>0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</row>
        <row r="431">
          <cell r="B431" t="str">
            <v>S533009</v>
          </cell>
          <cell r="C431" t="str">
            <v>嘉兴市金禾汽车维修服务有限公司</v>
          </cell>
          <cell r="D431">
            <v>0</v>
          </cell>
          <cell r="E431">
            <v>0</v>
          </cell>
          <cell r="H431">
            <v>0</v>
          </cell>
          <cell r="I431" t="str">
            <v>否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</row>
        <row r="432">
          <cell r="B432" t="str">
            <v>S534003</v>
          </cell>
          <cell r="C432" t="str">
            <v>芜湖市仁和富通汽车修理厂</v>
          </cell>
          <cell r="D432">
            <v>0</v>
          </cell>
          <cell r="E432">
            <v>0</v>
          </cell>
          <cell r="H432">
            <v>0</v>
          </cell>
          <cell r="I432" t="str">
            <v>否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</row>
        <row r="433">
          <cell r="B433" t="str">
            <v>S534006</v>
          </cell>
          <cell r="C433" t="str">
            <v>六安安瑞汽车销售有限公司</v>
          </cell>
          <cell r="D433">
            <v>0</v>
          </cell>
          <cell r="E433">
            <v>0</v>
          </cell>
          <cell r="H433">
            <v>0</v>
          </cell>
          <cell r="I433" t="str">
            <v>否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</row>
        <row r="434">
          <cell r="B434" t="str">
            <v>S535003</v>
          </cell>
          <cell r="C434" t="str">
            <v>漳浦天泽塑胶制品有限公司</v>
          </cell>
          <cell r="D434">
            <v>0</v>
          </cell>
          <cell r="E434">
            <v>0</v>
          </cell>
          <cell r="H434">
            <v>0</v>
          </cell>
          <cell r="I434" t="str">
            <v>否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</row>
        <row r="435">
          <cell r="B435" t="str">
            <v>S537006</v>
          </cell>
          <cell r="C435" t="str">
            <v>潍坊众乐邦人力资源有限公司</v>
          </cell>
          <cell r="D435">
            <v>0</v>
          </cell>
          <cell r="E435">
            <v>0</v>
          </cell>
          <cell r="H435">
            <v>0</v>
          </cell>
          <cell r="I435" t="str">
            <v>否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</row>
        <row r="436">
          <cell r="B436" t="str">
            <v>S537013</v>
          </cell>
          <cell r="C436" t="str">
            <v>文登区康泰汽车修理部</v>
          </cell>
          <cell r="D436">
            <v>0</v>
          </cell>
          <cell r="E436">
            <v>0</v>
          </cell>
          <cell r="H436">
            <v>0</v>
          </cell>
          <cell r="I436" t="str">
            <v>否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</row>
        <row r="437">
          <cell r="B437" t="str">
            <v>S537014</v>
          </cell>
          <cell r="C437" t="str">
            <v>山东原和人力资源有限公司</v>
          </cell>
          <cell r="D437">
            <v>0</v>
          </cell>
          <cell r="E437">
            <v>0</v>
          </cell>
          <cell r="H437">
            <v>0</v>
          </cell>
          <cell r="I437" t="str">
            <v>否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</row>
        <row r="438">
          <cell r="B438" t="str">
            <v>S543004</v>
          </cell>
          <cell r="C438" t="str">
            <v>西峡县德赢汽车销售服务有限公司</v>
          </cell>
          <cell r="D438">
            <v>0</v>
          </cell>
          <cell r="E438">
            <v>0</v>
          </cell>
          <cell r="H438">
            <v>0</v>
          </cell>
          <cell r="I438" t="str">
            <v>否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</row>
        <row r="439">
          <cell r="B439" t="str">
            <v>S545001</v>
          </cell>
          <cell r="C439" t="str">
            <v>柳州凡天汽车销售服务有限公司</v>
          </cell>
          <cell r="D439">
            <v>0</v>
          </cell>
          <cell r="E439">
            <v>0</v>
          </cell>
          <cell r="H439">
            <v>0</v>
          </cell>
          <cell r="I439" t="str">
            <v>否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0</v>
          </cell>
          <cell r="AJ439">
            <v>0</v>
          </cell>
          <cell r="AM439">
            <v>0</v>
          </cell>
          <cell r="AN439">
            <v>0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</row>
        <row r="440">
          <cell r="B440" t="str">
            <v>S561005</v>
          </cell>
          <cell r="C440" t="str">
            <v>西安汉信自动识别技术有限公司</v>
          </cell>
          <cell r="D440">
            <v>0</v>
          </cell>
          <cell r="E440">
            <v>0</v>
          </cell>
          <cell r="H440">
            <v>0</v>
          </cell>
          <cell r="I440" t="str">
            <v>否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0</v>
          </cell>
          <cell r="AJ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</row>
        <row r="441">
          <cell r="B441" t="str">
            <v>S412035</v>
          </cell>
          <cell r="C441" t="str">
            <v>天津海纳钢铁有限公司</v>
          </cell>
          <cell r="D441" t="str">
            <v>金属件</v>
          </cell>
          <cell r="E441" t="str">
            <v>金属件</v>
          </cell>
          <cell r="F441" t="e">
            <v>#REF!</v>
          </cell>
          <cell r="H441">
            <v>0</v>
          </cell>
          <cell r="I441" t="str">
            <v>否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Y441">
            <v>0</v>
          </cell>
          <cell r="AZ441">
            <v>0</v>
          </cell>
          <cell r="BA441">
            <v>0</v>
          </cell>
          <cell r="BB441">
            <v>1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</row>
        <row r="442">
          <cell r="B442" t="str">
            <v>S413145</v>
          </cell>
          <cell r="C442" t="str">
            <v>霸州市霸州镇鑫创五金塑料厂</v>
          </cell>
          <cell r="D442" t="str">
            <v>座椅</v>
          </cell>
          <cell r="E442" t="str">
            <v>座椅</v>
          </cell>
          <cell r="F442" t="e">
            <v>#REF!</v>
          </cell>
          <cell r="G442" t="str">
            <v>正常供货</v>
          </cell>
          <cell r="H442">
            <v>60</v>
          </cell>
          <cell r="I442" t="str">
            <v>是</v>
          </cell>
          <cell r="J442">
            <v>60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J442">
            <v>0</v>
          </cell>
          <cell r="AK442">
            <v>0</v>
          </cell>
          <cell r="AL442">
            <v>0</v>
          </cell>
          <cell r="AM442">
            <v>0</v>
          </cell>
          <cell r="AN442">
            <v>0</v>
          </cell>
          <cell r="AO442">
            <v>466.6</v>
          </cell>
          <cell r="AP442">
            <v>17727.84</v>
          </cell>
          <cell r="AQ442">
            <v>20300</v>
          </cell>
          <cell r="AR442">
            <v>17400</v>
          </cell>
          <cell r="AS442">
            <v>43147.86</v>
          </cell>
          <cell r="AT442">
            <v>29919.32</v>
          </cell>
          <cell r="AU442">
            <v>15318.49</v>
          </cell>
          <cell r="AV442">
            <v>10943.34</v>
          </cell>
          <cell r="AW442">
            <v>0</v>
          </cell>
          <cell r="AX442">
            <v>61089.79</v>
          </cell>
          <cell r="AY442">
            <v>13600</v>
          </cell>
          <cell r="AZ442">
            <v>229913.24</v>
          </cell>
          <cell r="BA442">
            <v>155223.44999999998</v>
          </cell>
          <cell r="BB442">
            <v>0.8</v>
          </cell>
          <cell r="BC442">
            <v>21493.603333333333</v>
          </cell>
          <cell r="BD442">
            <v>23968.918333333331</v>
          </cell>
          <cell r="BE442">
            <v>22838.168333333335</v>
          </cell>
          <cell r="BF442">
            <v>19454.834999999999</v>
          </cell>
          <cell r="BG442">
            <v>26736.466666666664</v>
          </cell>
          <cell r="BH442">
            <v>21811.823333333334</v>
          </cell>
        </row>
        <row r="443">
          <cell r="B443" t="str">
            <v>S511019</v>
          </cell>
          <cell r="C443" t="str">
            <v>中企永联数据交换技术(北京)有限公司</v>
          </cell>
          <cell r="D443">
            <v>0</v>
          </cell>
          <cell r="E443">
            <v>0</v>
          </cell>
          <cell r="H443">
            <v>0</v>
          </cell>
          <cell r="I443" t="str">
            <v>否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</row>
        <row r="444">
          <cell r="B444" t="str">
            <v>S511021</v>
          </cell>
          <cell r="C444" t="str">
            <v>平安养老保险股份有限公司北京分公司</v>
          </cell>
          <cell r="D444">
            <v>0</v>
          </cell>
          <cell r="E444">
            <v>0</v>
          </cell>
          <cell r="H444">
            <v>0</v>
          </cell>
          <cell r="I444" t="str">
            <v>否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</row>
        <row r="445">
          <cell r="B445" t="str">
            <v>S511022</v>
          </cell>
          <cell r="C445" t="str">
            <v>北京华德世纪科技发展有限公司</v>
          </cell>
          <cell r="D445">
            <v>0</v>
          </cell>
          <cell r="E445">
            <v>0</v>
          </cell>
          <cell r="H445">
            <v>0</v>
          </cell>
          <cell r="I445" t="str">
            <v>否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</row>
        <row r="446">
          <cell r="B446" t="str">
            <v>S511024</v>
          </cell>
          <cell r="C446" t="str">
            <v>北京市长安律师事务所</v>
          </cell>
          <cell r="D446">
            <v>0</v>
          </cell>
          <cell r="E446">
            <v>0</v>
          </cell>
          <cell r="H446">
            <v>0</v>
          </cell>
          <cell r="I446" t="str">
            <v>否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</row>
        <row r="447">
          <cell r="B447" t="str">
            <v>S513100</v>
          </cell>
          <cell r="C447" t="str">
            <v>保定中汇汽车贸易有限公司</v>
          </cell>
          <cell r="D447">
            <v>0</v>
          </cell>
          <cell r="E447">
            <v>0</v>
          </cell>
          <cell r="H447">
            <v>0</v>
          </cell>
          <cell r="I447" t="str">
            <v>否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</row>
        <row r="448">
          <cell r="B448" t="str">
            <v>S513103</v>
          </cell>
          <cell r="C448" t="str">
            <v>邢台市鼎力恒汽车销售有限公司</v>
          </cell>
          <cell r="D448">
            <v>0</v>
          </cell>
          <cell r="E448">
            <v>0</v>
          </cell>
          <cell r="H448">
            <v>0</v>
          </cell>
          <cell r="I448" t="str">
            <v>否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</row>
        <row r="449">
          <cell r="B449" t="str">
            <v>S513119</v>
          </cell>
          <cell r="C449" t="str">
            <v>黄骅市英强装卸搬运队</v>
          </cell>
          <cell r="D449">
            <v>0</v>
          </cell>
          <cell r="E449">
            <v>0</v>
          </cell>
          <cell r="H449">
            <v>0</v>
          </cell>
          <cell r="I449" t="str">
            <v>否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</row>
        <row r="450">
          <cell r="B450" t="str">
            <v>S513120</v>
          </cell>
          <cell r="C450" t="str">
            <v>黄骅市大强商贸有限公司</v>
          </cell>
          <cell r="D450">
            <v>0</v>
          </cell>
          <cell r="E450">
            <v>0</v>
          </cell>
          <cell r="H450">
            <v>0</v>
          </cell>
          <cell r="I450" t="str">
            <v>否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0</v>
          </cell>
          <cell r="AJ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0</v>
          </cell>
          <cell r="AU450">
            <v>0</v>
          </cell>
          <cell r="AV450">
            <v>0</v>
          </cell>
          <cell r="AW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</row>
        <row r="451">
          <cell r="B451" t="str">
            <v>S513123</v>
          </cell>
          <cell r="C451" t="str">
            <v>黄骅市奇润运输队</v>
          </cell>
          <cell r="D451">
            <v>0</v>
          </cell>
          <cell r="E451">
            <v>0</v>
          </cell>
          <cell r="H451">
            <v>0</v>
          </cell>
          <cell r="I451" t="str">
            <v>否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</row>
        <row r="452">
          <cell r="B452" t="str">
            <v>S513124</v>
          </cell>
          <cell r="C452" t="str">
            <v>河北凯昌祥汽车销售服务有限公司</v>
          </cell>
          <cell r="D452">
            <v>0</v>
          </cell>
          <cell r="E452">
            <v>0</v>
          </cell>
          <cell r="H452">
            <v>0</v>
          </cell>
          <cell r="I452" t="str">
            <v>否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</row>
        <row r="453">
          <cell r="B453" t="str">
            <v>S513125</v>
          </cell>
          <cell r="C453" t="str">
            <v>黄骅市壹本文化传媒有限公司</v>
          </cell>
          <cell r="D453">
            <v>0</v>
          </cell>
          <cell r="E453">
            <v>0</v>
          </cell>
          <cell r="H453">
            <v>0</v>
          </cell>
          <cell r="I453" t="str">
            <v>否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0</v>
          </cell>
          <cell r="AJ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0</v>
          </cell>
          <cell r="AS453">
            <v>0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</row>
        <row r="454">
          <cell r="B454" t="str">
            <v>S513126</v>
          </cell>
          <cell r="C454" t="str">
            <v>河北荣华吉运汽车销售服务有限公司</v>
          </cell>
          <cell r="D454">
            <v>0</v>
          </cell>
          <cell r="E454">
            <v>0</v>
          </cell>
          <cell r="H454">
            <v>0</v>
          </cell>
          <cell r="I454" t="str">
            <v>否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</row>
        <row r="455">
          <cell r="B455" t="str">
            <v>S513128</v>
          </cell>
          <cell r="C455" t="str">
            <v>黄骅市兴骏汽车维修门市部</v>
          </cell>
          <cell r="D455">
            <v>0</v>
          </cell>
          <cell r="E455">
            <v>0</v>
          </cell>
          <cell r="H455">
            <v>0</v>
          </cell>
          <cell r="I455" t="str">
            <v>否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0</v>
          </cell>
          <cell r="AQ455">
            <v>0</v>
          </cell>
          <cell r="AR455">
            <v>0</v>
          </cell>
          <cell r="AS455">
            <v>0</v>
          </cell>
          <cell r="AT455">
            <v>0</v>
          </cell>
          <cell r="AU455">
            <v>0</v>
          </cell>
          <cell r="AV455">
            <v>0</v>
          </cell>
          <cell r="AW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</row>
        <row r="456">
          <cell r="B456" t="str">
            <v>S514010</v>
          </cell>
          <cell r="C456" t="str">
            <v>山西汇瑞达汽车销售服务有限公司</v>
          </cell>
          <cell r="D456">
            <v>0</v>
          </cell>
          <cell r="E456">
            <v>0</v>
          </cell>
          <cell r="H456">
            <v>0</v>
          </cell>
          <cell r="I456" t="str">
            <v>否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</row>
        <row r="457">
          <cell r="B457" t="str">
            <v>S521004</v>
          </cell>
          <cell r="C457" t="str">
            <v>辽阳奥德新重型汽车修配厂</v>
          </cell>
          <cell r="D457">
            <v>0</v>
          </cell>
          <cell r="E457">
            <v>0</v>
          </cell>
          <cell r="H457">
            <v>0</v>
          </cell>
          <cell r="I457" t="str">
            <v>否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</row>
        <row r="458">
          <cell r="B458" t="str">
            <v>S521005</v>
          </cell>
          <cell r="C458" t="str">
            <v>盘锦圣翔汽车销售服务有限公司</v>
          </cell>
          <cell r="D458">
            <v>0</v>
          </cell>
          <cell r="E458">
            <v>0</v>
          </cell>
          <cell r="H458">
            <v>0</v>
          </cell>
          <cell r="I458" t="str">
            <v>否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</row>
        <row r="459">
          <cell r="B459" t="str">
            <v>S521007</v>
          </cell>
          <cell r="C459" t="str">
            <v>鞍山沈动重工有限公司</v>
          </cell>
          <cell r="D459">
            <v>0</v>
          </cell>
          <cell r="E459">
            <v>0</v>
          </cell>
          <cell r="H459">
            <v>0</v>
          </cell>
          <cell r="I459" t="str">
            <v>否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</row>
        <row r="460">
          <cell r="B460" t="str">
            <v>S521008</v>
          </cell>
          <cell r="C460" t="str">
            <v>辽宁动力能源装备集团有限公司</v>
          </cell>
          <cell r="D460">
            <v>0</v>
          </cell>
          <cell r="E460">
            <v>0</v>
          </cell>
          <cell r="H460">
            <v>0</v>
          </cell>
          <cell r="I460" t="str">
            <v>否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</row>
        <row r="461">
          <cell r="B461" t="str">
            <v>S521009</v>
          </cell>
          <cell r="C461" t="str">
            <v>辽宁星朋科技实业有限公司</v>
          </cell>
          <cell r="D461">
            <v>0</v>
          </cell>
          <cell r="E461">
            <v>0</v>
          </cell>
          <cell r="H461">
            <v>0</v>
          </cell>
          <cell r="I461" t="str">
            <v>否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</row>
        <row r="462">
          <cell r="B462" t="str">
            <v>S523001</v>
          </cell>
          <cell r="C462" t="str">
            <v>明水鑫隆汽车销售有限公司</v>
          </cell>
          <cell r="D462">
            <v>0</v>
          </cell>
          <cell r="E462">
            <v>0</v>
          </cell>
          <cell r="H462">
            <v>0</v>
          </cell>
          <cell r="I462" t="str">
            <v>否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F462">
            <v>0</v>
          </cell>
          <cell r="AG462">
            <v>0</v>
          </cell>
          <cell r="AH462">
            <v>0</v>
          </cell>
          <cell r="AI462">
            <v>0</v>
          </cell>
          <cell r="AJ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</row>
        <row r="463">
          <cell r="B463" t="str">
            <v>S532008</v>
          </cell>
          <cell r="C463" t="str">
            <v>无锡市西运汽车修配厂</v>
          </cell>
          <cell r="D463">
            <v>0</v>
          </cell>
          <cell r="E463">
            <v>0</v>
          </cell>
          <cell r="H463">
            <v>0</v>
          </cell>
          <cell r="I463" t="str">
            <v>否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F463">
            <v>0</v>
          </cell>
          <cell r="AG463">
            <v>0</v>
          </cell>
          <cell r="AH463">
            <v>0</v>
          </cell>
          <cell r="AI463">
            <v>0</v>
          </cell>
          <cell r="AJ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</row>
        <row r="464">
          <cell r="B464" t="str">
            <v>S532015</v>
          </cell>
          <cell r="C464" t="str">
            <v>镇江市中亚汽车销售服务有限公司镇江中亚</v>
          </cell>
          <cell r="D464">
            <v>0</v>
          </cell>
          <cell r="E464">
            <v>0</v>
          </cell>
          <cell r="H464">
            <v>0</v>
          </cell>
          <cell r="I464" t="str">
            <v>否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</row>
        <row r="465">
          <cell r="B465" t="str">
            <v>S532018</v>
          </cell>
          <cell r="C465" t="str">
            <v>扬州市佑名汽车服务有限公司</v>
          </cell>
          <cell r="D465">
            <v>0</v>
          </cell>
          <cell r="E465">
            <v>0</v>
          </cell>
          <cell r="H465">
            <v>0</v>
          </cell>
          <cell r="I465" t="str">
            <v>否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</row>
        <row r="466">
          <cell r="B466" t="str">
            <v>S532019</v>
          </cell>
          <cell r="C466" t="str">
            <v>泗洪胜安汽车修理有限公司</v>
          </cell>
          <cell r="D466">
            <v>0</v>
          </cell>
          <cell r="E466">
            <v>0</v>
          </cell>
          <cell r="H466">
            <v>0</v>
          </cell>
          <cell r="I466" t="str">
            <v>否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</row>
        <row r="467">
          <cell r="B467" t="str">
            <v>S533008</v>
          </cell>
          <cell r="C467" t="str">
            <v>台州市路桥胜盟汽车服务有限公司</v>
          </cell>
          <cell r="D467">
            <v>0</v>
          </cell>
          <cell r="E467">
            <v>0</v>
          </cell>
          <cell r="H467">
            <v>0</v>
          </cell>
          <cell r="I467" t="str">
            <v>否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</row>
        <row r="468">
          <cell r="B468" t="str">
            <v>S534005</v>
          </cell>
          <cell r="C468" t="str">
            <v>合肥志达汽车配件有限责任公司</v>
          </cell>
          <cell r="D468">
            <v>0</v>
          </cell>
          <cell r="E468">
            <v>0</v>
          </cell>
          <cell r="H468">
            <v>0</v>
          </cell>
          <cell r="I468" t="str">
            <v>否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</row>
        <row r="469">
          <cell r="B469" t="str">
            <v>S534008</v>
          </cell>
          <cell r="C469" t="str">
            <v>蚌埠市通利汽车销售有限公司</v>
          </cell>
          <cell r="D469">
            <v>0</v>
          </cell>
          <cell r="E469">
            <v>0</v>
          </cell>
          <cell r="H469">
            <v>0</v>
          </cell>
          <cell r="I469" t="str">
            <v>否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</row>
        <row r="470">
          <cell r="B470" t="str">
            <v>S535004</v>
          </cell>
          <cell r="C470" t="str">
            <v>厦门市驰宇汽车维修有限公司</v>
          </cell>
          <cell r="D470">
            <v>0</v>
          </cell>
          <cell r="E470">
            <v>0</v>
          </cell>
          <cell r="H470">
            <v>0</v>
          </cell>
          <cell r="I470" t="str">
            <v>否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</row>
        <row r="471">
          <cell r="B471" t="str">
            <v>S535005</v>
          </cell>
          <cell r="C471" t="str">
            <v>厦门锋润汽车服务有限公司</v>
          </cell>
          <cell r="D471">
            <v>0</v>
          </cell>
          <cell r="E471">
            <v>0</v>
          </cell>
          <cell r="H471">
            <v>0</v>
          </cell>
          <cell r="I471" t="str">
            <v>否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</row>
        <row r="472">
          <cell r="B472" t="str">
            <v>S536006</v>
          </cell>
          <cell r="C472" t="str">
            <v>南城县恒通汽车服务有限公司</v>
          </cell>
          <cell r="D472">
            <v>0</v>
          </cell>
          <cell r="E472">
            <v>0</v>
          </cell>
          <cell r="H472">
            <v>0</v>
          </cell>
          <cell r="I472" t="str">
            <v>否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</row>
        <row r="473">
          <cell r="B473" t="str">
            <v>S537010</v>
          </cell>
          <cell r="C473" t="str">
            <v>临沂瑞启汽车销售服务有限公司</v>
          </cell>
          <cell r="D473">
            <v>0</v>
          </cell>
          <cell r="E473">
            <v>0</v>
          </cell>
          <cell r="H473">
            <v>0</v>
          </cell>
          <cell r="I473" t="str">
            <v>否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</row>
        <row r="474">
          <cell r="B474" t="str">
            <v>S537011</v>
          </cell>
          <cell r="C474" t="str">
            <v>金乡县众鑫汽车维修服务有限公司</v>
          </cell>
          <cell r="D474">
            <v>0</v>
          </cell>
          <cell r="E474">
            <v>0</v>
          </cell>
          <cell r="H474">
            <v>0</v>
          </cell>
          <cell r="I474" t="str">
            <v>否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M474">
            <v>0</v>
          </cell>
          <cell r="AN474">
            <v>0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</row>
        <row r="475">
          <cell r="B475" t="str">
            <v>S537017</v>
          </cell>
          <cell r="C475" t="str">
            <v>潍坊鑫腾物流有限公司</v>
          </cell>
          <cell r="D475">
            <v>0</v>
          </cell>
          <cell r="E475">
            <v>0</v>
          </cell>
          <cell r="H475">
            <v>0</v>
          </cell>
          <cell r="I475" t="str">
            <v>否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K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</row>
        <row r="476">
          <cell r="B476" t="str">
            <v>S537018</v>
          </cell>
          <cell r="C476" t="str">
            <v>济宁盛鑫汽车销售有限公司</v>
          </cell>
          <cell r="D476">
            <v>0</v>
          </cell>
          <cell r="E476">
            <v>0</v>
          </cell>
          <cell r="H476">
            <v>0</v>
          </cell>
          <cell r="I476" t="str">
            <v>否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F476">
            <v>0</v>
          </cell>
          <cell r="AG476">
            <v>0</v>
          </cell>
          <cell r="AH476">
            <v>0</v>
          </cell>
          <cell r="AI476">
            <v>0</v>
          </cell>
          <cell r="AJ476">
            <v>0</v>
          </cell>
          <cell r="AM476">
            <v>0</v>
          </cell>
          <cell r="AN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</row>
        <row r="477">
          <cell r="B477" t="str">
            <v>S537019</v>
          </cell>
          <cell r="C477" t="str">
            <v>潍坊市汇众汽车销售服务有限公司汽车修理厂</v>
          </cell>
          <cell r="D477">
            <v>0</v>
          </cell>
          <cell r="E477">
            <v>0</v>
          </cell>
          <cell r="H477">
            <v>0</v>
          </cell>
          <cell r="I477" t="str">
            <v>否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F477">
            <v>0</v>
          </cell>
          <cell r="AG477">
            <v>0</v>
          </cell>
          <cell r="AH477">
            <v>0</v>
          </cell>
          <cell r="AI477">
            <v>0</v>
          </cell>
          <cell r="AJ477">
            <v>0</v>
          </cell>
          <cell r="AM477">
            <v>0</v>
          </cell>
          <cell r="AN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</row>
        <row r="478">
          <cell r="B478" t="str">
            <v>S537020</v>
          </cell>
          <cell r="C478" t="str">
            <v>章丘思锐佳顺物流有限公司</v>
          </cell>
          <cell r="D478">
            <v>0</v>
          </cell>
          <cell r="E478">
            <v>0</v>
          </cell>
          <cell r="H478">
            <v>0</v>
          </cell>
          <cell r="I478" t="str">
            <v>否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</row>
        <row r="479">
          <cell r="B479" t="str">
            <v>S537023</v>
          </cell>
          <cell r="C479" t="str">
            <v>梁山县一通汽车维修服务有限公司</v>
          </cell>
          <cell r="D479">
            <v>0</v>
          </cell>
          <cell r="E479">
            <v>0</v>
          </cell>
          <cell r="H479">
            <v>0</v>
          </cell>
          <cell r="I479" t="str">
            <v>否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</row>
        <row r="480">
          <cell r="B480" t="str">
            <v>S541004</v>
          </cell>
          <cell r="C480" t="str">
            <v>沁阳市鑫达汽车修理有限公司</v>
          </cell>
          <cell r="D480">
            <v>0</v>
          </cell>
          <cell r="E480">
            <v>0</v>
          </cell>
          <cell r="H480">
            <v>0</v>
          </cell>
          <cell r="I480" t="str">
            <v>否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</row>
        <row r="481">
          <cell r="B481" t="str">
            <v>S541008</v>
          </cell>
          <cell r="C481" t="str">
            <v>驻马店天翔机电有限公司</v>
          </cell>
          <cell r="D481">
            <v>0</v>
          </cell>
          <cell r="E481">
            <v>0</v>
          </cell>
          <cell r="H481">
            <v>0</v>
          </cell>
          <cell r="I481" t="str">
            <v>否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</row>
        <row r="482">
          <cell r="B482" t="str">
            <v>S541010</v>
          </cell>
          <cell r="C482" t="str">
            <v>平顶山市永惠汽车维修服务有限公司</v>
          </cell>
          <cell r="D482">
            <v>0</v>
          </cell>
          <cell r="E482">
            <v>0</v>
          </cell>
          <cell r="H482">
            <v>0</v>
          </cell>
          <cell r="I482" t="str">
            <v>否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</row>
        <row r="483">
          <cell r="B483" t="str">
            <v>S541011</v>
          </cell>
          <cell r="C483" t="str">
            <v>河南正聚明汽车贸易有限公司</v>
          </cell>
          <cell r="D483">
            <v>0</v>
          </cell>
          <cell r="E483">
            <v>0</v>
          </cell>
          <cell r="H483">
            <v>0</v>
          </cell>
          <cell r="I483" t="str">
            <v>否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</row>
        <row r="484">
          <cell r="B484" t="str">
            <v>S542002</v>
          </cell>
          <cell r="C484" t="str">
            <v>武汉万坚汽车服务有限公司</v>
          </cell>
          <cell r="D484">
            <v>0</v>
          </cell>
          <cell r="E484">
            <v>0</v>
          </cell>
          <cell r="H484">
            <v>0</v>
          </cell>
          <cell r="I484" t="str">
            <v>否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</row>
        <row r="485">
          <cell r="B485" t="str">
            <v>S551004</v>
          </cell>
          <cell r="C485" t="str">
            <v>攀枝花市京福汽车销售服务有限公司</v>
          </cell>
          <cell r="D485">
            <v>0</v>
          </cell>
          <cell r="E485">
            <v>0</v>
          </cell>
          <cell r="H485">
            <v>0</v>
          </cell>
          <cell r="I485" t="str">
            <v>否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F485">
            <v>0</v>
          </cell>
          <cell r="AG485">
            <v>0</v>
          </cell>
          <cell r="AH485">
            <v>0</v>
          </cell>
          <cell r="AI485">
            <v>0</v>
          </cell>
          <cell r="AJ485">
            <v>0</v>
          </cell>
          <cell r="AM485">
            <v>0</v>
          </cell>
          <cell r="AN485">
            <v>0</v>
          </cell>
          <cell r="AO485">
            <v>0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</row>
        <row r="486">
          <cell r="B486" t="str">
            <v>S551006</v>
          </cell>
          <cell r="C486" t="str">
            <v>冕宁县泸沽海侠汽车修理厂</v>
          </cell>
          <cell r="D486">
            <v>0</v>
          </cell>
          <cell r="E486">
            <v>0</v>
          </cell>
          <cell r="H486">
            <v>0</v>
          </cell>
          <cell r="I486" t="str">
            <v>否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  <cell r="AA486">
            <v>0</v>
          </cell>
          <cell r="AB486">
            <v>0</v>
          </cell>
          <cell r="AC486">
            <v>0</v>
          </cell>
          <cell r="AF486">
            <v>0</v>
          </cell>
          <cell r="AG486">
            <v>0</v>
          </cell>
          <cell r="AH486">
            <v>0</v>
          </cell>
          <cell r="AI486">
            <v>0</v>
          </cell>
          <cell r="AJ486">
            <v>0</v>
          </cell>
          <cell r="AM486">
            <v>0</v>
          </cell>
          <cell r="AN486">
            <v>0</v>
          </cell>
          <cell r="AO486">
            <v>0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</row>
        <row r="487">
          <cell r="B487" t="str">
            <v>S551007</v>
          </cell>
          <cell r="C487" t="str">
            <v>荥经县颐顺汽车贸易服务有限公司</v>
          </cell>
          <cell r="D487">
            <v>0</v>
          </cell>
          <cell r="E487">
            <v>0</v>
          </cell>
          <cell r="H487">
            <v>0</v>
          </cell>
          <cell r="I487" t="str">
            <v>否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</row>
        <row r="488">
          <cell r="B488" t="str">
            <v>S562005</v>
          </cell>
          <cell r="C488" t="str">
            <v>甘肃德晟汽车贸易有限公司</v>
          </cell>
          <cell r="D488">
            <v>0</v>
          </cell>
          <cell r="E488">
            <v>0</v>
          </cell>
          <cell r="H488">
            <v>0</v>
          </cell>
          <cell r="I488" t="str">
            <v>否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F488">
            <v>0</v>
          </cell>
          <cell r="AG488">
            <v>0</v>
          </cell>
          <cell r="AI488">
            <v>0</v>
          </cell>
          <cell r="AJ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</row>
        <row r="489">
          <cell r="B489" t="str">
            <v>S563001</v>
          </cell>
          <cell r="C489" t="str">
            <v>青海荣雄汽车销售服务有限公司</v>
          </cell>
          <cell r="D489">
            <v>0</v>
          </cell>
          <cell r="E489">
            <v>0</v>
          </cell>
          <cell r="H489">
            <v>0</v>
          </cell>
          <cell r="I489" t="str">
            <v>否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F489">
            <v>0</v>
          </cell>
          <cell r="AG489">
            <v>0</v>
          </cell>
          <cell r="AI489">
            <v>0</v>
          </cell>
          <cell r="AJ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</row>
        <row r="490">
          <cell r="B490" t="str">
            <v>S565002</v>
          </cell>
          <cell r="C490" t="str">
            <v>伊宁市兴杨汽修厂</v>
          </cell>
          <cell r="D490">
            <v>0</v>
          </cell>
          <cell r="E490">
            <v>0</v>
          </cell>
          <cell r="H490">
            <v>0</v>
          </cell>
          <cell r="I490" t="str">
            <v>否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F490">
            <v>0</v>
          </cell>
          <cell r="AG490">
            <v>0</v>
          </cell>
          <cell r="AI490">
            <v>0</v>
          </cell>
          <cell r="AJ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</row>
        <row r="491">
          <cell r="B491" t="str">
            <v>S411032</v>
          </cell>
          <cell r="C491" t="str">
            <v>国家知识产权局专利局</v>
          </cell>
          <cell r="D491">
            <v>0</v>
          </cell>
          <cell r="E491">
            <v>0</v>
          </cell>
          <cell r="H491">
            <v>0</v>
          </cell>
          <cell r="I491" t="str">
            <v>否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</row>
        <row r="492">
          <cell r="B492" t="str">
            <v>S412034</v>
          </cell>
          <cell r="C492" t="str">
            <v>天津市鑫晟亨通商贸有限公司</v>
          </cell>
          <cell r="D492" t="str">
            <v>金属件</v>
          </cell>
          <cell r="E492" t="str">
            <v>金属件</v>
          </cell>
          <cell r="F492" t="e">
            <v>#REF!</v>
          </cell>
          <cell r="H492">
            <v>0</v>
          </cell>
          <cell r="I492" t="str">
            <v>否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1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</row>
        <row r="493">
          <cell r="B493" t="str">
            <v>S413137</v>
          </cell>
          <cell r="C493" t="str">
            <v>河北秦安安全科技股份有限公司</v>
          </cell>
          <cell r="D493">
            <v>0</v>
          </cell>
          <cell r="E493">
            <v>0</v>
          </cell>
          <cell r="H493">
            <v>0</v>
          </cell>
          <cell r="I493" t="str">
            <v>否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</row>
        <row r="494">
          <cell r="B494" t="str">
            <v>S431028</v>
          </cell>
          <cell r="C494" t="str">
            <v>上海越航启塑化有限公司</v>
          </cell>
          <cell r="D494" t="str">
            <v>后视镜</v>
          </cell>
          <cell r="E494" t="str">
            <v>后视镜</v>
          </cell>
          <cell r="H494">
            <v>0</v>
          </cell>
          <cell r="I494" t="str">
            <v>否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N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</row>
        <row r="495">
          <cell r="B495" t="str">
            <v>S437047</v>
          </cell>
          <cell r="C495" t="str">
            <v>青岛美泰塑胶有限公司</v>
          </cell>
          <cell r="D495">
            <v>0</v>
          </cell>
          <cell r="E495">
            <v>0</v>
          </cell>
          <cell r="H495">
            <v>0</v>
          </cell>
          <cell r="I495" t="str">
            <v>否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</row>
        <row r="496">
          <cell r="B496" t="str">
            <v>S511025</v>
          </cell>
          <cell r="C496" t="str">
            <v>北京泰纳特斯汽车零部件有限公司</v>
          </cell>
          <cell r="D496">
            <v>0</v>
          </cell>
          <cell r="E496">
            <v>0</v>
          </cell>
          <cell r="G496" t="str">
            <v>老账</v>
          </cell>
          <cell r="H496">
            <v>0</v>
          </cell>
          <cell r="I496" t="str">
            <v>否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</row>
        <row r="497">
          <cell r="B497" t="str">
            <v>S512011</v>
          </cell>
          <cell r="C497" t="str">
            <v>天津市启光科技有限公司</v>
          </cell>
          <cell r="D497">
            <v>0</v>
          </cell>
          <cell r="E497">
            <v>0</v>
          </cell>
          <cell r="H497">
            <v>0</v>
          </cell>
          <cell r="I497" t="str">
            <v>否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</row>
        <row r="498">
          <cell r="B498" t="str">
            <v>S513088</v>
          </cell>
          <cell r="C498" t="str">
            <v>邢台上联汽车销售有限公司</v>
          </cell>
          <cell r="D498">
            <v>0</v>
          </cell>
          <cell r="E498">
            <v>0</v>
          </cell>
          <cell r="H498">
            <v>0</v>
          </cell>
          <cell r="I498" t="str">
            <v>否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</row>
        <row r="499">
          <cell r="B499" t="str">
            <v>S513099</v>
          </cell>
          <cell r="C499" t="str">
            <v>涉县昌鑫汽车销售服务有限公司</v>
          </cell>
          <cell r="D499">
            <v>0</v>
          </cell>
          <cell r="E499">
            <v>0</v>
          </cell>
          <cell r="H499">
            <v>0</v>
          </cell>
          <cell r="I499" t="str">
            <v>否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M499">
            <v>0</v>
          </cell>
          <cell r="AN499">
            <v>0</v>
          </cell>
          <cell r="AO499">
            <v>0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</row>
        <row r="500">
          <cell r="B500" t="str">
            <v>S513101</v>
          </cell>
          <cell r="C500" t="str">
            <v>河北创伟物贸有限公司</v>
          </cell>
          <cell r="D500">
            <v>0</v>
          </cell>
          <cell r="E500">
            <v>0</v>
          </cell>
          <cell r="H500">
            <v>0</v>
          </cell>
          <cell r="I500" t="str">
            <v>否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  <cell r="AM500">
            <v>0</v>
          </cell>
          <cell r="AN500">
            <v>0</v>
          </cell>
          <cell r="AO500">
            <v>0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</row>
        <row r="501">
          <cell r="B501" t="str">
            <v>S513105</v>
          </cell>
          <cell r="C501" t="str">
            <v>昌黎县驰丰汽车销售有限公司</v>
          </cell>
          <cell r="D501">
            <v>0</v>
          </cell>
          <cell r="E501">
            <v>0</v>
          </cell>
          <cell r="H501">
            <v>0</v>
          </cell>
          <cell r="I501" t="str">
            <v>否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  <cell r="AM501">
            <v>0</v>
          </cell>
          <cell r="AN501">
            <v>0</v>
          </cell>
          <cell r="AO501">
            <v>0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</row>
        <row r="502">
          <cell r="B502" t="str">
            <v>S513107</v>
          </cell>
          <cell r="C502" t="str">
            <v>秦皇岛市重汽汽车配件有限公司汽车维护厂</v>
          </cell>
          <cell r="D502">
            <v>0</v>
          </cell>
          <cell r="E502">
            <v>0</v>
          </cell>
          <cell r="H502">
            <v>0</v>
          </cell>
          <cell r="I502" t="str">
            <v>否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</row>
        <row r="503">
          <cell r="B503" t="str">
            <v>S513127</v>
          </cell>
          <cell r="C503" t="str">
            <v>馆陶县广丰汽车贸易有限公司</v>
          </cell>
          <cell r="D503">
            <v>0</v>
          </cell>
          <cell r="E503">
            <v>0</v>
          </cell>
          <cell r="H503">
            <v>0</v>
          </cell>
          <cell r="I503" t="str">
            <v>否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M503">
            <v>0</v>
          </cell>
          <cell r="AN503">
            <v>0</v>
          </cell>
          <cell r="AO503">
            <v>0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</row>
        <row r="504">
          <cell r="B504" t="str">
            <v>S513132</v>
          </cell>
          <cell r="C504" t="str">
            <v>临城县志云汽车维修服务有限公司</v>
          </cell>
          <cell r="D504">
            <v>0</v>
          </cell>
          <cell r="E504">
            <v>0</v>
          </cell>
          <cell r="H504">
            <v>0</v>
          </cell>
          <cell r="I504" t="str">
            <v>否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>
            <v>0</v>
          </cell>
          <cell r="AA504">
            <v>0</v>
          </cell>
          <cell r="AB504">
            <v>0</v>
          </cell>
          <cell r="AC504">
            <v>0</v>
          </cell>
          <cell r="AF504">
            <v>0</v>
          </cell>
          <cell r="AG504">
            <v>0</v>
          </cell>
          <cell r="AH504">
            <v>0</v>
          </cell>
          <cell r="AI504">
            <v>0</v>
          </cell>
          <cell r="AJ504">
            <v>0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</row>
        <row r="505">
          <cell r="B505" t="str">
            <v>S513133</v>
          </cell>
          <cell r="C505" t="str">
            <v>邯郸市永年区现方汽车修理厂</v>
          </cell>
          <cell r="D505">
            <v>0</v>
          </cell>
          <cell r="E505">
            <v>0</v>
          </cell>
          <cell r="H505">
            <v>0</v>
          </cell>
          <cell r="I505" t="str">
            <v>否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>
            <v>0</v>
          </cell>
          <cell r="AA505">
            <v>0</v>
          </cell>
          <cell r="AB505">
            <v>0</v>
          </cell>
          <cell r="AC505">
            <v>0</v>
          </cell>
          <cell r="AF505">
            <v>0</v>
          </cell>
          <cell r="AG505">
            <v>0</v>
          </cell>
          <cell r="AH505">
            <v>0</v>
          </cell>
          <cell r="AI505">
            <v>0</v>
          </cell>
          <cell r="AJ505">
            <v>0</v>
          </cell>
          <cell r="AM505">
            <v>0</v>
          </cell>
          <cell r="AN505">
            <v>0</v>
          </cell>
          <cell r="AO505">
            <v>0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</row>
        <row r="506">
          <cell r="B506" t="str">
            <v>S513134</v>
          </cell>
          <cell r="C506" t="str">
            <v>黄骅市东风仪器仪表经销处</v>
          </cell>
          <cell r="D506">
            <v>0</v>
          </cell>
          <cell r="E506">
            <v>0</v>
          </cell>
          <cell r="H506">
            <v>0</v>
          </cell>
          <cell r="I506" t="str">
            <v>否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>
            <v>0</v>
          </cell>
          <cell r="AA506">
            <v>0</v>
          </cell>
          <cell r="AB506">
            <v>0</v>
          </cell>
          <cell r="AC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  <cell r="AM506">
            <v>0</v>
          </cell>
          <cell r="AN506">
            <v>0</v>
          </cell>
          <cell r="AO506">
            <v>0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</row>
        <row r="507">
          <cell r="B507" t="str">
            <v>S513136</v>
          </cell>
          <cell r="C507" t="str">
            <v>河北新林坡孵化器股份有限公司</v>
          </cell>
          <cell r="D507">
            <v>0</v>
          </cell>
          <cell r="E507">
            <v>0</v>
          </cell>
          <cell r="H507">
            <v>0</v>
          </cell>
          <cell r="I507" t="str">
            <v>否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  <cell r="Q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>
            <v>0</v>
          </cell>
          <cell r="AA507">
            <v>0</v>
          </cell>
          <cell r="AB507">
            <v>0</v>
          </cell>
          <cell r="AC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  <cell r="AM507">
            <v>0</v>
          </cell>
          <cell r="AN507">
            <v>0</v>
          </cell>
          <cell r="AO507">
            <v>0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</row>
        <row r="508">
          <cell r="B508" t="str">
            <v>S513140</v>
          </cell>
          <cell r="C508" t="str">
            <v>黄骅市祥海废品回收有限公司</v>
          </cell>
          <cell r="D508">
            <v>0</v>
          </cell>
          <cell r="E508">
            <v>0</v>
          </cell>
          <cell r="H508">
            <v>0</v>
          </cell>
          <cell r="I508" t="str">
            <v>否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</row>
        <row r="509">
          <cell r="B509" t="str">
            <v>S513141</v>
          </cell>
          <cell r="C509" t="str">
            <v>黄骅市众泰模具厂</v>
          </cell>
          <cell r="D509">
            <v>0</v>
          </cell>
          <cell r="E509">
            <v>0</v>
          </cell>
          <cell r="H509">
            <v>0</v>
          </cell>
          <cell r="I509" t="str">
            <v>否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</row>
        <row r="510">
          <cell r="B510" t="str">
            <v>S513142</v>
          </cell>
          <cell r="C510" t="str">
            <v>黄骅市双骏模具有限公司</v>
          </cell>
          <cell r="D510">
            <v>0</v>
          </cell>
          <cell r="E510">
            <v>0</v>
          </cell>
          <cell r="H510">
            <v>0</v>
          </cell>
          <cell r="I510" t="str">
            <v>否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</row>
        <row r="511">
          <cell r="B511" t="str">
            <v>S514002</v>
          </cell>
          <cell r="C511" t="str">
            <v>曲沃重义汽车服务有限公司</v>
          </cell>
          <cell r="D511">
            <v>0</v>
          </cell>
          <cell r="E511">
            <v>0</v>
          </cell>
          <cell r="H511">
            <v>0</v>
          </cell>
          <cell r="I511" t="str">
            <v>否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>
            <v>0</v>
          </cell>
          <cell r="AA511">
            <v>0</v>
          </cell>
          <cell r="AB511">
            <v>0</v>
          </cell>
          <cell r="AC511">
            <v>0</v>
          </cell>
          <cell r="AF511">
            <v>0</v>
          </cell>
          <cell r="AG511">
            <v>0</v>
          </cell>
          <cell r="AH511">
            <v>0</v>
          </cell>
          <cell r="AI511">
            <v>0</v>
          </cell>
          <cell r="AJ511">
            <v>0</v>
          </cell>
          <cell r="AM511">
            <v>0</v>
          </cell>
          <cell r="AN511">
            <v>0</v>
          </cell>
          <cell r="AO511">
            <v>0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</row>
        <row r="512">
          <cell r="B512" t="str">
            <v>S531010</v>
          </cell>
          <cell r="C512" t="str">
            <v>上海钢联电子商务股份有限公司</v>
          </cell>
          <cell r="D512">
            <v>0</v>
          </cell>
          <cell r="E512">
            <v>0</v>
          </cell>
          <cell r="H512">
            <v>0</v>
          </cell>
          <cell r="I512" t="str">
            <v>否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  <cell r="O512">
            <v>0</v>
          </cell>
          <cell r="P512">
            <v>0</v>
          </cell>
          <cell r="Q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>
            <v>0</v>
          </cell>
          <cell r="AC512">
            <v>0</v>
          </cell>
          <cell r="AF512">
            <v>0</v>
          </cell>
          <cell r="AG512">
            <v>0</v>
          </cell>
          <cell r="AH512">
            <v>0</v>
          </cell>
          <cell r="AI512">
            <v>0</v>
          </cell>
          <cell r="AJ512">
            <v>0</v>
          </cell>
          <cell r="AM512">
            <v>0</v>
          </cell>
          <cell r="AN512">
            <v>0</v>
          </cell>
          <cell r="AO512">
            <v>0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</row>
        <row r="513">
          <cell r="B513" t="str">
            <v>S532006</v>
          </cell>
          <cell r="C513" t="str">
            <v>唐兴压缩技术(昆山)有限公司</v>
          </cell>
          <cell r="D513">
            <v>0</v>
          </cell>
          <cell r="E513">
            <v>0</v>
          </cell>
          <cell r="G513" t="str">
            <v>老账</v>
          </cell>
          <cell r="H513">
            <v>0</v>
          </cell>
          <cell r="I513" t="str">
            <v>是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>
            <v>0</v>
          </cell>
          <cell r="AA513">
            <v>0</v>
          </cell>
          <cell r="AB513">
            <v>0</v>
          </cell>
          <cell r="AC513">
            <v>0</v>
          </cell>
          <cell r="AF513">
            <v>0</v>
          </cell>
          <cell r="AG513">
            <v>0</v>
          </cell>
          <cell r="AH513">
            <v>0</v>
          </cell>
          <cell r="AI513">
            <v>13980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Y513">
            <v>0</v>
          </cell>
          <cell r="AZ513">
            <v>13980</v>
          </cell>
          <cell r="BA513">
            <v>13980</v>
          </cell>
          <cell r="BB513">
            <v>0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</row>
        <row r="514">
          <cell r="B514" t="str">
            <v>S532014</v>
          </cell>
          <cell r="C514" t="str">
            <v>扬州顺汇机械有限公司</v>
          </cell>
          <cell r="D514">
            <v>0</v>
          </cell>
          <cell r="E514">
            <v>0</v>
          </cell>
          <cell r="H514">
            <v>0</v>
          </cell>
          <cell r="I514" t="str">
            <v>否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M514">
            <v>0</v>
          </cell>
          <cell r="AN514">
            <v>0</v>
          </cell>
          <cell r="AO514">
            <v>0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</row>
        <row r="515">
          <cell r="B515" t="str">
            <v>S532016</v>
          </cell>
          <cell r="C515" t="str">
            <v>宁波奥启精密温控技术有限公司</v>
          </cell>
          <cell r="D515">
            <v>0</v>
          </cell>
          <cell r="E515" t="str">
            <v>座椅</v>
          </cell>
          <cell r="F515" t="e">
            <v>#REF!</v>
          </cell>
          <cell r="H515">
            <v>0</v>
          </cell>
          <cell r="I515" t="str">
            <v>否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N515">
            <v>0</v>
          </cell>
          <cell r="AO515">
            <v>0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</row>
        <row r="516">
          <cell r="B516" t="str">
            <v>S532017</v>
          </cell>
          <cell r="C516" t="str">
            <v>苏州尚氏数控科技有限公司</v>
          </cell>
          <cell r="D516">
            <v>0</v>
          </cell>
          <cell r="E516">
            <v>0</v>
          </cell>
          <cell r="H516">
            <v>0</v>
          </cell>
          <cell r="I516" t="str">
            <v>否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</row>
        <row r="517">
          <cell r="B517" t="str">
            <v>S534002</v>
          </cell>
          <cell r="C517" t="str">
            <v>凤阳县金鹰汽车修理有限公司</v>
          </cell>
          <cell r="D517">
            <v>0</v>
          </cell>
          <cell r="E517">
            <v>0</v>
          </cell>
          <cell r="H517">
            <v>0</v>
          </cell>
          <cell r="I517" t="str">
            <v>否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M517">
            <v>0</v>
          </cell>
          <cell r="AN517">
            <v>0</v>
          </cell>
          <cell r="AO517">
            <v>0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</row>
        <row r="518">
          <cell r="B518" t="str">
            <v>S537015</v>
          </cell>
          <cell r="C518" t="str">
            <v>潍坊光升人力资源有限公司</v>
          </cell>
          <cell r="D518">
            <v>0</v>
          </cell>
          <cell r="E518">
            <v>0</v>
          </cell>
          <cell r="H518">
            <v>0</v>
          </cell>
          <cell r="I518" t="str">
            <v>否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M518">
            <v>0</v>
          </cell>
          <cell r="AN518">
            <v>0</v>
          </cell>
          <cell r="AO518">
            <v>0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</row>
        <row r="519">
          <cell r="B519" t="str">
            <v>S537022</v>
          </cell>
          <cell r="C519" t="str">
            <v>山东亿豪汽车销售服务有限公司</v>
          </cell>
          <cell r="D519">
            <v>0</v>
          </cell>
          <cell r="E519">
            <v>0</v>
          </cell>
          <cell r="H519">
            <v>0</v>
          </cell>
          <cell r="I519" t="str">
            <v>否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  <cell r="AM519">
            <v>0</v>
          </cell>
          <cell r="AN519">
            <v>0</v>
          </cell>
          <cell r="AO519">
            <v>0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</row>
        <row r="520">
          <cell r="B520" t="str">
            <v>S537024</v>
          </cell>
          <cell r="C520" t="str">
            <v>枣庄同鑫源汽车销售有限公司</v>
          </cell>
          <cell r="D520">
            <v>0</v>
          </cell>
          <cell r="E520">
            <v>0</v>
          </cell>
          <cell r="H520">
            <v>0</v>
          </cell>
          <cell r="I520" t="str">
            <v>否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  <cell r="AM520">
            <v>0</v>
          </cell>
          <cell r="AN520">
            <v>0</v>
          </cell>
          <cell r="AO520">
            <v>0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</row>
        <row r="521">
          <cell r="B521" t="str">
            <v>S537025</v>
          </cell>
          <cell r="C521" t="str">
            <v>山东捷曼机械贸易有限公司</v>
          </cell>
          <cell r="D521">
            <v>0</v>
          </cell>
          <cell r="E521">
            <v>0</v>
          </cell>
          <cell r="H521">
            <v>0</v>
          </cell>
          <cell r="I521" t="str">
            <v>否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M521">
            <v>0</v>
          </cell>
          <cell r="AN521">
            <v>0</v>
          </cell>
          <cell r="AO521">
            <v>0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</row>
        <row r="522">
          <cell r="B522" t="str">
            <v>S537027</v>
          </cell>
          <cell r="C522" t="str">
            <v>山东隆众信息技术有限公司</v>
          </cell>
          <cell r="D522">
            <v>0</v>
          </cell>
          <cell r="E522">
            <v>0</v>
          </cell>
          <cell r="H522">
            <v>0</v>
          </cell>
          <cell r="I522" t="str">
            <v>否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M522">
            <v>0</v>
          </cell>
          <cell r="AN522">
            <v>0</v>
          </cell>
          <cell r="AO522">
            <v>0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</row>
        <row r="523">
          <cell r="B523" t="str">
            <v>S541002</v>
          </cell>
          <cell r="C523" t="str">
            <v>林州市万通汽车贸易有限责任公司</v>
          </cell>
          <cell r="D523">
            <v>0</v>
          </cell>
          <cell r="E523">
            <v>0</v>
          </cell>
          <cell r="H523">
            <v>0</v>
          </cell>
          <cell r="I523" t="str">
            <v>否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F523">
            <v>0</v>
          </cell>
          <cell r="AG523">
            <v>0</v>
          </cell>
          <cell r="AH523">
            <v>0</v>
          </cell>
          <cell r="AI523">
            <v>0</v>
          </cell>
          <cell r="AJ523">
            <v>0</v>
          </cell>
          <cell r="AM523">
            <v>0</v>
          </cell>
          <cell r="AN523">
            <v>0</v>
          </cell>
          <cell r="AO523">
            <v>0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</row>
        <row r="524">
          <cell r="B524" t="str">
            <v>S541007</v>
          </cell>
          <cell r="C524" t="str">
            <v>博爱县凯达汽车修理厂</v>
          </cell>
          <cell r="D524">
            <v>0</v>
          </cell>
          <cell r="E524">
            <v>0</v>
          </cell>
          <cell r="H524">
            <v>0</v>
          </cell>
          <cell r="I524" t="str">
            <v>否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F524">
            <v>0</v>
          </cell>
          <cell r="AG524">
            <v>0</v>
          </cell>
          <cell r="AH524">
            <v>0</v>
          </cell>
          <cell r="AI524">
            <v>0</v>
          </cell>
          <cell r="AJ524">
            <v>0</v>
          </cell>
          <cell r="AM524">
            <v>0</v>
          </cell>
          <cell r="AN524">
            <v>0</v>
          </cell>
          <cell r="AO524">
            <v>0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</row>
        <row r="525">
          <cell r="B525" t="str">
            <v>S541012</v>
          </cell>
          <cell r="C525" t="str">
            <v>开封市南关区凯伟汽车特约维修站</v>
          </cell>
          <cell r="D525">
            <v>0</v>
          </cell>
          <cell r="E525">
            <v>0</v>
          </cell>
          <cell r="H525">
            <v>0</v>
          </cell>
          <cell r="I525" t="str">
            <v>否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F525">
            <v>0</v>
          </cell>
          <cell r="AG525">
            <v>0</v>
          </cell>
          <cell r="AH525">
            <v>0</v>
          </cell>
          <cell r="AI525">
            <v>0</v>
          </cell>
          <cell r="AJ525">
            <v>0</v>
          </cell>
          <cell r="AM525">
            <v>0</v>
          </cell>
          <cell r="AN525">
            <v>0</v>
          </cell>
          <cell r="AO525">
            <v>0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0</v>
          </cell>
          <cell r="BF525">
            <v>0</v>
          </cell>
          <cell r="BG525">
            <v>0</v>
          </cell>
          <cell r="BH525">
            <v>0</v>
          </cell>
        </row>
        <row r="526">
          <cell r="B526" t="str">
            <v>S544008</v>
          </cell>
          <cell r="C526" t="str">
            <v>广州四达电气科技有限公司</v>
          </cell>
          <cell r="D526">
            <v>0</v>
          </cell>
          <cell r="E526">
            <v>0</v>
          </cell>
          <cell r="H526">
            <v>0</v>
          </cell>
          <cell r="I526" t="str">
            <v>否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M526">
            <v>0</v>
          </cell>
          <cell r="AN526">
            <v>0</v>
          </cell>
          <cell r="AO526">
            <v>0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</row>
        <row r="527">
          <cell r="B527" t="str">
            <v>S552001</v>
          </cell>
          <cell r="C527" t="str">
            <v>贵州亿福汽车销售服务有限公司</v>
          </cell>
          <cell r="D527">
            <v>0</v>
          </cell>
          <cell r="E527">
            <v>0</v>
          </cell>
          <cell r="H527">
            <v>0</v>
          </cell>
          <cell r="I527" t="str">
            <v>否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0</v>
          </cell>
          <cell r="X527">
            <v>0</v>
          </cell>
          <cell r="Y527">
            <v>0</v>
          </cell>
          <cell r="Z527">
            <v>0</v>
          </cell>
          <cell r="AA527">
            <v>0</v>
          </cell>
          <cell r="AB527">
            <v>0</v>
          </cell>
          <cell r="AC527">
            <v>0</v>
          </cell>
          <cell r="AF527">
            <v>0</v>
          </cell>
          <cell r="AG527">
            <v>0</v>
          </cell>
          <cell r="AH527">
            <v>0</v>
          </cell>
          <cell r="AI527">
            <v>0</v>
          </cell>
          <cell r="AJ527">
            <v>0</v>
          </cell>
          <cell r="AM527">
            <v>0</v>
          </cell>
          <cell r="AN527">
            <v>0</v>
          </cell>
          <cell r="AO527">
            <v>0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</row>
        <row r="528">
          <cell r="B528" t="str">
            <v>S553002</v>
          </cell>
          <cell r="C528" t="str">
            <v>昆明博海汽车服务有限公司</v>
          </cell>
          <cell r="D528">
            <v>0</v>
          </cell>
          <cell r="E528">
            <v>0</v>
          </cell>
          <cell r="H528">
            <v>0</v>
          </cell>
          <cell r="I528" t="str">
            <v>否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F528">
            <v>0</v>
          </cell>
          <cell r="AG528">
            <v>0</v>
          </cell>
          <cell r="AH528">
            <v>0</v>
          </cell>
          <cell r="AI528">
            <v>0</v>
          </cell>
          <cell r="AJ528">
            <v>0</v>
          </cell>
          <cell r="AM528">
            <v>0</v>
          </cell>
          <cell r="AN528">
            <v>0</v>
          </cell>
          <cell r="AO528">
            <v>0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</row>
        <row r="529">
          <cell r="B529" t="str">
            <v>S565001</v>
          </cell>
          <cell r="C529" t="str">
            <v>新疆德聚欣汽车服务有限公司</v>
          </cell>
          <cell r="D529">
            <v>0</v>
          </cell>
          <cell r="E529">
            <v>0</v>
          </cell>
          <cell r="H529">
            <v>0</v>
          </cell>
          <cell r="I529" t="str">
            <v>否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F529">
            <v>0</v>
          </cell>
          <cell r="AG529">
            <v>0</v>
          </cell>
          <cell r="AI529">
            <v>0</v>
          </cell>
          <cell r="AJ529">
            <v>0</v>
          </cell>
          <cell r="AM529">
            <v>0</v>
          </cell>
          <cell r="AN529">
            <v>0</v>
          </cell>
          <cell r="AO529">
            <v>0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</row>
        <row r="530">
          <cell r="B530" t="str">
            <v>S512014</v>
          </cell>
          <cell r="C530" t="str">
            <v>天津市勃辉模具有限公司</v>
          </cell>
          <cell r="D530">
            <v>0</v>
          </cell>
          <cell r="E530">
            <v>0</v>
          </cell>
          <cell r="G530" t="str">
            <v>固定资产</v>
          </cell>
          <cell r="H530">
            <v>0</v>
          </cell>
          <cell r="I530" t="str">
            <v>否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F530">
            <v>0</v>
          </cell>
          <cell r="AG530">
            <v>0</v>
          </cell>
          <cell r="AH530">
            <v>0</v>
          </cell>
          <cell r="AI530">
            <v>0</v>
          </cell>
          <cell r="AJ530">
            <v>0</v>
          </cell>
          <cell r="AK530">
            <v>0</v>
          </cell>
          <cell r="AL530">
            <v>0</v>
          </cell>
          <cell r="AM530">
            <v>0</v>
          </cell>
          <cell r="AN530">
            <v>0</v>
          </cell>
          <cell r="AO530">
            <v>0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</row>
        <row r="531">
          <cell r="B531" t="str">
            <v>S544010</v>
          </cell>
          <cell r="C531" t="str">
            <v>深圳市速杰精密模型有限公司</v>
          </cell>
          <cell r="D531">
            <v>0</v>
          </cell>
          <cell r="E531">
            <v>0</v>
          </cell>
          <cell r="H531">
            <v>0</v>
          </cell>
          <cell r="I531" t="str">
            <v>否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F531">
            <v>0</v>
          </cell>
          <cell r="AG531">
            <v>0</v>
          </cell>
          <cell r="AH531">
            <v>0</v>
          </cell>
          <cell r="AI531">
            <v>0</v>
          </cell>
          <cell r="AJ531">
            <v>0</v>
          </cell>
          <cell r="AM531">
            <v>0</v>
          </cell>
          <cell r="AN531">
            <v>0</v>
          </cell>
          <cell r="AO531">
            <v>0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0</v>
          </cell>
          <cell r="BF531">
            <v>0</v>
          </cell>
          <cell r="BG531">
            <v>0</v>
          </cell>
          <cell r="BH531">
            <v>0</v>
          </cell>
        </row>
        <row r="532">
          <cell r="B532" t="str">
            <v>S513161</v>
          </cell>
          <cell r="C532" t="str">
            <v>黄骅市优农麦品商贸有限公司</v>
          </cell>
          <cell r="D532">
            <v>0</v>
          </cell>
          <cell r="E532">
            <v>0</v>
          </cell>
          <cell r="H532">
            <v>0</v>
          </cell>
          <cell r="I532" t="str">
            <v>否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J532">
            <v>0</v>
          </cell>
          <cell r="AN532">
            <v>0</v>
          </cell>
          <cell r="AO532">
            <v>0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0</v>
          </cell>
        </row>
        <row r="533">
          <cell r="B533" t="str">
            <v>S413176</v>
          </cell>
          <cell r="C533" t="str">
            <v>黄骅市华盛五金机电有限公司</v>
          </cell>
          <cell r="D533" t="str">
            <v>金属件</v>
          </cell>
          <cell r="E533" t="str">
            <v>金属件</v>
          </cell>
          <cell r="F533" t="e">
            <v>#REF!</v>
          </cell>
          <cell r="H533">
            <v>0</v>
          </cell>
          <cell r="I533" t="str">
            <v>否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1</v>
          </cell>
          <cell r="BC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</row>
        <row r="534">
          <cell r="B534" t="str">
            <v>S432039</v>
          </cell>
          <cell r="C534" t="str">
            <v>吴江市拓研电子材料有限公司</v>
          </cell>
          <cell r="D534" t="str">
            <v>金属件/座椅</v>
          </cell>
          <cell r="E534" t="str">
            <v>金属件/座椅</v>
          </cell>
          <cell r="F534" t="e">
            <v>#REF!</v>
          </cell>
          <cell r="G534" t="str">
            <v>正常供货</v>
          </cell>
          <cell r="H534">
            <v>0</v>
          </cell>
          <cell r="I534" t="str">
            <v>否</v>
          </cell>
          <cell r="AJ534">
            <v>0</v>
          </cell>
          <cell r="AM534">
            <v>0</v>
          </cell>
          <cell r="AN534">
            <v>0</v>
          </cell>
          <cell r="AO534">
            <v>0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1</v>
          </cell>
          <cell r="BC534">
            <v>0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</row>
        <row r="535">
          <cell r="B535" t="str">
            <v>S461001</v>
          </cell>
          <cell r="C535" t="str">
            <v>西安海容塑料制品有限责任公司</v>
          </cell>
          <cell r="D535" t="str">
            <v>金属件/座椅</v>
          </cell>
          <cell r="E535" t="str">
            <v>金属件/座椅</v>
          </cell>
          <cell r="F535" t="e">
            <v>#REF!</v>
          </cell>
          <cell r="H535">
            <v>0</v>
          </cell>
          <cell r="I535" t="str">
            <v>否</v>
          </cell>
          <cell r="AJ535">
            <v>0</v>
          </cell>
          <cell r="AN535">
            <v>0</v>
          </cell>
          <cell r="AO535">
            <v>0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1</v>
          </cell>
          <cell r="BC535">
            <v>0</v>
          </cell>
          <cell r="BD535">
            <v>0</v>
          </cell>
          <cell r="BE535">
            <v>0</v>
          </cell>
          <cell r="BF535">
            <v>0</v>
          </cell>
          <cell r="BG535">
            <v>0</v>
          </cell>
          <cell r="BH535">
            <v>0</v>
          </cell>
        </row>
        <row r="536">
          <cell r="B536" t="str">
            <v>S513151</v>
          </cell>
          <cell r="C536" t="str">
            <v>沧州啸宇模具科技有限公司</v>
          </cell>
          <cell r="D536">
            <v>0</v>
          </cell>
          <cell r="E536" t="str">
            <v>金属件</v>
          </cell>
          <cell r="F536" t="e">
            <v>#REF!</v>
          </cell>
          <cell r="H536">
            <v>0</v>
          </cell>
          <cell r="I536" t="str">
            <v>否</v>
          </cell>
          <cell r="AE536">
            <v>0</v>
          </cell>
          <cell r="AF536">
            <v>0</v>
          </cell>
          <cell r="AG536">
            <v>0</v>
          </cell>
          <cell r="AH536">
            <v>0</v>
          </cell>
          <cell r="AI536">
            <v>0</v>
          </cell>
          <cell r="AJ536">
            <v>0</v>
          </cell>
          <cell r="AK536">
            <v>0</v>
          </cell>
          <cell r="AN536">
            <v>0</v>
          </cell>
          <cell r="AO536">
            <v>0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140700</v>
          </cell>
          <cell r="AW536">
            <v>0</v>
          </cell>
          <cell r="AY536">
            <v>0</v>
          </cell>
          <cell r="AZ536">
            <v>140700</v>
          </cell>
          <cell r="BA536">
            <v>140700</v>
          </cell>
          <cell r="BB536">
            <v>0</v>
          </cell>
          <cell r="BC536">
            <v>0</v>
          </cell>
          <cell r="BD536">
            <v>0</v>
          </cell>
          <cell r="BE536">
            <v>23450</v>
          </cell>
          <cell r="BF536">
            <v>23450</v>
          </cell>
          <cell r="BG536">
            <v>23450</v>
          </cell>
          <cell r="BH536">
            <v>23450</v>
          </cell>
        </row>
        <row r="537">
          <cell r="B537" t="str">
            <v>S511030</v>
          </cell>
          <cell r="C537" t="str">
            <v>中汽认证中心有限公司</v>
          </cell>
          <cell r="D537">
            <v>0</v>
          </cell>
          <cell r="E537">
            <v>0</v>
          </cell>
          <cell r="H537">
            <v>0</v>
          </cell>
          <cell r="I537" t="str">
            <v>否</v>
          </cell>
          <cell r="AJ537">
            <v>0</v>
          </cell>
          <cell r="AM537">
            <v>0</v>
          </cell>
          <cell r="AN537">
            <v>0</v>
          </cell>
          <cell r="AO537">
            <v>0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</row>
        <row r="538">
          <cell r="B538" t="str">
            <v>S513003</v>
          </cell>
          <cell r="C538" t="str">
            <v>沧州市鑫发缝纫机有限公司</v>
          </cell>
          <cell r="D538">
            <v>0</v>
          </cell>
          <cell r="E538" t="str">
            <v>座椅</v>
          </cell>
          <cell r="F538" t="e">
            <v>#REF!</v>
          </cell>
          <cell r="G538" t="str">
            <v>零采</v>
          </cell>
          <cell r="H538">
            <v>0</v>
          </cell>
          <cell r="I538" t="str">
            <v>是</v>
          </cell>
          <cell r="AJ538">
            <v>0</v>
          </cell>
          <cell r="AL538">
            <v>18873</v>
          </cell>
          <cell r="AM538">
            <v>0</v>
          </cell>
          <cell r="AN538">
            <v>0</v>
          </cell>
          <cell r="AO538">
            <v>0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Y538">
            <v>0</v>
          </cell>
          <cell r="AZ538">
            <v>18873</v>
          </cell>
          <cell r="BA538">
            <v>18873</v>
          </cell>
          <cell r="BB538">
            <v>0</v>
          </cell>
          <cell r="BC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</row>
        <row r="539">
          <cell r="B539" t="str">
            <v>S513182</v>
          </cell>
          <cell r="C539" t="str">
            <v>沧州渤海新区南大港升宏建筑工程队</v>
          </cell>
          <cell r="D539">
            <v>0</v>
          </cell>
          <cell r="E539">
            <v>0</v>
          </cell>
          <cell r="H539">
            <v>0</v>
          </cell>
          <cell r="I539" t="str">
            <v>否</v>
          </cell>
          <cell r="AJ539">
            <v>0</v>
          </cell>
          <cell r="AM539">
            <v>0</v>
          </cell>
          <cell r="AN539">
            <v>0</v>
          </cell>
          <cell r="AO539">
            <v>0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</row>
        <row r="540">
          <cell r="B540" t="str">
            <v>S413178</v>
          </cell>
          <cell r="C540" t="str">
            <v>廊坊市东平汽车零配件有限公司</v>
          </cell>
          <cell r="D540" t="str">
            <v>座椅</v>
          </cell>
          <cell r="E540" t="str">
            <v>座椅</v>
          </cell>
          <cell r="F540" t="e">
            <v>#REF!</v>
          </cell>
          <cell r="G540" t="str">
            <v>正常供货</v>
          </cell>
          <cell r="H540">
            <v>90</v>
          </cell>
          <cell r="I540" t="str">
            <v>是</v>
          </cell>
          <cell r="AI540">
            <v>0</v>
          </cell>
          <cell r="AJ540">
            <v>0</v>
          </cell>
          <cell r="AK540">
            <v>0</v>
          </cell>
          <cell r="AL540">
            <v>400647.39</v>
          </cell>
          <cell r="AM540">
            <v>54782.400000000001</v>
          </cell>
          <cell r="AN540">
            <v>28826.16</v>
          </cell>
          <cell r="AO540">
            <v>0</v>
          </cell>
          <cell r="AP540">
            <v>209083.57</v>
          </cell>
          <cell r="AQ540">
            <v>75000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Y540">
            <v>0</v>
          </cell>
          <cell r="AZ540">
            <v>768339.52</v>
          </cell>
          <cell r="BA540">
            <v>768339.52</v>
          </cell>
          <cell r="BB540">
            <v>1</v>
          </cell>
          <cell r="BC540">
            <v>47347.261666666665</v>
          </cell>
          <cell r="BD540">
            <v>47347.261666666665</v>
          </cell>
          <cell r="BE540">
            <v>12500</v>
          </cell>
          <cell r="BF540">
            <v>0</v>
          </cell>
          <cell r="BG540">
            <v>0</v>
          </cell>
          <cell r="BH540">
            <v>0</v>
          </cell>
        </row>
        <row r="541">
          <cell r="B541" t="str">
            <v>S431029</v>
          </cell>
          <cell r="C541" t="str">
            <v>上海永协机械配件有限公司</v>
          </cell>
          <cell r="D541" t="str">
            <v>后视镜</v>
          </cell>
          <cell r="E541" t="str">
            <v>后视镜</v>
          </cell>
          <cell r="G541" t="str">
            <v>正常供货</v>
          </cell>
          <cell r="H541">
            <v>0</v>
          </cell>
          <cell r="I541" t="str">
            <v>是</v>
          </cell>
          <cell r="J541">
            <v>90</v>
          </cell>
          <cell r="AI541">
            <v>137946.29999999999</v>
          </cell>
          <cell r="AJ541">
            <v>0</v>
          </cell>
          <cell r="AK541">
            <v>0</v>
          </cell>
          <cell r="AL541">
            <v>0</v>
          </cell>
          <cell r="AM541">
            <v>0</v>
          </cell>
          <cell r="AN541">
            <v>0</v>
          </cell>
          <cell r="AO541">
            <v>0</v>
          </cell>
          <cell r="AP541">
            <v>0</v>
          </cell>
          <cell r="AQ541">
            <v>0</v>
          </cell>
          <cell r="AR541">
            <v>0</v>
          </cell>
          <cell r="AS541">
            <v>0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Y541">
            <v>0</v>
          </cell>
          <cell r="AZ541">
            <v>137946.29999999999</v>
          </cell>
          <cell r="BA541">
            <v>137946.29999999999</v>
          </cell>
          <cell r="BB541">
            <v>0</v>
          </cell>
          <cell r="BC541">
            <v>0</v>
          </cell>
          <cell r="BD541">
            <v>0</v>
          </cell>
          <cell r="BE541">
            <v>0</v>
          </cell>
          <cell r="BF541">
            <v>0</v>
          </cell>
          <cell r="BG541">
            <v>0</v>
          </cell>
          <cell r="BH541">
            <v>0</v>
          </cell>
        </row>
        <row r="542">
          <cell r="B542" t="str">
            <v>S432001</v>
          </cell>
          <cell r="C542" t="str">
            <v>南京奥托立夫汽车安全系统有限公司</v>
          </cell>
          <cell r="D542" t="str">
            <v>座椅</v>
          </cell>
          <cell r="E542" t="str">
            <v>座椅</v>
          </cell>
          <cell r="F542" t="e">
            <v>#REF!</v>
          </cell>
          <cell r="G542" t="str">
            <v>正常供货</v>
          </cell>
          <cell r="H542">
            <v>60</v>
          </cell>
          <cell r="I542" t="str">
            <v>否</v>
          </cell>
          <cell r="J542">
            <v>60</v>
          </cell>
          <cell r="AL542">
            <v>0</v>
          </cell>
          <cell r="AM542">
            <v>0</v>
          </cell>
          <cell r="AN542">
            <v>0</v>
          </cell>
          <cell r="AO542">
            <v>0</v>
          </cell>
          <cell r="AP542">
            <v>0</v>
          </cell>
          <cell r="AQ542">
            <v>0</v>
          </cell>
          <cell r="AR542">
            <v>0</v>
          </cell>
          <cell r="AS542">
            <v>116875.45</v>
          </cell>
          <cell r="AT542">
            <v>257452.98</v>
          </cell>
          <cell r="AU542">
            <v>311568.13</v>
          </cell>
          <cell r="AV542">
            <v>226607.23</v>
          </cell>
          <cell r="AW542">
            <v>0</v>
          </cell>
          <cell r="AY542">
            <v>0</v>
          </cell>
          <cell r="AZ542">
            <v>912503.79</v>
          </cell>
          <cell r="BA542">
            <v>912503.79</v>
          </cell>
          <cell r="BB542">
            <v>1</v>
          </cell>
          <cell r="BC542">
            <v>62388.071666666663</v>
          </cell>
          <cell r="BD542">
            <v>114316.09333333334</v>
          </cell>
          <cell r="BE542">
            <v>152083.965</v>
          </cell>
          <cell r="BF542">
            <v>152083.965</v>
          </cell>
          <cell r="BG542">
            <v>152083.965</v>
          </cell>
          <cell r="BH542">
            <v>132604.72333333333</v>
          </cell>
        </row>
        <row r="543">
          <cell r="B543" t="str">
            <v>S513174</v>
          </cell>
          <cell r="C543" t="str">
            <v>黄骅市杭合叉车配件经营部</v>
          </cell>
          <cell r="D543">
            <v>0</v>
          </cell>
          <cell r="E543">
            <v>0</v>
          </cell>
          <cell r="H543">
            <v>0</v>
          </cell>
          <cell r="I543" t="str">
            <v>否</v>
          </cell>
          <cell r="AJ543">
            <v>0</v>
          </cell>
          <cell r="AM543">
            <v>0</v>
          </cell>
          <cell r="AN543">
            <v>0</v>
          </cell>
          <cell r="AO543">
            <v>0</v>
          </cell>
          <cell r="AP543">
            <v>0</v>
          </cell>
          <cell r="AQ543">
            <v>0</v>
          </cell>
          <cell r="AR543">
            <v>0</v>
          </cell>
          <cell r="AS543">
            <v>0</v>
          </cell>
          <cell r="AT543">
            <v>17870</v>
          </cell>
          <cell r="AU543">
            <v>0</v>
          </cell>
          <cell r="AV543">
            <v>0</v>
          </cell>
          <cell r="AW543">
            <v>0</v>
          </cell>
          <cell r="AX543">
            <v>22370</v>
          </cell>
          <cell r="AY543">
            <v>0</v>
          </cell>
          <cell r="AZ543">
            <v>40240</v>
          </cell>
          <cell r="BA543">
            <v>40240</v>
          </cell>
          <cell r="BB543">
            <v>0</v>
          </cell>
          <cell r="BC543">
            <v>2978.3333333333335</v>
          </cell>
          <cell r="BD543">
            <v>2978.3333333333335</v>
          </cell>
          <cell r="BE543">
            <v>2978.3333333333335</v>
          </cell>
          <cell r="BF543">
            <v>2978.3333333333335</v>
          </cell>
          <cell r="BG543">
            <v>6706.666666666667</v>
          </cell>
          <cell r="BH543">
            <v>6706.666666666667</v>
          </cell>
        </row>
        <row r="544">
          <cell r="B544" t="str">
            <v>S413076</v>
          </cell>
          <cell r="C544" t="str">
            <v>埃意(廊坊)电子工程有限公司</v>
          </cell>
          <cell r="D544" t="str">
            <v>座椅</v>
          </cell>
          <cell r="E544" t="str">
            <v>座椅</v>
          </cell>
          <cell r="F544" t="e">
            <v>#REF!</v>
          </cell>
          <cell r="G544" t="str">
            <v>正常供货</v>
          </cell>
          <cell r="H544">
            <v>60</v>
          </cell>
          <cell r="I544" t="str">
            <v>否</v>
          </cell>
          <cell r="J544">
            <v>60</v>
          </cell>
          <cell r="AK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169.6</v>
          </cell>
          <cell r="AT544">
            <v>0</v>
          </cell>
          <cell r="AU544">
            <v>0</v>
          </cell>
          <cell r="AV544">
            <v>0</v>
          </cell>
          <cell r="AW544">
            <v>50765.91</v>
          </cell>
          <cell r="AY544">
            <v>0</v>
          </cell>
          <cell r="AZ544">
            <v>50935.51</v>
          </cell>
          <cell r="BA544">
            <v>50935.51</v>
          </cell>
          <cell r="BB544">
            <v>1</v>
          </cell>
          <cell r="BC544">
            <v>28.266666666666666</v>
          </cell>
          <cell r="BD544">
            <v>28.266666666666666</v>
          </cell>
          <cell r="BE544">
            <v>28.266666666666666</v>
          </cell>
          <cell r="BF544">
            <v>8489.251666666667</v>
          </cell>
          <cell r="BG544">
            <v>8489.251666666667</v>
          </cell>
          <cell r="BH544">
            <v>8460.9850000000006</v>
          </cell>
        </row>
        <row r="545">
          <cell r="B545" t="str">
            <v>S413182</v>
          </cell>
          <cell r="C545" t="str">
            <v>黄骅市盈辉汽车配件有限公司</v>
          </cell>
          <cell r="D545" t="str">
            <v>后视镜</v>
          </cell>
          <cell r="E545" t="str">
            <v>后视镜</v>
          </cell>
          <cell r="G545" t="str">
            <v>正常供货</v>
          </cell>
          <cell r="H545">
            <v>0</v>
          </cell>
          <cell r="I545" t="str">
            <v>是</v>
          </cell>
          <cell r="J545">
            <v>90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19675.150000000001</v>
          </cell>
          <cell r="AC545">
            <v>0</v>
          </cell>
          <cell r="AD545">
            <v>36271.449999999997</v>
          </cell>
          <cell r="AE545">
            <v>56016.21</v>
          </cell>
          <cell r="AF545">
            <v>24203.919999999998</v>
          </cell>
          <cell r="AG545">
            <v>13100.64</v>
          </cell>
          <cell r="AH545">
            <v>0</v>
          </cell>
          <cell r="AI545">
            <v>14583.61</v>
          </cell>
          <cell r="AJ545">
            <v>16503.87</v>
          </cell>
          <cell r="AK545">
            <v>25047.34</v>
          </cell>
          <cell r="AL545">
            <v>0</v>
          </cell>
          <cell r="AM545">
            <v>36858.269999999997</v>
          </cell>
          <cell r="AN545">
            <v>5425.88</v>
          </cell>
          <cell r="AO545">
            <v>7573.38</v>
          </cell>
          <cell r="AP545">
            <v>8853.4599999999991</v>
          </cell>
          <cell r="AQ545">
            <v>0</v>
          </cell>
          <cell r="AR545">
            <v>10300</v>
          </cell>
          <cell r="AS545">
            <v>9447.58</v>
          </cell>
          <cell r="AT545">
            <v>10052.76</v>
          </cell>
          <cell r="AU545">
            <v>6630.91</v>
          </cell>
          <cell r="AV545">
            <v>13566.77</v>
          </cell>
          <cell r="AW545">
            <v>3522.21</v>
          </cell>
          <cell r="AX545">
            <v>12236.2</v>
          </cell>
          <cell r="AY545">
            <v>0</v>
          </cell>
          <cell r="AZ545">
            <v>329869.61000000004</v>
          </cell>
          <cell r="BA545">
            <v>329869.61000000004</v>
          </cell>
          <cell r="BB545">
            <v>0</v>
          </cell>
          <cell r="BC545">
            <v>7704.53</v>
          </cell>
          <cell r="BD545">
            <v>7547.4516666666677</v>
          </cell>
          <cell r="BE545">
            <v>8333.003333333334</v>
          </cell>
          <cell r="BF545">
            <v>8920.0383333333339</v>
          </cell>
          <cell r="BG545">
            <v>9242.7383333333346</v>
          </cell>
          <cell r="BH545">
            <v>7668.1416666666673</v>
          </cell>
        </row>
        <row r="546">
          <cell r="B546" t="str">
            <v>S421001</v>
          </cell>
          <cell r="C546" t="str">
            <v>沈阳金杯锦恒汽车安全系统有限公司</v>
          </cell>
          <cell r="D546" t="str">
            <v>座椅</v>
          </cell>
          <cell r="E546" t="str">
            <v>座椅</v>
          </cell>
          <cell r="F546" t="e">
            <v>#REF!</v>
          </cell>
          <cell r="G546" t="str">
            <v>正常供货</v>
          </cell>
          <cell r="H546">
            <v>90</v>
          </cell>
          <cell r="I546" t="str">
            <v>否</v>
          </cell>
          <cell r="J546">
            <v>90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60107.89</v>
          </cell>
          <cell r="AY546">
            <v>0</v>
          </cell>
          <cell r="AZ546">
            <v>60107.89</v>
          </cell>
          <cell r="BA546">
            <v>0</v>
          </cell>
          <cell r="BB546">
            <v>0.8</v>
          </cell>
          <cell r="BC546">
            <v>0</v>
          </cell>
          <cell r="BD546">
            <v>0</v>
          </cell>
          <cell r="BE546">
            <v>0</v>
          </cell>
          <cell r="BF546">
            <v>10017.981666666667</v>
          </cell>
          <cell r="BG546">
            <v>10017.981666666667</v>
          </cell>
          <cell r="BH546">
            <v>10017.981666666667</v>
          </cell>
        </row>
        <row r="547">
          <cell r="B547" t="str">
            <v>S411041</v>
          </cell>
          <cell r="C547" t="str">
            <v>北京嘉度科贸有限公司</v>
          </cell>
          <cell r="D547" t="str">
            <v>金属件/座椅</v>
          </cell>
          <cell r="E547" t="str">
            <v>金属件/座椅</v>
          </cell>
          <cell r="F547" t="e">
            <v>#REF!</v>
          </cell>
          <cell r="G547" t="str">
            <v>正常供货</v>
          </cell>
          <cell r="H547">
            <v>90</v>
          </cell>
          <cell r="I547" t="str">
            <v>否</v>
          </cell>
          <cell r="J547">
            <v>90</v>
          </cell>
          <cell r="AI547">
            <v>0</v>
          </cell>
          <cell r="AJ547">
            <v>0</v>
          </cell>
          <cell r="AK547">
            <v>0</v>
          </cell>
          <cell r="AL547">
            <v>0</v>
          </cell>
          <cell r="AM547">
            <v>0</v>
          </cell>
          <cell r="AN547">
            <v>0</v>
          </cell>
          <cell r="AO547">
            <v>0</v>
          </cell>
          <cell r="AP547">
            <v>0</v>
          </cell>
          <cell r="AQ547">
            <v>0</v>
          </cell>
          <cell r="AR547">
            <v>0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Y547">
            <v>0</v>
          </cell>
          <cell r="AZ547">
            <v>0</v>
          </cell>
          <cell r="BA547">
            <v>0</v>
          </cell>
          <cell r="BB547">
            <v>1</v>
          </cell>
          <cell r="BC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</row>
        <row r="548">
          <cell r="B548" t="str">
            <v>S413156</v>
          </cell>
          <cell r="C548" t="str">
            <v>黄骅市天硕汽车部件有限公司</v>
          </cell>
          <cell r="D548" t="str">
            <v>座椅</v>
          </cell>
          <cell r="E548" t="str">
            <v>座椅</v>
          </cell>
          <cell r="F548" t="e">
            <v>#REF!</v>
          </cell>
          <cell r="G548" t="str">
            <v>正常供货</v>
          </cell>
          <cell r="H548">
            <v>30</v>
          </cell>
          <cell r="I548" t="str">
            <v>否</v>
          </cell>
          <cell r="J548">
            <v>30</v>
          </cell>
          <cell r="AK548">
            <v>0</v>
          </cell>
          <cell r="AL548">
            <v>0</v>
          </cell>
          <cell r="AM548">
            <v>0</v>
          </cell>
          <cell r="AN548">
            <v>0</v>
          </cell>
          <cell r="AO548">
            <v>0</v>
          </cell>
          <cell r="AP548">
            <v>0</v>
          </cell>
          <cell r="AQ548">
            <v>0</v>
          </cell>
          <cell r="AR548">
            <v>0</v>
          </cell>
          <cell r="AS548">
            <v>0</v>
          </cell>
          <cell r="AT548">
            <v>40239.08</v>
          </cell>
          <cell r="AU548">
            <v>0</v>
          </cell>
          <cell r="AV548">
            <v>0</v>
          </cell>
          <cell r="AW548">
            <v>0</v>
          </cell>
          <cell r="AY548">
            <v>0</v>
          </cell>
          <cell r="AZ548">
            <v>40239.08</v>
          </cell>
          <cell r="BA548">
            <v>40239.08</v>
          </cell>
          <cell r="BB548">
            <v>0.8</v>
          </cell>
          <cell r="BC548">
            <v>6706.5133333333333</v>
          </cell>
          <cell r="BD548">
            <v>6706.5133333333333</v>
          </cell>
          <cell r="BE548">
            <v>6706.5133333333333</v>
          </cell>
          <cell r="BF548">
            <v>6706.5133333333333</v>
          </cell>
          <cell r="BG548">
            <v>6706.5133333333333</v>
          </cell>
          <cell r="BH548">
            <v>6706.5133333333333</v>
          </cell>
        </row>
        <row r="549">
          <cell r="B549" t="str">
            <v>S413175</v>
          </cell>
          <cell r="C549" t="str">
            <v>河北莫特美橡塑科技有限公司</v>
          </cell>
          <cell r="D549" t="str">
            <v>座椅/后视镜</v>
          </cell>
          <cell r="E549" t="str">
            <v>座椅/后视镜</v>
          </cell>
          <cell r="F549" t="e">
            <v>#REF!</v>
          </cell>
          <cell r="G549" t="str">
            <v>正常供货</v>
          </cell>
          <cell r="H549">
            <v>90</v>
          </cell>
          <cell r="I549" t="str">
            <v>否</v>
          </cell>
          <cell r="J549">
            <v>90</v>
          </cell>
          <cell r="AK549">
            <v>0</v>
          </cell>
          <cell r="AL549">
            <v>0</v>
          </cell>
          <cell r="AM549">
            <v>0</v>
          </cell>
          <cell r="AN549">
            <v>0</v>
          </cell>
          <cell r="AO549">
            <v>0</v>
          </cell>
          <cell r="AP549">
            <v>0</v>
          </cell>
          <cell r="AQ549">
            <v>4446</v>
          </cell>
          <cell r="AR549">
            <v>0</v>
          </cell>
          <cell r="AS549">
            <v>0</v>
          </cell>
          <cell r="AT549">
            <v>216290.58</v>
          </cell>
          <cell r="AU549">
            <v>50133.7</v>
          </cell>
          <cell r="AV549">
            <v>215688.75</v>
          </cell>
          <cell r="AW549">
            <v>0</v>
          </cell>
          <cell r="AX549">
            <v>71489.45</v>
          </cell>
          <cell r="AY549">
            <v>0</v>
          </cell>
          <cell r="AZ549">
            <v>558048.48</v>
          </cell>
          <cell r="BA549">
            <v>486559.02999999997</v>
          </cell>
          <cell r="BB549">
            <v>0.8</v>
          </cell>
          <cell r="BC549">
            <v>36789.43</v>
          </cell>
          <cell r="BD549">
            <v>45145.046666666662</v>
          </cell>
          <cell r="BE549">
            <v>81093.171666666662</v>
          </cell>
          <cell r="BF549">
            <v>80352.171666666662</v>
          </cell>
          <cell r="BG549">
            <v>92267.08</v>
          </cell>
          <cell r="BH549">
            <v>92267.08</v>
          </cell>
        </row>
        <row r="550">
          <cell r="B550" t="str">
            <v>S411046</v>
          </cell>
          <cell r="C550" t="str">
            <v>北京宇喆科技有限公司</v>
          </cell>
          <cell r="D550" t="str">
            <v>座椅</v>
          </cell>
          <cell r="E550" t="str">
            <v>座椅</v>
          </cell>
          <cell r="F550" t="e">
            <v>#REF!</v>
          </cell>
          <cell r="G550" t="str">
            <v>正常供货</v>
          </cell>
          <cell r="H550">
            <v>60</v>
          </cell>
          <cell r="I550" t="str">
            <v>否</v>
          </cell>
          <cell r="J550">
            <v>60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31488.22</v>
          </cell>
          <cell r="AV550">
            <v>206015.95</v>
          </cell>
          <cell r="AW550">
            <v>92519.32</v>
          </cell>
          <cell r="AX550">
            <v>183851.58</v>
          </cell>
          <cell r="AY550">
            <v>194850.16</v>
          </cell>
          <cell r="AZ550">
            <v>708725.23</v>
          </cell>
          <cell r="BA550">
            <v>330023.49</v>
          </cell>
          <cell r="BB550">
            <v>0.8</v>
          </cell>
          <cell r="BC550">
            <v>0</v>
          </cell>
          <cell r="BD550">
            <v>5248.0366666666669</v>
          </cell>
          <cell r="BE550">
            <v>39584.028333333335</v>
          </cell>
          <cell r="BF550">
            <v>55003.915000000001</v>
          </cell>
          <cell r="BG550">
            <v>85645.844999999987</v>
          </cell>
          <cell r="BH550">
            <v>118120.87166666666</v>
          </cell>
        </row>
        <row r="551">
          <cell r="B551" t="str">
            <v>S412041</v>
          </cell>
          <cell r="C551" t="str">
            <v>天津力登维汽车部件有限公司</v>
          </cell>
          <cell r="E551" t="str">
            <v>座椅</v>
          </cell>
          <cell r="F551" t="e">
            <v>#REF!</v>
          </cell>
          <cell r="G551" t="str">
            <v>正常供货（李尔）</v>
          </cell>
          <cell r="H551">
            <v>30</v>
          </cell>
          <cell r="I551" t="str">
            <v>否</v>
          </cell>
          <cell r="J551">
            <v>30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E551">
            <v>0</v>
          </cell>
          <cell r="BF551">
            <v>0</v>
          </cell>
          <cell r="BG551">
            <v>0</v>
          </cell>
          <cell r="BH551">
            <v>0</v>
          </cell>
        </row>
        <row r="552">
          <cell r="B552" t="str">
            <v>S412042</v>
          </cell>
          <cell r="C552" t="str">
            <v>天津锦程新材料科技有限公司</v>
          </cell>
          <cell r="E552" t="str">
            <v>座椅</v>
          </cell>
          <cell r="F552" t="e">
            <v>#REF!</v>
          </cell>
          <cell r="H552">
            <v>30</v>
          </cell>
          <cell r="I552" t="str">
            <v>否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0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18604.32</v>
          </cell>
          <cell r="AZ552">
            <v>18604.32</v>
          </cell>
          <cell r="BA552">
            <v>37208.639999999999</v>
          </cell>
          <cell r="BB552">
            <v>0.8</v>
          </cell>
          <cell r="BC552">
            <v>0</v>
          </cell>
          <cell r="BD552">
            <v>0</v>
          </cell>
          <cell r="BE552">
            <v>0</v>
          </cell>
          <cell r="BF552">
            <v>0</v>
          </cell>
          <cell r="BG552">
            <v>0</v>
          </cell>
          <cell r="BH552">
            <v>3100.72</v>
          </cell>
        </row>
        <row r="553">
          <cell r="B553" t="str">
            <v>S413183</v>
          </cell>
          <cell r="C553" t="str">
            <v>河北方基恒达汽车部件有限公司</v>
          </cell>
          <cell r="E553" t="str">
            <v>座椅</v>
          </cell>
          <cell r="F553" t="e">
            <v>#REF!</v>
          </cell>
          <cell r="G553" t="str">
            <v>正常供货（李尔）</v>
          </cell>
          <cell r="H553">
            <v>90</v>
          </cell>
          <cell r="I553" t="str">
            <v>是</v>
          </cell>
          <cell r="J553">
            <v>90</v>
          </cell>
          <cell r="AL553">
            <v>83950.98</v>
          </cell>
          <cell r="AM553">
            <v>0</v>
          </cell>
          <cell r="AN553">
            <v>66514.740000000005</v>
          </cell>
          <cell r="AO553">
            <v>0</v>
          </cell>
          <cell r="AP553">
            <v>369701.79</v>
          </cell>
          <cell r="AQ553">
            <v>232200</v>
          </cell>
          <cell r="AR553">
            <v>156400</v>
          </cell>
          <cell r="AS553">
            <v>191406.93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Y553">
            <v>0</v>
          </cell>
          <cell r="AZ553">
            <v>1100174.44</v>
          </cell>
          <cell r="BA553">
            <v>1100174.44</v>
          </cell>
          <cell r="BB553">
            <v>0</v>
          </cell>
          <cell r="BC553">
            <v>158284.78666666665</v>
          </cell>
          <cell r="BD553">
            <v>158284.78666666665</v>
          </cell>
          <cell r="BE553">
            <v>96667.821666666656</v>
          </cell>
          <cell r="BF553">
            <v>57967.821666666663</v>
          </cell>
          <cell r="BG553">
            <v>31901.154999999999</v>
          </cell>
          <cell r="BH553">
            <v>0</v>
          </cell>
        </row>
        <row r="554">
          <cell r="B554" t="str">
            <v>S413185</v>
          </cell>
          <cell r="C554" t="str">
            <v>海兴县越达弹簧制造有限公司</v>
          </cell>
          <cell r="E554" t="str">
            <v>座椅</v>
          </cell>
          <cell r="F554" t="e">
            <v>#REF!</v>
          </cell>
          <cell r="G554" t="str">
            <v>正常供货（李尔）</v>
          </cell>
          <cell r="H554">
            <v>60</v>
          </cell>
          <cell r="I554" t="str">
            <v>否</v>
          </cell>
          <cell r="J554">
            <v>60</v>
          </cell>
          <cell r="AL554">
            <v>0</v>
          </cell>
          <cell r="AM554">
            <v>0</v>
          </cell>
          <cell r="AO554">
            <v>0</v>
          </cell>
          <cell r="AP554">
            <v>0</v>
          </cell>
          <cell r="AQ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107302.99</v>
          </cell>
          <cell r="AY554">
            <v>52306.79</v>
          </cell>
          <cell r="AZ554">
            <v>159609.78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E554">
            <v>0</v>
          </cell>
          <cell r="BF554">
            <v>0</v>
          </cell>
          <cell r="BG554">
            <v>17883.831666666669</v>
          </cell>
          <cell r="BH554">
            <v>26601.63</v>
          </cell>
        </row>
        <row r="555">
          <cell r="B555" t="str">
            <v>S413197</v>
          </cell>
          <cell r="C555" t="str">
            <v>保定市宏腾科技有限公司</v>
          </cell>
          <cell r="E555">
            <v>0</v>
          </cell>
          <cell r="G555" t="str">
            <v>零采</v>
          </cell>
          <cell r="H555">
            <v>30</v>
          </cell>
          <cell r="I555" t="str">
            <v>否</v>
          </cell>
          <cell r="J555">
            <v>30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E555">
            <v>0</v>
          </cell>
          <cell r="BF555">
            <v>0</v>
          </cell>
          <cell r="BG555">
            <v>0</v>
          </cell>
          <cell r="BH555">
            <v>0</v>
          </cell>
        </row>
        <row r="556">
          <cell r="B556" t="str">
            <v>S437053</v>
          </cell>
          <cell r="C556" t="str">
            <v>临沂方中新材料科技有限公司</v>
          </cell>
          <cell r="E556">
            <v>0</v>
          </cell>
          <cell r="G556" t="str">
            <v>大宗物料</v>
          </cell>
          <cell r="H556">
            <v>30</v>
          </cell>
          <cell r="I556" t="str">
            <v>否</v>
          </cell>
          <cell r="J556">
            <v>30</v>
          </cell>
          <cell r="AL556">
            <v>0</v>
          </cell>
          <cell r="AM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W556">
            <v>100000</v>
          </cell>
          <cell r="AX556">
            <v>97000</v>
          </cell>
          <cell r="AY556">
            <v>0</v>
          </cell>
          <cell r="AZ556">
            <v>197000</v>
          </cell>
          <cell r="BA556">
            <v>197000</v>
          </cell>
          <cell r="BB556">
            <v>0</v>
          </cell>
          <cell r="BC556">
            <v>0</v>
          </cell>
          <cell r="BD556">
            <v>0</v>
          </cell>
          <cell r="BE556">
            <v>0</v>
          </cell>
          <cell r="BF556">
            <v>16666.666666666668</v>
          </cell>
          <cell r="BG556">
            <v>32833.333333333336</v>
          </cell>
          <cell r="BH556">
            <v>32833.333333333336</v>
          </cell>
        </row>
        <row r="557">
          <cell r="B557" t="str">
            <v>S444015</v>
          </cell>
          <cell r="C557" t="str">
            <v>欣瑞联电子（肇庆）有限公司</v>
          </cell>
          <cell r="E557">
            <v>0</v>
          </cell>
          <cell r="G557" t="str">
            <v>正常供货</v>
          </cell>
          <cell r="H557">
            <v>90</v>
          </cell>
          <cell r="I557" t="str">
            <v>否</v>
          </cell>
          <cell r="J557">
            <v>90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E557">
            <v>0</v>
          </cell>
          <cell r="BF557">
            <v>0</v>
          </cell>
          <cell r="BG557">
            <v>0</v>
          </cell>
          <cell r="BH557">
            <v>0</v>
          </cell>
        </row>
        <row r="558">
          <cell r="B558" t="str">
            <v>S511013</v>
          </cell>
          <cell r="C558" t="str">
            <v>北京场景智能科技有限公司</v>
          </cell>
          <cell r="E558">
            <v>0</v>
          </cell>
          <cell r="H558">
            <v>60</v>
          </cell>
          <cell r="I558" t="str">
            <v>是</v>
          </cell>
          <cell r="AN558">
            <v>0</v>
          </cell>
          <cell r="AO558">
            <v>0</v>
          </cell>
          <cell r="AP558">
            <v>6000</v>
          </cell>
          <cell r="AQ558">
            <v>0</v>
          </cell>
          <cell r="AR558">
            <v>0</v>
          </cell>
          <cell r="AS558">
            <v>0</v>
          </cell>
          <cell r="AT558">
            <v>0</v>
          </cell>
          <cell r="AU558">
            <v>0</v>
          </cell>
          <cell r="AV558">
            <v>0</v>
          </cell>
          <cell r="AW558">
            <v>0</v>
          </cell>
          <cell r="AY558">
            <v>0</v>
          </cell>
          <cell r="AZ558">
            <v>6000</v>
          </cell>
          <cell r="BA558">
            <v>6000</v>
          </cell>
          <cell r="BB558">
            <v>0</v>
          </cell>
          <cell r="BC558">
            <v>1000</v>
          </cell>
          <cell r="BD558">
            <v>1000</v>
          </cell>
          <cell r="BE558">
            <v>0</v>
          </cell>
          <cell r="BF558">
            <v>0</v>
          </cell>
          <cell r="BG558">
            <v>0</v>
          </cell>
          <cell r="BH558">
            <v>0</v>
          </cell>
        </row>
        <row r="559">
          <cell r="B559" t="str">
            <v>S512028</v>
          </cell>
          <cell r="C559" t="str">
            <v>天津林宇机械制造有限公司</v>
          </cell>
          <cell r="E559">
            <v>0</v>
          </cell>
          <cell r="G559" t="str">
            <v>零采</v>
          </cell>
          <cell r="H559" t="str">
            <v>预付</v>
          </cell>
          <cell r="I559" t="str">
            <v>是</v>
          </cell>
          <cell r="AL559">
            <v>0</v>
          </cell>
          <cell r="AM559">
            <v>0</v>
          </cell>
          <cell r="AN559">
            <v>0</v>
          </cell>
          <cell r="AO559">
            <v>1750</v>
          </cell>
          <cell r="AP559">
            <v>0</v>
          </cell>
          <cell r="AQ559">
            <v>0</v>
          </cell>
          <cell r="AR559">
            <v>0</v>
          </cell>
          <cell r="AS559">
            <v>0</v>
          </cell>
          <cell r="AT559">
            <v>0</v>
          </cell>
          <cell r="AU559">
            <v>0</v>
          </cell>
          <cell r="AV559">
            <v>0</v>
          </cell>
          <cell r="AW559">
            <v>0</v>
          </cell>
          <cell r="AY559">
            <v>0</v>
          </cell>
          <cell r="AZ559">
            <v>1750</v>
          </cell>
          <cell r="BA559">
            <v>1750</v>
          </cell>
          <cell r="BB559">
            <v>0</v>
          </cell>
          <cell r="BC559">
            <v>291.66666666666669</v>
          </cell>
          <cell r="BD559">
            <v>0</v>
          </cell>
          <cell r="BE559">
            <v>0</v>
          </cell>
          <cell r="BF559">
            <v>0</v>
          </cell>
          <cell r="BG559">
            <v>0</v>
          </cell>
          <cell r="BH559">
            <v>0</v>
          </cell>
        </row>
        <row r="560">
          <cell r="B560" t="str">
            <v>S512031</v>
          </cell>
          <cell r="C560" t="str">
            <v>天津合心亿商贸有限公司</v>
          </cell>
          <cell r="E560">
            <v>0</v>
          </cell>
          <cell r="G560" t="str">
            <v>固定资产-要诉讼</v>
          </cell>
          <cell r="H560" t="str">
            <v>预付</v>
          </cell>
          <cell r="I560" t="str">
            <v>否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E560">
            <v>0</v>
          </cell>
          <cell r="BF560">
            <v>0</v>
          </cell>
          <cell r="BG560">
            <v>0</v>
          </cell>
          <cell r="BH560">
            <v>0</v>
          </cell>
        </row>
        <row r="561">
          <cell r="B561" t="str">
            <v>S513164</v>
          </cell>
          <cell r="C561" t="str">
            <v>沧州圣玺装饰装修工程有限公司</v>
          </cell>
          <cell r="E561">
            <v>0</v>
          </cell>
          <cell r="G561" t="str">
            <v>管理</v>
          </cell>
          <cell r="H561">
            <v>0</v>
          </cell>
          <cell r="I561" t="str">
            <v>是</v>
          </cell>
          <cell r="AK561">
            <v>1663.7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Y561">
            <v>0</v>
          </cell>
          <cell r="AZ561">
            <v>1663.7</v>
          </cell>
          <cell r="BA561">
            <v>1663.7</v>
          </cell>
          <cell r="BB561">
            <v>0</v>
          </cell>
          <cell r="BC561">
            <v>0</v>
          </cell>
          <cell r="BD561">
            <v>0</v>
          </cell>
          <cell r="BE561">
            <v>0</v>
          </cell>
          <cell r="BF561">
            <v>0</v>
          </cell>
          <cell r="BG561">
            <v>0</v>
          </cell>
          <cell r="BH561">
            <v>0</v>
          </cell>
        </row>
        <row r="562">
          <cell r="B562" t="str">
            <v>S513168</v>
          </cell>
          <cell r="C562" t="str">
            <v>河北嘉雄建筑安装工程有限公司</v>
          </cell>
          <cell r="E562">
            <v>0</v>
          </cell>
          <cell r="G562" t="str">
            <v>管理</v>
          </cell>
          <cell r="H562">
            <v>0</v>
          </cell>
          <cell r="I562" t="str">
            <v>否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0</v>
          </cell>
          <cell r="BD562">
            <v>0</v>
          </cell>
          <cell r="BE562">
            <v>0</v>
          </cell>
          <cell r="BF562">
            <v>0</v>
          </cell>
          <cell r="BG562">
            <v>0</v>
          </cell>
          <cell r="BH562">
            <v>0</v>
          </cell>
        </row>
        <row r="563">
          <cell r="B563" t="str">
            <v>S513189</v>
          </cell>
          <cell r="C563" t="str">
            <v>黄骅市嘉哲电脑经营部</v>
          </cell>
          <cell r="E563">
            <v>0</v>
          </cell>
          <cell r="H563">
            <v>0</v>
          </cell>
          <cell r="I563" t="str">
            <v>否</v>
          </cell>
          <cell r="AI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E563">
            <v>0</v>
          </cell>
          <cell r="BF563">
            <v>0</v>
          </cell>
          <cell r="BG563">
            <v>0</v>
          </cell>
          <cell r="BH563">
            <v>0</v>
          </cell>
        </row>
        <row r="564">
          <cell r="B564" t="str">
            <v>S513199</v>
          </cell>
          <cell r="C564" t="str">
            <v>黄骅市翼华工程机械租赁有限公司</v>
          </cell>
          <cell r="E564">
            <v>0</v>
          </cell>
          <cell r="G564" t="str">
            <v>管理</v>
          </cell>
          <cell r="H564">
            <v>0</v>
          </cell>
          <cell r="I564" t="str">
            <v>否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E564">
            <v>0</v>
          </cell>
          <cell r="BF564">
            <v>0</v>
          </cell>
          <cell r="BG564">
            <v>0</v>
          </cell>
          <cell r="BH564">
            <v>0</v>
          </cell>
        </row>
        <row r="565">
          <cell r="B565" t="str">
            <v>S513200</v>
          </cell>
          <cell r="C565" t="str">
            <v>沧州烽源人力资源服务有限公司</v>
          </cell>
          <cell r="E565">
            <v>0</v>
          </cell>
          <cell r="H565">
            <v>0</v>
          </cell>
          <cell r="I565" t="str">
            <v>否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0</v>
          </cell>
          <cell r="BD565">
            <v>0</v>
          </cell>
          <cell r="BE565">
            <v>0</v>
          </cell>
          <cell r="BF565">
            <v>0</v>
          </cell>
          <cell r="BG565">
            <v>0</v>
          </cell>
          <cell r="BH565">
            <v>0</v>
          </cell>
        </row>
        <row r="566">
          <cell r="B566" t="str">
            <v>S411049</v>
          </cell>
          <cell r="C566" t="str">
            <v>北京来一桶金科技有限公司</v>
          </cell>
          <cell r="E566">
            <v>0</v>
          </cell>
          <cell r="G566" t="str">
            <v>大宗物料</v>
          </cell>
          <cell r="H566">
            <v>30</v>
          </cell>
          <cell r="I566" t="str">
            <v>否</v>
          </cell>
          <cell r="J566">
            <v>30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36233.1</v>
          </cell>
          <cell r="AW566">
            <v>0</v>
          </cell>
          <cell r="AY566">
            <v>0</v>
          </cell>
          <cell r="AZ566">
            <v>36233.1</v>
          </cell>
          <cell r="BA566">
            <v>36233.1</v>
          </cell>
          <cell r="BB566">
            <v>0</v>
          </cell>
          <cell r="BC566">
            <v>0</v>
          </cell>
          <cell r="BD566">
            <v>0</v>
          </cell>
          <cell r="BE566">
            <v>6038.8499999999995</v>
          </cell>
          <cell r="BF566">
            <v>6038.8499999999995</v>
          </cell>
          <cell r="BG566">
            <v>6038.8499999999995</v>
          </cell>
          <cell r="BH566">
            <v>6038.8499999999995</v>
          </cell>
        </row>
        <row r="567">
          <cell r="B567" t="str">
            <v>S412044</v>
          </cell>
          <cell r="C567" t="str">
            <v>天津沛衡五金弹簧有限公司</v>
          </cell>
          <cell r="E567" t="str">
            <v>座椅</v>
          </cell>
          <cell r="F567" t="e">
            <v>#REF!</v>
          </cell>
          <cell r="G567" t="str">
            <v>正常供货</v>
          </cell>
          <cell r="H567">
            <v>90</v>
          </cell>
          <cell r="I567" t="str">
            <v>否</v>
          </cell>
          <cell r="J567">
            <v>90</v>
          </cell>
          <cell r="AN567">
            <v>0</v>
          </cell>
          <cell r="AO567">
            <v>0</v>
          </cell>
          <cell r="AP567">
            <v>0</v>
          </cell>
          <cell r="AQ567">
            <v>22012.28</v>
          </cell>
          <cell r="AR567">
            <v>19900</v>
          </cell>
          <cell r="AS567">
            <v>0</v>
          </cell>
          <cell r="AT567">
            <v>0</v>
          </cell>
          <cell r="AU567">
            <v>39233.599999999999</v>
          </cell>
          <cell r="AV567">
            <v>22068.9</v>
          </cell>
          <cell r="AW567">
            <v>13609.16</v>
          </cell>
          <cell r="AY567">
            <v>0</v>
          </cell>
          <cell r="AZ567">
            <v>116823.94</v>
          </cell>
          <cell r="BA567">
            <v>103214.78</v>
          </cell>
          <cell r="BB567">
            <v>0.8</v>
          </cell>
          <cell r="BC567">
            <v>6985.38</v>
          </cell>
          <cell r="BD567">
            <v>13524.313333333334</v>
          </cell>
          <cell r="BE567">
            <v>17202.463333333333</v>
          </cell>
          <cell r="BF567">
            <v>15801.943333333335</v>
          </cell>
          <cell r="BG567">
            <v>12485.276666666667</v>
          </cell>
          <cell r="BH567">
            <v>12485.276666666667</v>
          </cell>
        </row>
        <row r="568">
          <cell r="B568" t="str">
            <v>S413139</v>
          </cell>
          <cell r="C568" t="str">
            <v>河北定国紧固件制造有限公司</v>
          </cell>
          <cell r="E568">
            <v>0</v>
          </cell>
          <cell r="G568" t="str">
            <v>正常供货</v>
          </cell>
          <cell r="H568">
            <v>90</v>
          </cell>
          <cell r="I568" t="str">
            <v>否</v>
          </cell>
          <cell r="J568">
            <v>90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E568">
            <v>0</v>
          </cell>
          <cell r="BF568">
            <v>0</v>
          </cell>
          <cell r="BG568">
            <v>0</v>
          </cell>
          <cell r="BH568">
            <v>0</v>
          </cell>
        </row>
        <row r="569">
          <cell r="B569" t="str">
            <v>S431032</v>
          </cell>
          <cell r="C569" t="str">
            <v>上海商发金属材料有限公司</v>
          </cell>
          <cell r="E569" t="str">
            <v>金属件</v>
          </cell>
          <cell r="F569" t="e">
            <v>#REF!</v>
          </cell>
          <cell r="G569" t="str">
            <v>大宗物料</v>
          </cell>
          <cell r="H569">
            <v>0</v>
          </cell>
          <cell r="I569" t="str">
            <v>否</v>
          </cell>
          <cell r="J569">
            <v>30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Y569">
            <v>0</v>
          </cell>
          <cell r="AZ569">
            <v>0</v>
          </cell>
          <cell r="BA569">
            <v>0</v>
          </cell>
          <cell r="BB569">
            <v>1</v>
          </cell>
          <cell r="BC569">
            <v>0</v>
          </cell>
          <cell r="BD569">
            <v>0</v>
          </cell>
          <cell r="BE569">
            <v>0</v>
          </cell>
          <cell r="BF569">
            <v>0</v>
          </cell>
          <cell r="BG569">
            <v>0</v>
          </cell>
          <cell r="BH569">
            <v>0</v>
          </cell>
        </row>
        <row r="570">
          <cell r="B570" t="str">
            <v>S431034</v>
          </cell>
          <cell r="C570" t="str">
            <v>雅柏利（上海）粘扣带有限公司</v>
          </cell>
          <cell r="E570" t="str">
            <v>座椅</v>
          </cell>
          <cell r="F570" t="e">
            <v>#REF!</v>
          </cell>
          <cell r="G570" t="str">
            <v>正常供货（李尔）</v>
          </cell>
          <cell r="H570">
            <v>60</v>
          </cell>
          <cell r="I570" t="str">
            <v>否</v>
          </cell>
          <cell r="J570">
            <v>60</v>
          </cell>
          <cell r="AM570">
            <v>0</v>
          </cell>
          <cell r="AN570">
            <v>0</v>
          </cell>
          <cell r="AQ570">
            <v>0</v>
          </cell>
          <cell r="AS570">
            <v>59180.25</v>
          </cell>
          <cell r="AT570">
            <v>33075.550000000003</v>
          </cell>
          <cell r="AU570">
            <v>0</v>
          </cell>
          <cell r="AV570">
            <v>77603.199999999997</v>
          </cell>
          <cell r="AW570">
            <v>40457.279999999999</v>
          </cell>
          <cell r="AY570">
            <v>0</v>
          </cell>
          <cell r="AZ570">
            <v>210316.28</v>
          </cell>
          <cell r="BA570">
            <v>210316.28</v>
          </cell>
          <cell r="BB570">
            <v>0</v>
          </cell>
          <cell r="BC570">
            <v>15375.966666666667</v>
          </cell>
          <cell r="BD570">
            <v>15375.966666666667</v>
          </cell>
          <cell r="BE570">
            <v>28309.833333333332</v>
          </cell>
          <cell r="BF570">
            <v>35052.713333333333</v>
          </cell>
          <cell r="BG570">
            <v>35052.713333333333</v>
          </cell>
          <cell r="BH570">
            <v>25189.338333333333</v>
          </cell>
        </row>
        <row r="571">
          <cell r="B571" t="str">
            <v>S432002</v>
          </cell>
          <cell r="C571" t="str">
            <v>江苏全盛座舱技术股份有限公司</v>
          </cell>
          <cell r="E571" t="str">
            <v>金属件</v>
          </cell>
          <cell r="F571" t="e">
            <v>#REF!</v>
          </cell>
          <cell r="G571" t="str">
            <v>正常供货</v>
          </cell>
          <cell r="H571">
            <v>90</v>
          </cell>
          <cell r="I571" t="str">
            <v>否</v>
          </cell>
          <cell r="J571">
            <v>90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T571">
            <v>20525.91</v>
          </cell>
          <cell r="AU571">
            <v>248116.29</v>
          </cell>
          <cell r="AV571">
            <v>0</v>
          </cell>
          <cell r="AW571">
            <v>1082349.1399999999</v>
          </cell>
          <cell r="AX571">
            <v>957756.32</v>
          </cell>
          <cell r="AY571">
            <v>78457.03</v>
          </cell>
          <cell r="AZ571">
            <v>2387204.6899999995</v>
          </cell>
          <cell r="BA571">
            <v>268642.19999999995</v>
          </cell>
          <cell r="BB571">
            <v>0</v>
          </cell>
          <cell r="BC571">
            <v>3420.9850000000001</v>
          </cell>
          <cell r="BD571">
            <v>44773.700000000004</v>
          </cell>
          <cell r="BE571">
            <v>44773.700000000004</v>
          </cell>
          <cell r="BF571">
            <v>225165.2233333333</v>
          </cell>
          <cell r="BG571">
            <v>384791.27666666661</v>
          </cell>
          <cell r="BH571">
            <v>397867.44833333325</v>
          </cell>
        </row>
        <row r="572">
          <cell r="B572" t="str">
            <v>S437051</v>
          </cell>
          <cell r="C572" t="str">
            <v>诸城恒信新材料科技有限公司</v>
          </cell>
          <cell r="E572" t="str">
            <v>座椅</v>
          </cell>
          <cell r="F572" t="e">
            <v>#REF!</v>
          </cell>
          <cell r="G572" t="str">
            <v>正常供货</v>
          </cell>
          <cell r="H572">
            <v>30</v>
          </cell>
          <cell r="I572" t="str">
            <v>否</v>
          </cell>
          <cell r="J572">
            <v>30</v>
          </cell>
          <cell r="AM572">
            <v>0</v>
          </cell>
          <cell r="AN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71354.42</v>
          </cell>
          <cell r="AY572">
            <v>0</v>
          </cell>
          <cell r="AZ572">
            <v>71354.42</v>
          </cell>
          <cell r="BA572">
            <v>71354.42</v>
          </cell>
          <cell r="BB572">
            <v>0</v>
          </cell>
          <cell r="BC572">
            <v>0</v>
          </cell>
          <cell r="BD572">
            <v>0</v>
          </cell>
          <cell r="BE572">
            <v>0</v>
          </cell>
          <cell r="BF572">
            <v>0</v>
          </cell>
          <cell r="BG572">
            <v>11892.403333333334</v>
          </cell>
          <cell r="BH572">
            <v>11892.403333333334</v>
          </cell>
        </row>
        <row r="573">
          <cell r="B573" t="str">
            <v>S511037</v>
          </cell>
          <cell r="C573" t="str">
            <v>北京友联物流有限公司</v>
          </cell>
          <cell r="E573" t="str">
            <v>销售</v>
          </cell>
          <cell r="F573" t="e">
            <v>#REF!</v>
          </cell>
          <cell r="G573" t="str">
            <v>销售（三方库）</v>
          </cell>
          <cell r="H573">
            <v>0</v>
          </cell>
          <cell r="I573" t="str">
            <v>是</v>
          </cell>
          <cell r="AM573">
            <v>0</v>
          </cell>
          <cell r="AN573">
            <v>0</v>
          </cell>
          <cell r="AO573">
            <v>0</v>
          </cell>
          <cell r="AP573">
            <v>65660.55</v>
          </cell>
          <cell r="AQ573">
            <v>45000</v>
          </cell>
          <cell r="AR573">
            <v>49600</v>
          </cell>
          <cell r="AS573">
            <v>55732.5</v>
          </cell>
          <cell r="AT573">
            <v>77666.92</v>
          </cell>
          <cell r="AU573">
            <v>47524.57</v>
          </cell>
          <cell r="AV573">
            <v>53552.79</v>
          </cell>
          <cell r="AW573">
            <v>2398.73</v>
          </cell>
          <cell r="AX573">
            <v>59659.45</v>
          </cell>
          <cell r="AY573">
            <v>55798.93</v>
          </cell>
          <cell r="AZ573">
            <v>512594.43999999994</v>
          </cell>
          <cell r="BA573">
            <v>512594.43999999994</v>
          </cell>
          <cell r="BB573">
            <v>0</v>
          </cell>
          <cell r="BC573">
            <v>48943.328333333331</v>
          </cell>
          <cell r="BD573">
            <v>56864.09</v>
          </cell>
          <cell r="BE573">
            <v>54846.13</v>
          </cell>
          <cell r="BF573">
            <v>47745.918333333328</v>
          </cell>
          <cell r="BG573">
            <v>49422.493333333339</v>
          </cell>
          <cell r="BH573">
            <v>49433.565000000002</v>
          </cell>
        </row>
        <row r="574">
          <cell r="B574" t="str">
            <v>S512020</v>
          </cell>
          <cell r="C574" t="str">
            <v>天津中骏机械技术有限公司</v>
          </cell>
          <cell r="E574">
            <v>0</v>
          </cell>
          <cell r="G574" t="str">
            <v>老账</v>
          </cell>
          <cell r="H574">
            <v>0</v>
          </cell>
          <cell r="I574" t="str">
            <v>否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E574">
            <v>0</v>
          </cell>
          <cell r="BF574">
            <v>0</v>
          </cell>
          <cell r="BG574">
            <v>0</v>
          </cell>
          <cell r="BH574">
            <v>0</v>
          </cell>
        </row>
        <row r="575">
          <cell r="B575" t="str">
            <v>S512030</v>
          </cell>
          <cell r="C575" t="str">
            <v>天津德润达金属材料销售有限公司</v>
          </cell>
          <cell r="E575" t="str">
            <v>金属件</v>
          </cell>
          <cell r="F575" t="e">
            <v>#REF!</v>
          </cell>
          <cell r="H575">
            <v>0</v>
          </cell>
          <cell r="I575" t="str">
            <v>否</v>
          </cell>
          <cell r="J575">
            <v>30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676359.4</v>
          </cell>
          <cell r="AX575">
            <v>81205.679999999993</v>
          </cell>
          <cell r="AY575">
            <v>0</v>
          </cell>
          <cell r="AZ575">
            <v>757565.08000000007</v>
          </cell>
          <cell r="BA575">
            <v>757565.08000000007</v>
          </cell>
          <cell r="BB575">
            <v>1</v>
          </cell>
          <cell r="BC575">
            <v>0</v>
          </cell>
          <cell r="BD575">
            <v>0</v>
          </cell>
          <cell r="BE575">
            <v>0</v>
          </cell>
          <cell r="BF575">
            <v>112726.56666666667</v>
          </cell>
          <cell r="BG575">
            <v>126260.84666666668</v>
          </cell>
          <cell r="BH575">
            <v>126260.84666666668</v>
          </cell>
        </row>
        <row r="576">
          <cell r="B576" t="str">
            <v>S412045</v>
          </cell>
          <cell r="C576" t="str">
            <v>大悍（天津）汽车零部件有限公司</v>
          </cell>
          <cell r="E576">
            <v>0</v>
          </cell>
          <cell r="G576" t="str">
            <v>正常供货</v>
          </cell>
          <cell r="H576">
            <v>45</v>
          </cell>
          <cell r="I576" t="str">
            <v>否</v>
          </cell>
          <cell r="J576">
            <v>45</v>
          </cell>
          <cell r="AN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105069.77</v>
          </cell>
          <cell r="AV576">
            <v>73519.5</v>
          </cell>
          <cell r="AW576">
            <v>0</v>
          </cell>
          <cell r="AX576">
            <v>235386.92</v>
          </cell>
          <cell r="AY576">
            <v>367656.8</v>
          </cell>
          <cell r="AZ576">
            <v>781632.99</v>
          </cell>
          <cell r="BA576">
            <v>178589.27</v>
          </cell>
          <cell r="BB576">
            <v>0</v>
          </cell>
          <cell r="BC576">
            <v>0</v>
          </cell>
          <cell r="BD576">
            <v>17511.628333333334</v>
          </cell>
          <cell r="BE576">
            <v>29764.878333333338</v>
          </cell>
          <cell r="BF576">
            <v>29764.878333333338</v>
          </cell>
          <cell r="BG576">
            <v>68996.031666666677</v>
          </cell>
          <cell r="BH576">
            <v>130272.16499999999</v>
          </cell>
        </row>
        <row r="577">
          <cell r="B577" t="str">
            <v>S413011</v>
          </cell>
          <cell r="C577" t="str">
            <v>沧州梦依恋商贸有限公司</v>
          </cell>
          <cell r="E577" t="str">
            <v>座椅</v>
          </cell>
          <cell r="F577" t="e">
            <v>#REF!</v>
          </cell>
          <cell r="H577">
            <v>0</v>
          </cell>
          <cell r="I577" t="str">
            <v>否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1274</v>
          </cell>
          <cell r="AY577">
            <v>0</v>
          </cell>
          <cell r="AZ577">
            <v>1274</v>
          </cell>
          <cell r="BA577">
            <v>1274</v>
          </cell>
          <cell r="BB577">
            <v>0.8</v>
          </cell>
          <cell r="BC577">
            <v>0</v>
          </cell>
          <cell r="BD577">
            <v>0</v>
          </cell>
          <cell r="BE577">
            <v>0</v>
          </cell>
          <cell r="BF577">
            <v>0</v>
          </cell>
          <cell r="BG577">
            <v>212.33333333333334</v>
          </cell>
          <cell r="BH577">
            <v>212.33333333333334</v>
          </cell>
        </row>
        <row r="578">
          <cell r="B578" t="str">
            <v>S413122</v>
          </cell>
          <cell r="C578" t="str">
            <v>河北亿泽汽车零部件科技有限公司</v>
          </cell>
          <cell r="E578" t="str">
            <v>金属件</v>
          </cell>
          <cell r="F578" t="e">
            <v>#REF!</v>
          </cell>
          <cell r="G578" t="str">
            <v>正常供货</v>
          </cell>
          <cell r="H578">
            <v>90</v>
          </cell>
          <cell r="I578" t="str">
            <v>否</v>
          </cell>
          <cell r="J578">
            <v>90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9241.48</v>
          </cell>
          <cell r="AV578">
            <v>0</v>
          </cell>
          <cell r="AW578">
            <v>0</v>
          </cell>
          <cell r="AY578">
            <v>0</v>
          </cell>
          <cell r="AZ578">
            <v>9241.48</v>
          </cell>
          <cell r="BA578">
            <v>9241.48</v>
          </cell>
          <cell r="BB578">
            <v>1</v>
          </cell>
          <cell r="BC578">
            <v>0</v>
          </cell>
          <cell r="BD578">
            <v>1540.2466666666667</v>
          </cell>
          <cell r="BE578">
            <v>1540.2466666666667</v>
          </cell>
          <cell r="BF578">
            <v>1540.2466666666667</v>
          </cell>
          <cell r="BG578">
            <v>1540.2466666666667</v>
          </cell>
          <cell r="BH578">
            <v>1540.2466666666667</v>
          </cell>
        </row>
        <row r="579">
          <cell r="B579" t="str">
            <v>S413196</v>
          </cell>
          <cell r="C579" t="str">
            <v>北汽岱摩斯（沧州）汽车系统有限公司</v>
          </cell>
          <cell r="E579">
            <v>0</v>
          </cell>
          <cell r="G579" t="str">
            <v>李尔转移物料</v>
          </cell>
          <cell r="H579">
            <v>30</v>
          </cell>
          <cell r="I579" t="str">
            <v>否</v>
          </cell>
          <cell r="J579">
            <v>30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0</v>
          </cell>
          <cell r="BD579">
            <v>0</v>
          </cell>
          <cell r="BE579">
            <v>0</v>
          </cell>
          <cell r="BF579">
            <v>0</v>
          </cell>
          <cell r="BG579">
            <v>0</v>
          </cell>
          <cell r="BH579">
            <v>0</v>
          </cell>
        </row>
        <row r="580">
          <cell r="B580" t="str">
            <v>S433028</v>
          </cell>
          <cell r="C580" t="str">
            <v>温州鑫锐电器有限公司</v>
          </cell>
          <cell r="E580" t="str">
            <v>座椅</v>
          </cell>
          <cell r="F580" t="e">
            <v>#REF!</v>
          </cell>
          <cell r="G580" t="str">
            <v>老账</v>
          </cell>
          <cell r="H580">
            <v>90</v>
          </cell>
          <cell r="I580" t="str">
            <v>否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T580">
            <v>16697.330000000002</v>
          </cell>
          <cell r="AU580">
            <v>4949.3999999999996</v>
          </cell>
          <cell r="AV580">
            <v>59313.7</v>
          </cell>
          <cell r="AW580">
            <v>24865.65</v>
          </cell>
          <cell r="AX580">
            <v>26396.799999999999</v>
          </cell>
          <cell r="AY580">
            <v>0</v>
          </cell>
          <cell r="AZ580">
            <v>132222.87999999998</v>
          </cell>
          <cell r="BA580">
            <v>80960.429999999964</v>
          </cell>
          <cell r="BB580">
            <v>0.8</v>
          </cell>
          <cell r="BC580">
            <v>2782.8883333333338</v>
          </cell>
          <cell r="BD580">
            <v>3607.7883333333339</v>
          </cell>
          <cell r="BE580">
            <v>13493.404999999999</v>
          </cell>
          <cell r="BF580">
            <v>17637.679999999997</v>
          </cell>
          <cell r="BG580">
            <v>22037.146666666664</v>
          </cell>
          <cell r="BH580">
            <v>22037.146666666664</v>
          </cell>
        </row>
        <row r="581">
          <cell r="B581" t="str">
            <v>S511036</v>
          </cell>
          <cell r="C581" t="str">
            <v>北京恒世通物流有限公司</v>
          </cell>
          <cell r="E581" t="str">
            <v>销售</v>
          </cell>
          <cell r="F581" t="e">
            <v>#REF!</v>
          </cell>
          <cell r="G581" t="str">
            <v>销售（三方库）</v>
          </cell>
          <cell r="H581">
            <v>0</v>
          </cell>
          <cell r="I581" t="str">
            <v>否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64724</v>
          </cell>
          <cell r="AT581">
            <v>326896</v>
          </cell>
          <cell r="AU581">
            <v>173806.4</v>
          </cell>
          <cell r="AV581">
            <v>338859.2</v>
          </cell>
          <cell r="AW581">
            <v>179776</v>
          </cell>
          <cell r="AX581">
            <v>296086.8</v>
          </cell>
          <cell r="AY581">
            <v>201513.2</v>
          </cell>
          <cell r="AZ581">
            <v>1581661.6</v>
          </cell>
          <cell r="BA581">
            <v>1581661.6</v>
          </cell>
          <cell r="BB581">
            <v>0</v>
          </cell>
          <cell r="BC581">
            <v>65270</v>
          </cell>
          <cell r="BD581">
            <v>94237.733333333337</v>
          </cell>
          <cell r="BE581">
            <v>150714.26666666669</v>
          </cell>
          <cell r="BF581">
            <v>180676.93333333335</v>
          </cell>
          <cell r="BG581">
            <v>230024.73333333337</v>
          </cell>
          <cell r="BH581">
            <v>252822.93333333335</v>
          </cell>
        </row>
        <row r="582">
          <cell r="B582" t="str">
            <v>S411047</v>
          </cell>
          <cell r="C582" t="str">
            <v>大连吉田拉链有限公司北京分公司</v>
          </cell>
          <cell r="E582" t="str">
            <v>座椅</v>
          </cell>
          <cell r="F582" t="e">
            <v>#REF!</v>
          </cell>
          <cell r="H582">
            <v>60</v>
          </cell>
          <cell r="I582" t="str">
            <v>否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Y582">
            <v>0</v>
          </cell>
          <cell r="AZ582">
            <v>0</v>
          </cell>
          <cell r="BA582">
            <v>0</v>
          </cell>
          <cell r="BB582">
            <v>1</v>
          </cell>
          <cell r="BC582">
            <v>0</v>
          </cell>
          <cell r="BD582">
            <v>0</v>
          </cell>
          <cell r="BE582">
            <v>0</v>
          </cell>
          <cell r="BF582">
            <v>0</v>
          </cell>
          <cell r="BG582">
            <v>0</v>
          </cell>
          <cell r="BH582">
            <v>0</v>
          </cell>
        </row>
        <row r="583">
          <cell r="B583" t="str">
            <v>S411048</v>
          </cell>
          <cell r="C583" t="str">
            <v>致冠沧州汽车部件有限公司</v>
          </cell>
          <cell r="E583" t="str">
            <v>座椅</v>
          </cell>
          <cell r="F583" t="e">
            <v>#REF!</v>
          </cell>
          <cell r="H583">
            <v>60</v>
          </cell>
          <cell r="I583" t="str">
            <v>否</v>
          </cell>
          <cell r="AO583">
            <v>0</v>
          </cell>
          <cell r="AP583">
            <v>0</v>
          </cell>
          <cell r="AQ583">
            <v>0</v>
          </cell>
          <cell r="AR583">
            <v>46511.12</v>
          </cell>
          <cell r="AS583">
            <v>140346</v>
          </cell>
          <cell r="AT583">
            <v>0</v>
          </cell>
          <cell r="AU583">
            <v>243474.32</v>
          </cell>
          <cell r="AV583">
            <v>205476.94</v>
          </cell>
          <cell r="AW583">
            <v>37425.599999999999</v>
          </cell>
          <cell r="AX583">
            <v>105883.26</v>
          </cell>
          <cell r="AY583">
            <v>81868.5</v>
          </cell>
          <cell r="AZ583">
            <v>860985.74</v>
          </cell>
          <cell r="BA583">
            <v>673233.98</v>
          </cell>
          <cell r="BB583">
            <v>1</v>
          </cell>
          <cell r="BC583">
            <v>31142.853333333333</v>
          </cell>
          <cell r="BD583">
            <v>71721.906666666662</v>
          </cell>
          <cell r="BE583">
            <v>105968.06333333334</v>
          </cell>
          <cell r="BF583">
            <v>112205.66333333333</v>
          </cell>
          <cell r="BG583">
            <v>122101.02</v>
          </cell>
          <cell r="BH583">
            <v>112354.77</v>
          </cell>
        </row>
        <row r="584">
          <cell r="B584" t="str">
            <v>S431012</v>
          </cell>
          <cell r="C584" t="str">
            <v>上海明芳汽车零件有限公司</v>
          </cell>
          <cell r="E584" t="str">
            <v>金属件</v>
          </cell>
          <cell r="F584" t="e">
            <v>#REF!</v>
          </cell>
          <cell r="H584">
            <v>90</v>
          </cell>
          <cell r="I584" t="str">
            <v>否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Y584">
            <v>0</v>
          </cell>
          <cell r="AZ584">
            <v>0</v>
          </cell>
          <cell r="BA584">
            <v>0</v>
          </cell>
          <cell r="BB584">
            <v>1</v>
          </cell>
          <cell r="BC584">
            <v>0</v>
          </cell>
          <cell r="BD584">
            <v>0</v>
          </cell>
          <cell r="BE584">
            <v>0</v>
          </cell>
          <cell r="BF584">
            <v>0</v>
          </cell>
          <cell r="BG584">
            <v>0</v>
          </cell>
          <cell r="BH584">
            <v>0</v>
          </cell>
        </row>
        <row r="585">
          <cell r="B585" t="str">
            <v>S431033</v>
          </cell>
          <cell r="C585" t="str">
            <v>上海纳特汽车标准件有限公司</v>
          </cell>
          <cell r="E585" t="str">
            <v>金属件</v>
          </cell>
          <cell r="F585" t="e">
            <v>#REF!</v>
          </cell>
          <cell r="H585">
            <v>90</v>
          </cell>
          <cell r="I585" t="str">
            <v>是</v>
          </cell>
          <cell r="AO585">
            <v>1626.28</v>
          </cell>
          <cell r="AP585">
            <v>1068.98</v>
          </cell>
          <cell r="AQ585">
            <v>2000</v>
          </cell>
          <cell r="AR585">
            <v>0</v>
          </cell>
          <cell r="AS585">
            <v>4822.6099999999997</v>
          </cell>
          <cell r="AT585">
            <v>2142.48</v>
          </cell>
          <cell r="AU585">
            <v>0</v>
          </cell>
          <cell r="AV585">
            <v>0</v>
          </cell>
          <cell r="AW585">
            <v>0</v>
          </cell>
          <cell r="AY585">
            <v>0</v>
          </cell>
          <cell r="AZ585">
            <v>11660.349999999999</v>
          </cell>
          <cell r="BA585">
            <v>11660.349999999999</v>
          </cell>
          <cell r="BB585">
            <v>1</v>
          </cell>
          <cell r="BC585">
            <v>1943.3916666666664</v>
          </cell>
          <cell r="BD585">
            <v>1672.345</v>
          </cell>
          <cell r="BE585">
            <v>1494.1816666666666</v>
          </cell>
          <cell r="BF585">
            <v>1160.8483333333334</v>
          </cell>
          <cell r="BG585">
            <v>1160.8483333333334</v>
          </cell>
          <cell r="BH585">
            <v>357.08</v>
          </cell>
        </row>
        <row r="586">
          <cell r="B586" t="str">
            <v>S431198</v>
          </cell>
          <cell r="C586" t="str">
            <v>霸州市鑫锐亿科金属制品有限公司</v>
          </cell>
          <cell r="E586">
            <v>0</v>
          </cell>
          <cell r="H586">
            <v>90</v>
          </cell>
          <cell r="I586" t="str">
            <v>否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0</v>
          </cell>
          <cell r="BD586">
            <v>0</v>
          </cell>
          <cell r="BE586">
            <v>0</v>
          </cell>
          <cell r="BF586">
            <v>0</v>
          </cell>
          <cell r="BG586">
            <v>0</v>
          </cell>
          <cell r="BH586">
            <v>0</v>
          </cell>
        </row>
        <row r="587">
          <cell r="B587" t="str">
            <v>s513206</v>
          </cell>
          <cell r="C587" t="str">
            <v>中贵天建（北京）建设集团有限公司黄骅分公司</v>
          </cell>
          <cell r="E587">
            <v>0</v>
          </cell>
          <cell r="H587">
            <v>0</v>
          </cell>
          <cell r="I587" t="str">
            <v>是</v>
          </cell>
          <cell r="AO587">
            <v>7730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Y587">
            <v>0</v>
          </cell>
          <cell r="AZ587">
            <v>7730</v>
          </cell>
          <cell r="BA587">
            <v>7730</v>
          </cell>
          <cell r="BB587">
            <v>0</v>
          </cell>
          <cell r="BC587">
            <v>1288.3333333333333</v>
          </cell>
          <cell r="BD587">
            <v>0</v>
          </cell>
          <cell r="BE587">
            <v>0</v>
          </cell>
          <cell r="BF587">
            <v>0</v>
          </cell>
          <cell r="BG587">
            <v>0</v>
          </cell>
          <cell r="BH587">
            <v>0</v>
          </cell>
        </row>
        <row r="588">
          <cell r="B588" t="str">
            <v>S513214</v>
          </cell>
          <cell r="C588" t="str">
            <v>黄骅市渤海路绿林园艺工程部</v>
          </cell>
          <cell r="E588">
            <v>0</v>
          </cell>
          <cell r="H588">
            <v>0</v>
          </cell>
          <cell r="I588" t="str">
            <v>是</v>
          </cell>
          <cell r="AO588">
            <v>732.5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Y588">
            <v>0</v>
          </cell>
          <cell r="AZ588">
            <v>732.5</v>
          </cell>
          <cell r="BA588">
            <v>732.5</v>
          </cell>
          <cell r="BB588">
            <v>0</v>
          </cell>
          <cell r="BC588">
            <v>122.08333333333333</v>
          </cell>
          <cell r="BD588">
            <v>0</v>
          </cell>
          <cell r="BE588">
            <v>0</v>
          </cell>
          <cell r="BF588">
            <v>0</v>
          </cell>
          <cell r="BG588">
            <v>0</v>
          </cell>
          <cell r="BH588">
            <v>0</v>
          </cell>
        </row>
        <row r="589">
          <cell r="B589" t="str">
            <v>S413201</v>
          </cell>
          <cell r="C589" t="str">
            <v>清河县沁园汽车零部件有限公司</v>
          </cell>
          <cell r="E589" t="str">
            <v>座椅/金属件</v>
          </cell>
          <cell r="F589" t="e">
            <v>#REF!</v>
          </cell>
          <cell r="H589">
            <v>90</v>
          </cell>
          <cell r="I589" t="str">
            <v>否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W589">
            <v>323.26999999999902</v>
          </cell>
          <cell r="AX589">
            <v>98886.3</v>
          </cell>
          <cell r="AY589">
            <v>113070.74</v>
          </cell>
          <cell r="AZ589">
            <v>212280.31</v>
          </cell>
          <cell r="BA589">
            <v>99209.569999999992</v>
          </cell>
          <cell r="BB589">
            <v>1</v>
          </cell>
          <cell r="BC589">
            <v>0</v>
          </cell>
          <cell r="BD589">
            <v>0</v>
          </cell>
          <cell r="BE589">
            <v>0</v>
          </cell>
          <cell r="BF589">
            <v>53.878333333333167</v>
          </cell>
          <cell r="BG589">
            <v>16534.928333333333</v>
          </cell>
          <cell r="BH589">
            <v>35380.051666666666</v>
          </cell>
        </row>
        <row r="590">
          <cell r="B590" t="str">
            <v>S431036</v>
          </cell>
          <cell r="C590" t="str">
            <v>上海尖美贸易发展有限公司</v>
          </cell>
          <cell r="E590">
            <v>0</v>
          </cell>
          <cell r="H590">
            <v>0</v>
          </cell>
          <cell r="I590" t="str">
            <v>否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19237.12</v>
          </cell>
          <cell r="AU590">
            <v>58920.91</v>
          </cell>
          <cell r="AV590">
            <v>68555.75</v>
          </cell>
          <cell r="AW590">
            <v>0</v>
          </cell>
          <cell r="AX590">
            <v>42374.2</v>
          </cell>
          <cell r="AY590">
            <v>19635.78</v>
          </cell>
          <cell r="AZ590">
            <v>208723.75999999998</v>
          </cell>
          <cell r="BA590">
            <v>208723.75999999998</v>
          </cell>
          <cell r="BB590">
            <v>0</v>
          </cell>
          <cell r="BC590">
            <v>3206.1866666666665</v>
          </cell>
          <cell r="BD590">
            <v>13026.338333333333</v>
          </cell>
          <cell r="BE590">
            <v>24452.296666666665</v>
          </cell>
          <cell r="BF590">
            <v>24452.296666666665</v>
          </cell>
          <cell r="BG590">
            <v>31514.66333333333</v>
          </cell>
          <cell r="BH590">
            <v>34787.293333333328</v>
          </cell>
        </row>
        <row r="591">
          <cell r="B591" t="str">
            <v>S433030</v>
          </cell>
          <cell r="C591" t="str">
            <v>宁波华腾首研新材料有限公司</v>
          </cell>
          <cell r="E591">
            <v>0</v>
          </cell>
          <cell r="H591">
            <v>0</v>
          </cell>
          <cell r="I591" t="str">
            <v>否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Y591">
            <v>16000</v>
          </cell>
          <cell r="AZ591">
            <v>16000</v>
          </cell>
          <cell r="BA591">
            <v>16000</v>
          </cell>
          <cell r="BB591">
            <v>0</v>
          </cell>
          <cell r="BC591">
            <v>0</v>
          </cell>
          <cell r="BD591">
            <v>0</v>
          </cell>
          <cell r="BE591">
            <v>0</v>
          </cell>
          <cell r="BF591">
            <v>0</v>
          </cell>
          <cell r="BG591">
            <v>0</v>
          </cell>
          <cell r="BH591">
            <v>2666.6666666666665</v>
          </cell>
        </row>
        <row r="592">
          <cell r="B592" t="str">
            <v>S437057</v>
          </cell>
          <cell r="C592" t="str">
            <v>青岛柏利美新材料有限公司</v>
          </cell>
          <cell r="E592">
            <v>0</v>
          </cell>
          <cell r="H592">
            <v>0</v>
          </cell>
          <cell r="I592" t="str">
            <v>否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119630</v>
          </cell>
          <cell r="AY592">
            <v>46500</v>
          </cell>
          <cell r="AZ592">
            <v>166130</v>
          </cell>
          <cell r="BA592">
            <v>166130</v>
          </cell>
          <cell r="BB592">
            <v>0</v>
          </cell>
          <cell r="BC592">
            <v>0</v>
          </cell>
          <cell r="BD592">
            <v>0</v>
          </cell>
          <cell r="BE592">
            <v>0</v>
          </cell>
          <cell r="BF592">
            <v>0</v>
          </cell>
          <cell r="BG592">
            <v>19938.333333333332</v>
          </cell>
          <cell r="BH592">
            <v>27688.333333333332</v>
          </cell>
        </row>
        <row r="593">
          <cell r="B593" t="str">
            <v>S437058</v>
          </cell>
          <cell r="C593" t="str">
            <v>济南方正物流有限公司</v>
          </cell>
          <cell r="E593">
            <v>0</v>
          </cell>
          <cell r="H593">
            <v>30</v>
          </cell>
          <cell r="I593" t="str">
            <v>否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0</v>
          </cell>
          <cell r="BD593">
            <v>0</v>
          </cell>
          <cell r="BE593">
            <v>0</v>
          </cell>
          <cell r="BF593">
            <v>0</v>
          </cell>
          <cell r="BG593">
            <v>0</v>
          </cell>
          <cell r="BH593">
            <v>0</v>
          </cell>
        </row>
        <row r="594">
          <cell r="B594" t="str">
            <v>S513037</v>
          </cell>
          <cell r="C594" t="str">
            <v>沧州金桥环保科技发展有限公司</v>
          </cell>
          <cell r="E594">
            <v>0</v>
          </cell>
          <cell r="H594">
            <v>60</v>
          </cell>
          <cell r="I594" t="str">
            <v>否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0</v>
          </cell>
          <cell r="BD594">
            <v>0</v>
          </cell>
          <cell r="BE594">
            <v>0</v>
          </cell>
          <cell r="BF594">
            <v>0</v>
          </cell>
          <cell r="BG594">
            <v>0</v>
          </cell>
          <cell r="BH594">
            <v>0</v>
          </cell>
        </row>
        <row r="595">
          <cell r="B595" t="str">
            <v>S513215</v>
          </cell>
          <cell r="C595" t="str">
            <v>黄骅市金诚模具厂</v>
          </cell>
          <cell r="E595">
            <v>0</v>
          </cell>
          <cell r="H595">
            <v>0</v>
          </cell>
          <cell r="I595" t="str">
            <v>否</v>
          </cell>
          <cell r="AP595">
            <v>0</v>
          </cell>
          <cell r="AQ595">
            <v>0</v>
          </cell>
          <cell r="AR595">
            <v>0</v>
          </cell>
          <cell r="AS595">
            <v>0</v>
          </cell>
          <cell r="AT595">
            <v>0</v>
          </cell>
          <cell r="AU595">
            <v>0</v>
          </cell>
          <cell r="AV595">
            <v>0</v>
          </cell>
          <cell r="AW595">
            <v>0</v>
          </cell>
          <cell r="AX595">
            <v>0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0</v>
          </cell>
          <cell r="BD595">
            <v>0</v>
          </cell>
          <cell r="BE595">
            <v>0</v>
          </cell>
          <cell r="BF595">
            <v>0</v>
          </cell>
          <cell r="BG595">
            <v>0</v>
          </cell>
          <cell r="BH595">
            <v>0</v>
          </cell>
        </row>
        <row r="596">
          <cell r="B596" t="str">
            <v>S432044</v>
          </cell>
          <cell r="C596" t="str">
            <v>常州市鹏逸汽车附件有限公司</v>
          </cell>
          <cell r="E596" t="str">
            <v>金属件</v>
          </cell>
          <cell r="F596" t="e">
            <v>#REF!</v>
          </cell>
          <cell r="H596">
            <v>90</v>
          </cell>
          <cell r="I596" t="str">
            <v>否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11610.75</v>
          </cell>
          <cell r="AY596">
            <v>0</v>
          </cell>
          <cell r="AZ596">
            <v>11610.75</v>
          </cell>
          <cell r="BA596">
            <v>0</v>
          </cell>
          <cell r="BB596">
            <v>1</v>
          </cell>
          <cell r="BC596">
            <v>0</v>
          </cell>
          <cell r="BD596">
            <v>0</v>
          </cell>
          <cell r="BE596">
            <v>0</v>
          </cell>
          <cell r="BF596">
            <v>1935.125</v>
          </cell>
          <cell r="BG596">
            <v>1935.125</v>
          </cell>
          <cell r="BH596">
            <v>1935.125</v>
          </cell>
        </row>
        <row r="597">
          <cell r="B597" t="str">
            <v>S413203</v>
          </cell>
          <cell r="C597" t="str">
            <v>黄骅市沃孚源包装制品有限公司</v>
          </cell>
          <cell r="E597" t="str">
            <v>金属件</v>
          </cell>
          <cell r="F597" t="e">
            <v>#REF!</v>
          </cell>
          <cell r="H597">
            <v>90</v>
          </cell>
          <cell r="I597" t="str">
            <v>否</v>
          </cell>
          <cell r="AP597">
            <v>0</v>
          </cell>
          <cell r="AQ597">
            <v>7280</v>
          </cell>
          <cell r="AR597">
            <v>0</v>
          </cell>
          <cell r="AS597">
            <v>0</v>
          </cell>
          <cell r="AT597">
            <v>0</v>
          </cell>
          <cell r="AU597">
            <v>17400</v>
          </cell>
          <cell r="AV597">
            <v>0</v>
          </cell>
          <cell r="AW597">
            <v>23200</v>
          </cell>
          <cell r="AY597">
            <v>0</v>
          </cell>
          <cell r="AZ597">
            <v>47880</v>
          </cell>
          <cell r="BA597">
            <v>24680</v>
          </cell>
          <cell r="BB597">
            <v>1</v>
          </cell>
          <cell r="BC597">
            <v>1213.3333333333333</v>
          </cell>
          <cell r="BD597">
            <v>4113.333333333333</v>
          </cell>
          <cell r="BE597">
            <v>4113.333333333333</v>
          </cell>
          <cell r="BF597">
            <v>6766.666666666667</v>
          </cell>
          <cell r="BG597">
            <v>6766.666666666667</v>
          </cell>
          <cell r="BH597">
            <v>6766.666666666667</v>
          </cell>
        </row>
        <row r="598">
          <cell r="B598" t="str">
            <v>S411044</v>
          </cell>
          <cell r="C598" t="str">
            <v>北京兴盛华丰包装制品有限公司</v>
          </cell>
          <cell r="E598">
            <v>0</v>
          </cell>
          <cell r="H598">
            <v>30</v>
          </cell>
          <cell r="I598" t="str">
            <v>是</v>
          </cell>
          <cell r="AP598">
            <v>20100</v>
          </cell>
          <cell r="AQ598">
            <v>0</v>
          </cell>
          <cell r="AR598">
            <v>0</v>
          </cell>
          <cell r="AS598">
            <v>5360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Y598">
            <v>0</v>
          </cell>
          <cell r="AZ598">
            <v>25460</v>
          </cell>
          <cell r="BA598">
            <v>25460</v>
          </cell>
          <cell r="BB598">
            <v>0</v>
          </cell>
          <cell r="BC598">
            <v>4243.333333333333</v>
          </cell>
          <cell r="BD598">
            <v>4243.333333333333</v>
          </cell>
          <cell r="BE598">
            <v>893.33333333333337</v>
          </cell>
          <cell r="BF598">
            <v>893.33333333333337</v>
          </cell>
          <cell r="BG598">
            <v>893.33333333333337</v>
          </cell>
          <cell r="BH598">
            <v>0</v>
          </cell>
        </row>
        <row r="599">
          <cell r="B599" t="str">
            <v>S531007</v>
          </cell>
          <cell r="C599" t="str">
            <v>米思米（中国）精密机械贸易有限公司</v>
          </cell>
          <cell r="E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0</v>
          </cell>
          <cell r="BD599">
            <v>0</v>
          </cell>
          <cell r="BE599">
            <v>0</v>
          </cell>
          <cell r="BF599">
            <v>0</v>
          </cell>
          <cell r="BG599">
            <v>0</v>
          </cell>
          <cell r="BH599">
            <v>0</v>
          </cell>
        </row>
        <row r="600">
          <cell r="B600" t="str">
            <v>S513082</v>
          </cell>
          <cell r="C600" t="str">
            <v>中国人民健康保险股份有限公司沧州中心支公司</v>
          </cell>
          <cell r="E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0</v>
          </cell>
          <cell r="BD600">
            <v>0</v>
          </cell>
          <cell r="BE600">
            <v>0</v>
          </cell>
          <cell r="BF600">
            <v>0</v>
          </cell>
          <cell r="BG600">
            <v>0</v>
          </cell>
          <cell r="BH600">
            <v>0</v>
          </cell>
        </row>
        <row r="601">
          <cell r="B601" t="str">
            <v>S437045</v>
          </cell>
          <cell r="C601" t="str">
            <v>曹县亿昌木制品有限公司</v>
          </cell>
          <cell r="E601">
            <v>0</v>
          </cell>
          <cell r="H601" t="str">
            <v>预付</v>
          </cell>
          <cell r="AQ601">
            <v>0</v>
          </cell>
          <cell r="AR601">
            <v>0</v>
          </cell>
          <cell r="AS601">
            <v>0</v>
          </cell>
          <cell r="AT601">
            <v>0</v>
          </cell>
          <cell r="AU601">
            <v>0</v>
          </cell>
          <cell r="AV601">
            <v>0</v>
          </cell>
          <cell r="AW601">
            <v>0</v>
          </cell>
          <cell r="AX601">
            <v>0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0</v>
          </cell>
          <cell r="BD601">
            <v>0</v>
          </cell>
          <cell r="BE601">
            <v>0</v>
          </cell>
          <cell r="BF601">
            <v>0</v>
          </cell>
          <cell r="BG601">
            <v>0</v>
          </cell>
          <cell r="BH601">
            <v>0</v>
          </cell>
        </row>
        <row r="602">
          <cell r="B602" t="str">
            <v>S513155</v>
          </cell>
          <cell r="C602" t="str">
            <v>黄骅市兴华石油有限责任公司宏坤加油站</v>
          </cell>
          <cell r="E602">
            <v>0</v>
          </cell>
          <cell r="AQ602">
            <v>0</v>
          </cell>
          <cell r="AR602">
            <v>0</v>
          </cell>
          <cell r="AS602">
            <v>0</v>
          </cell>
          <cell r="AT602">
            <v>0</v>
          </cell>
          <cell r="AU602">
            <v>0</v>
          </cell>
          <cell r="AV602">
            <v>0</v>
          </cell>
          <cell r="AW602">
            <v>0</v>
          </cell>
          <cell r="AX602">
            <v>0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0</v>
          </cell>
          <cell r="BD602">
            <v>0</v>
          </cell>
          <cell r="BE602">
            <v>0</v>
          </cell>
          <cell r="BF602">
            <v>0</v>
          </cell>
          <cell r="BG602">
            <v>0</v>
          </cell>
          <cell r="BH602">
            <v>0</v>
          </cell>
        </row>
        <row r="603">
          <cell r="B603" t="str">
            <v>S412039</v>
          </cell>
          <cell r="C603" t="str">
            <v>天津又进精密部品有限公司</v>
          </cell>
          <cell r="E603">
            <v>0</v>
          </cell>
          <cell r="H603">
            <v>60</v>
          </cell>
          <cell r="AQ603">
            <v>0</v>
          </cell>
          <cell r="AR603">
            <v>0</v>
          </cell>
          <cell r="AS603">
            <v>0</v>
          </cell>
          <cell r="AT603">
            <v>131875.01999999999</v>
          </cell>
          <cell r="AU603">
            <v>95087.99</v>
          </cell>
          <cell r="AV603">
            <v>100270.38</v>
          </cell>
          <cell r="AW603">
            <v>60975.79</v>
          </cell>
          <cell r="AX603">
            <v>118932.63</v>
          </cell>
          <cell r="AY603">
            <v>63445.8</v>
          </cell>
          <cell r="AZ603">
            <v>570587.61</v>
          </cell>
          <cell r="BA603">
            <v>388209.18</v>
          </cell>
          <cell r="BB603">
            <v>0</v>
          </cell>
          <cell r="BC603">
            <v>21979.17</v>
          </cell>
          <cell r="BD603">
            <v>37827.168333333335</v>
          </cell>
          <cell r="BE603">
            <v>54538.898333333338</v>
          </cell>
          <cell r="BF603">
            <v>64701.53</v>
          </cell>
          <cell r="BG603">
            <v>84523.634999999995</v>
          </cell>
          <cell r="BH603">
            <v>95097.934999999998</v>
          </cell>
        </row>
        <row r="604">
          <cell r="B604" t="str">
            <v>S444016</v>
          </cell>
          <cell r="C604" t="str">
            <v>东莞市元将五金有限公司</v>
          </cell>
          <cell r="E604" t="str">
            <v>座椅</v>
          </cell>
          <cell r="F604" t="e">
            <v>#REF!</v>
          </cell>
          <cell r="H604">
            <v>90</v>
          </cell>
          <cell r="AQ604">
            <v>0</v>
          </cell>
          <cell r="AR604">
            <v>0</v>
          </cell>
          <cell r="AS604">
            <v>0</v>
          </cell>
          <cell r="AT604">
            <v>0</v>
          </cell>
          <cell r="AU604">
            <v>0</v>
          </cell>
          <cell r="AV604">
            <v>94072.5</v>
          </cell>
          <cell r="AW604">
            <v>244588.5</v>
          </cell>
          <cell r="AY604">
            <v>0</v>
          </cell>
          <cell r="AZ604">
            <v>338661</v>
          </cell>
          <cell r="BA604">
            <v>94072.5</v>
          </cell>
          <cell r="BB604">
            <v>0.8</v>
          </cell>
          <cell r="BC604">
            <v>0</v>
          </cell>
          <cell r="BD604">
            <v>0</v>
          </cell>
          <cell r="BE604">
            <v>15678.75</v>
          </cell>
          <cell r="BF604">
            <v>56443.5</v>
          </cell>
          <cell r="BG604">
            <v>56443.5</v>
          </cell>
          <cell r="BH604">
            <v>56443.5</v>
          </cell>
        </row>
        <row r="605">
          <cell r="B605" t="str">
            <v>s544021</v>
          </cell>
          <cell r="C605" t="str">
            <v>佛山市顺德区菲斯卡特五金电器有限公司</v>
          </cell>
          <cell r="E605">
            <v>0</v>
          </cell>
          <cell r="AQ605">
            <v>0</v>
          </cell>
          <cell r="AR605">
            <v>0</v>
          </cell>
          <cell r="AS605">
            <v>8500</v>
          </cell>
          <cell r="AT605">
            <v>0</v>
          </cell>
          <cell r="AU605">
            <v>0</v>
          </cell>
          <cell r="AV605">
            <v>0</v>
          </cell>
          <cell r="AW605">
            <v>0</v>
          </cell>
          <cell r="AY605">
            <v>0</v>
          </cell>
          <cell r="AZ605">
            <v>8500</v>
          </cell>
          <cell r="BA605">
            <v>8500</v>
          </cell>
          <cell r="BB605">
            <v>0</v>
          </cell>
          <cell r="BC605">
            <v>1416.6666666666667</v>
          </cell>
          <cell r="BD605">
            <v>1416.6666666666667</v>
          </cell>
          <cell r="BE605">
            <v>1416.6666666666667</v>
          </cell>
          <cell r="BF605">
            <v>1416.6666666666667</v>
          </cell>
          <cell r="BG605">
            <v>1416.6666666666667</v>
          </cell>
          <cell r="BH605">
            <v>0</v>
          </cell>
        </row>
        <row r="606">
          <cell r="B606" t="str">
            <v>S412043</v>
          </cell>
          <cell r="C606" t="str">
            <v>天津新起点模具有限公司</v>
          </cell>
          <cell r="E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</v>
          </cell>
          <cell r="AU606">
            <v>0</v>
          </cell>
          <cell r="AV606">
            <v>0</v>
          </cell>
          <cell r="AW606">
            <v>0</v>
          </cell>
          <cell r="AX606">
            <v>0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0</v>
          </cell>
          <cell r="BD606">
            <v>0</v>
          </cell>
          <cell r="BE606">
            <v>0</v>
          </cell>
          <cell r="BF606">
            <v>0</v>
          </cell>
          <cell r="BG606">
            <v>0</v>
          </cell>
          <cell r="BH606">
            <v>0</v>
          </cell>
        </row>
        <row r="607">
          <cell r="B607" t="str">
            <v>S413199</v>
          </cell>
          <cell r="C607" t="str">
            <v>廊坊冀杰塑料制品有限公司</v>
          </cell>
          <cell r="E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0</v>
          </cell>
          <cell r="BD607">
            <v>0</v>
          </cell>
          <cell r="BE607">
            <v>0</v>
          </cell>
          <cell r="BF607">
            <v>0</v>
          </cell>
          <cell r="BG607">
            <v>0</v>
          </cell>
          <cell r="BH607">
            <v>0</v>
          </cell>
        </row>
        <row r="608">
          <cell r="B608" t="str">
            <v>S511035</v>
          </cell>
          <cell r="C608" t="str">
            <v>北京格兰力士机电技术有限责任公司</v>
          </cell>
          <cell r="E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0</v>
          </cell>
          <cell r="BD608">
            <v>0</v>
          </cell>
          <cell r="BE608">
            <v>0</v>
          </cell>
          <cell r="BF608">
            <v>0</v>
          </cell>
          <cell r="BG608">
            <v>0</v>
          </cell>
          <cell r="BH608">
            <v>0</v>
          </cell>
        </row>
        <row r="609">
          <cell r="B609" t="str">
            <v>S413174</v>
          </cell>
          <cell r="C609" t="str">
            <v>沧州美凯精冲产品有限公司</v>
          </cell>
          <cell r="E609" t="str">
            <v>金属件</v>
          </cell>
          <cell r="F609" t="e">
            <v>#REF!</v>
          </cell>
          <cell r="H609">
            <v>90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4641.96</v>
          </cell>
          <cell r="AW609">
            <v>0</v>
          </cell>
          <cell r="AY609">
            <v>4576.5</v>
          </cell>
          <cell r="AZ609">
            <v>9218.4599999999991</v>
          </cell>
          <cell r="BA609">
            <v>4641.9599999999991</v>
          </cell>
          <cell r="BB609">
            <v>0.8</v>
          </cell>
          <cell r="BC609">
            <v>0</v>
          </cell>
          <cell r="BD609">
            <v>0</v>
          </cell>
          <cell r="BE609">
            <v>773.66</v>
          </cell>
          <cell r="BF609">
            <v>773.66</v>
          </cell>
          <cell r="BG609">
            <v>773.66</v>
          </cell>
          <cell r="BH609">
            <v>1536.4099999999999</v>
          </cell>
        </row>
        <row r="610">
          <cell r="B610" t="str">
            <v>S433029</v>
          </cell>
          <cell r="C610" t="str">
            <v>温州华创汽车电器有限公司</v>
          </cell>
          <cell r="E610" t="str">
            <v>座椅</v>
          </cell>
          <cell r="F610" t="e">
            <v>#REF!</v>
          </cell>
          <cell r="H610">
            <v>90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Y610">
            <v>0</v>
          </cell>
          <cell r="AZ610">
            <v>0</v>
          </cell>
          <cell r="BA610">
            <v>0</v>
          </cell>
          <cell r="BB610">
            <v>1</v>
          </cell>
          <cell r="BC610">
            <v>0</v>
          </cell>
          <cell r="BD610">
            <v>0</v>
          </cell>
          <cell r="BE610">
            <v>0</v>
          </cell>
          <cell r="BF610">
            <v>0</v>
          </cell>
          <cell r="BG610">
            <v>0</v>
          </cell>
          <cell r="BH610">
            <v>0</v>
          </cell>
        </row>
        <row r="611">
          <cell r="B611" t="str">
            <v>S541018</v>
          </cell>
          <cell r="C611" t="str">
            <v>河南九途道路材料科技有限公司</v>
          </cell>
          <cell r="E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0</v>
          </cell>
          <cell r="BD611">
            <v>0</v>
          </cell>
          <cell r="BE611">
            <v>0</v>
          </cell>
          <cell r="BF611">
            <v>0</v>
          </cell>
          <cell r="BG611">
            <v>0</v>
          </cell>
          <cell r="BH611">
            <v>0</v>
          </cell>
        </row>
        <row r="612">
          <cell r="B612" t="str">
            <v>S442005</v>
          </cell>
          <cell r="C612" t="str">
            <v>谷城益合泡沫塑胶有限公司</v>
          </cell>
          <cell r="E612">
            <v>0</v>
          </cell>
          <cell r="H612" t="str">
            <v>预付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34977.599999999999</v>
          </cell>
          <cell r="AW612">
            <v>0</v>
          </cell>
          <cell r="AX612">
            <v>38400</v>
          </cell>
          <cell r="AY612">
            <v>0</v>
          </cell>
          <cell r="AZ612">
            <v>73377.600000000006</v>
          </cell>
          <cell r="BA612">
            <v>73377.600000000006</v>
          </cell>
          <cell r="BB612">
            <v>0</v>
          </cell>
          <cell r="BC612">
            <v>0</v>
          </cell>
          <cell r="BD612">
            <v>0</v>
          </cell>
          <cell r="BE612">
            <v>5829.5999999999995</v>
          </cell>
          <cell r="BF612">
            <v>5829.5999999999995</v>
          </cell>
          <cell r="BG612">
            <v>12229.6</v>
          </cell>
          <cell r="BH612">
            <v>12229.6</v>
          </cell>
        </row>
        <row r="613">
          <cell r="B613" t="str">
            <v>S513113</v>
          </cell>
          <cell r="C613" t="str">
            <v>沧州智联人力资源服务有限公司</v>
          </cell>
          <cell r="E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0</v>
          </cell>
          <cell r="BD613">
            <v>0</v>
          </cell>
          <cell r="BE613">
            <v>0</v>
          </cell>
          <cell r="BF613">
            <v>0</v>
          </cell>
          <cell r="BG613">
            <v>0</v>
          </cell>
          <cell r="BH613">
            <v>0</v>
          </cell>
        </row>
        <row r="614">
          <cell r="B614" t="str">
            <v>S444013</v>
          </cell>
          <cell r="C614" t="str">
            <v>东莞市鑫宝塑胶原料有限公司</v>
          </cell>
          <cell r="E614">
            <v>0</v>
          </cell>
          <cell r="H614" t="str">
            <v>预付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0</v>
          </cell>
          <cell r="BD614">
            <v>0</v>
          </cell>
          <cell r="BE614">
            <v>0</v>
          </cell>
          <cell r="BF614">
            <v>0</v>
          </cell>
          <cell r="BG614">
            <v>0</v>
          </cell>
          <cell r="BH614">
            <v>0</v>
          </cell>
        </row>
        <row r="615">
          <cell r="B615" t="str">
            <v>S513209</v>
          </cell>
          <cell r="C615" t="str">
            <v>黄骅市盛腾广告有限公司</v>
          </cell>
          <cell r="E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0</v>
          </cell>
          <cell r="BD615">
            <v>0</v>
          </cell>
          <cell r="BE615">
            <v>0</v>
          </cell>
          <cell r="BF615">
            <v>0</v>
          </cell>
          <cell r="BG615">
            <v>0</v>
          </cell>
          <cell r="BH615">
            <v>0</v>
          </cell>
        </row>
        <row r="616">
          <cell r="B616" t="str">
            <v>S537033</v>
          </cell>
          <cell r="C616" t="str">
            <v>山东集合内建筑设计有限公司</v>
          </cell>
          <cell r="E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0</v>
          </cell>
          <cell r="BD616">
            <v>0</v>
          </cell>
          <cell r="BE616">
            <v>0</v>
          </cell>
          <cell r="BF616">
            <v>0</v>
          </cell>
          <cell r="BG616">
            <v>0</v>
          </cell>
          <cell r="BH616">
            <v>0</v>
          </cell>
        </row>
        <row r="617">
          <cell r="B617" t="str">
            <v>S412047</v>
          </cell>
          <cell r="C617" t="str">
            <v>PPG涂料（天津）有限公司</v>
          </cell>
          <cell r="E617">
            <v>0</v>
          </cell>
          <cell r="H617">
            <v>30</v>
          </cell>
          <cell r="AS617">
            <v>0</v>
          </cell>
          <cell r="AV617">
            <v>0</v>
          </cell>
          <cell r="AW617">
            <v>0</v>
          </cell>
          <cell r="AX617">
            <v>0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0</v>
          </cell>
          <cell r="BD617">
            <v>0</v>
          </cell>
          <cell r="BE617">
            <v>0</v>
          </cell>
          <cell r="BF617">
            <v>0</v>
          </cell>
          <cell r="BG617">
            <v>0</v>
          </cell>
          <cell r="BH617">
            <v>0</v>
          </cell>
        </row>
        <row r="618">
          <cell r="B618" t="str">
            <v>S412048</v>
          </cell>
          <cell r="C618" t="str">
            <v>天津艾尔特精密机械有限公司</v>
          </cell>
          <cell r="E618">
            <v>0</v>
          </cell>
          <cell r="AS618">
            <v>0</v>
          </cell>
          <cell r="AT618">
            <v>0</v>
          </cell>
          <cell r="AU618">
            <v>0</v>
          </cell>
          <cell r="AV618">
            <v>57100</v>
          </cell>
          <cell r="AW618">
            <v>0</v>
          </cell>
          <cell r="AY618">
            <v>0</v>
          </cell>
          <cell r="AZ618">
            <v>57100</v>
          </cell>
          <cell r="BA618">
            <v>57100</v>
          </cell>
          <cell r="BB618">
            <v>0</v>
          </cell>
          <cell r="BC618">
            <v>0</v>
          </cell>
          <cell r="BD618">
            <v>0</v>
          </cell>
          <cell r="BE618">
            <v>9516.6666666666661</v>
          </cell>
          <cell r="BF618">
            <v>9516.6666666666661</v>
          </cell>
          <cell r="BG618">
            <v>9516.6666666666661</v>
          </cell>
          <cell r="BH618">
            <v>9516.6666666666661</v>
          </cell>
        </row>
        <row r="619">
          <cell r="B619" t="str">
            <v>S413083</v>
          </cell>
          <cell r="C619" t="str">
            <v>深州市晶立泰(安广顺)机械配件有限公司</v>
          </cell>
          <cell r="E619">
            <v>0</v>
          </cell>
          <cell r="H619">
            <v>60</v>
          </cell>
          <cell r="AS619">
            <v>74777.38</v>
          </cell>
          <cell r="AT619">
            <v>6320.64</v>
          </cell>
          <cell r="AU619">
            <v>2810.48</v>
          </cell>
          <cell r="AV619">
            <v>0</v>
          </cell>
          <cell r="AW619">
            <v>13478.49</v>
          </cell>
          <cell r="AX619">
            <v>11663.25</v>
          </cell>
          <cell r="AY619">
            <v>23321.91</v>
          </cell>
          <cell r="AZ619">
            <v>132372.15</v>
          </cell>
          <cell r="BA619">
            <v>97386.989999999991</v>
          </cell>
          <cell r="BB619">
            <v>0</v>
          </cell>
          <cell r="BC619">
            <v>13516.336666666668</v>
          </cell>
          <cell r="BD619">
            <v>13984.75</v>
          </cell>
          <cell r="BE619">
            <v>13984.75</v>
          </cell>
          <cell r="BF619">
            <v>16231.165000000001</v>
          </cell>
          <cell r="BG619">
            <v>18175.04</v>
          </cell>
          <cell r="BH619">
            <v>9599.128333333334</v>
          </cell>
        </row>
        <row r="620">
          <cell r="B620" t="str">
            <v>S413184</v>
          </cell>
          <cell r="C620" t="str">
            <v>黄骅市宏达五金厂</v>
          </cell>
          <cell r="E620" t="str">
            <v>金属件</v>
          </cell>
          <cell r="F620" t="e">
            <v>#REF!</v>
          </cell>
          <cell r="H620">
            <v>90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Y620">
            <v>0</v>
          </cell>
          <cell r="AZ620">
            <v>0</v>
          </cell>
          <cell r="BA620">
            <v>0</v>
          </cell>
          <cell r="BB620">
            <v>0.8</v>
          </cell>
          <cell r="BC620">
            <v>0</v>
          </cell>
          <cell r="BD620">
            <v>0</v>
          </cell>
          <cell r="BE620">
            <v>0</v>
          </cell>
          <cell r="BF620">
            <v>0</v>
          </cell>
          <cell r="BG620">
            <v>0</v>
          </cell>
          <cell r="BH620">
            <v>0</v>
          </cell>
        </row>
        <row r="621">
          <cell r="B621" t="str">
            <v>S413186</v>
          </cell>
          <cell r="C621" t="str">
            <v>黄骅市富邑金属制品有限公司</v>
          </cell>
          <cell r="E621" t="str">
            <v>金属件</v>
          </cell>
          <cell r="F621" t="e">
            <v>#REF!</v>
          </cell>
          <cell r="H621">
            <v>90</v>
          </cell>
          <cell r="AS621">
            <v>0</v>
          </cell>
          <cell r="AT621">
            <v>0</v>
          </cell>
          <cell r="AU621">
            <v>0</v>
          </cell>
          <cell r="AV621">
            <v>20523.37</v>
          </cell>
          <cell r="AW621">
            <v>0</v>
          </cell>
          <cell r="AY621">
            <v>0</v>
          </cell>
          <cell r="AZ621">
            <v>20523.37</v>
          </cell>
          <cell r="BA621">
            <v>20523.37</v>
          </cell>
          <cell r="BB621">
            <v>0.8</v>
          </cell>
          <cell r="BC621">
            <v>0</v>
          </cell>
          <cell r="BD621">
            <v>0</v>
          </cell>
          <cell r="BE621">
            <v>3420.5616666666665</v>
          </cell>
          <cell r="BF621">
            <v>3420.5616666666665</v>
          </cell>
          <cell r="BG621">
            <v>3420.5616666666665</v>
          </cell>
          <cell r="BH621">
            <v>3420.5616666666665</v>
          </cell>
        </row>
        <row r="622">
          <cell r="B622" t="str">
            <v>S413202</v>
          </cell>
          <cell r="C622" t="str">
            <v>黄骅市荣昌祥纸制品有限公司</v>
          </cell>
          <cell r="E622" t="str">
            <v>座椅</v>
          </cell>
          <cell r="F622" t="e">
            <v>#REF!</v>
          </cell>
          <cell r="H622">
            <v>90</v>
          </cell>
          <cell r="AS622">
            <v>49282.46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14110.11</v>
          </cell>
          <cell r="AY622">
            <v>0</v>
          </cell>
          <cell r="AZ622">
            <v>63392.57</v>
          </cell>
          <cell r="BA622">
            <v>49282.46</v>
          </cell>
          <cell r="BB622">
            <v>1</v>
          </cell>
          <cell r="BC622">
            <v>8213.7433333333338</v>
          </cell>
          <cell r="BD622">
            <v>8213.7433333333338</v>
          </cell>
          <cell r="BE622">
            <v>8213.7433333333338</v>
          </cell>
          <cell r="BF622">
            <v>8213.7433333333338</v>
          </cell>
          <cell r="BG622">
            <v>10565.428333333333</v>
          </cell>
          <cell r="BH622">
            <v>2351.6849999999999</v>
          </cell>
        </row>
        <row r="623">
          <cell r="B623" t="str">
            <v>S413204</v>
          </cell>
          <cell r="C623" t="str">
            <v>永清永泰汽车部件有限公司</v>
          </cell>
          <cell r="E623" t="str">
            <v>金属件</v>
          </cell>
          <cell r="F623" t="e">
            <v>#REF!</v>
          </cell>
          <cell r="H623">
            <v>90</v>
          </cell>
          <cell r="AS623">
            <v>0</v>
          </cell>
          <cell r="AT623">
            <v>0</v>
          </cell>
          <cell r="AU623">
            <v>992.72</v>
          </cell>
          <cell r="AV623">
            <v>56255.85</v>
          </cell>
          <cell r="AW623">
            <v>25159.47</v>
          </cell>
          <cell r="AX623">
            <v>27150.51</v>
          </cell>
          <cell r="AY623">
            <v>0</v>
          </cell>
          <cell r="AZ623">
            <v>109558.55</v>
          </cell>
          <cell r="BA623">
            <v>57248.570000000007</v>
          </cell>
          <cell r="BB623">
            <v>0.8</v>
          </cell>
          <cell r="BC623">
            <v>0</v>
          </cell>
          <cell r="BD623">
            <v>165.45333333333335</v>
          </cell>
          <cell r="BE623">
            <v>9541.4283333333333</v>
          </cell>
          <cell r="BF623">
            <v>13734.673333333334</v>
          </cell>
          <cell r="BG623">
            <v>18259.758333333335</v>
          </cell>
          <cell r="BH623">
            <v>18259.758333333335</v>
          </cell>
        </row>
        <row r="624">
          <cell r="B624" t="str">
            <v>S431035</v>
          </cell>
          <cell r="C624" t="str">
            <v>上海发之源电气有限公司</v>
          </cell>
          <cell r="E624">
            <v>0</v>
          </cell>
          <cell r="H624">
            <v>90</v>
          </cell>
          <cell r="AS624">
            <v>0</v>
          </cell>
          <cell r="AT624">
            <v>0</v>
          </cell>
          <cell r="AU624">
            <v>97920.6</v>
          </cell>
          <cell r="AV624">
            <v>100728.2</v>
          </cell>
          <cell r="AW624">
            <v>37493.4</v>
          </cell>
          <cell r="AY624">
            <v>0</v>
          </cell>
          <cell r="AZ624">
            <v>236142.19999999998</v>
          </cell>
          <cell r="BA624">
            <v>198648.8</v>
          </cell>
          <cell r="BB624">
            <v>0</v>
          </cell>
          <cell r="BC624">
            <v>0</v>
          </cell>
          <cell r="BD624">
            <v>16320.1</v>
          </cell>
          <cell r="BE624">
            <v>33108.133333333331</v>
          </cell>
          <cell r="BF624">
            <v>39357.033333333333</v>
          </cell>
          <cell r="BG624">
            <v>39357.033333333333</v>
          </cell>
          <cell r="BH624">
            <v>39357.033333333333</v>
          </cell>
        </row>
        <row r="625">
          <cell r="B625" t="str">
            <v>S434011</v>
          </cell>
          <cell r="C625" t="str">
            <v>芜湖金安世腾汽车安全系统有限公司</v>
          </cell>
          <cell r="E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0</v>
          </cell>
          <cell r="BD625">
            <v>0</v>
          </cell>
          <cell r="BE625">
            <v>0</v>
          </cell>
          <cell r="BF625">
            <v>0</v>
          </cell>
          <cell r="BG625">
            <v>0</v>
          </cell>
          <cell r="BH625">
            <v>0</v>
          </cell>
        </row>
        <row r="626">
          <cell r="B626" t="str">
            <v>S437055</v>
          </cell>
          <cell r="C626" t="str">
            <v>烟台毓顺汽车零部件有限公司</v>
          </cell>
          <cell r="E626">
            <v>0</v>
          </cell>
          <cell r="H626">
            <v>60</v>
          </cell>
          <cell r="AS626">
            <v>126211.2</v>
          </cell>
          <cell r="AT626">
            <v>93306.36</v>
          </cell>
          <cell r="AU626">
            <v>76152.960000000006</v>
          </cell>
          <cell r="AV626">
            <v>82010.880000000005</v>
          </cell>
          <cell r="AW626">
            <v>26360.639999999999</v>
          </cell>
          <cell r="AX626">
            <v>86404.32</v>
          </cell>
          <cell r="AY626">
            <v>60043.68</v>
          </cell>
          <cell r="AZ626">
            <v>550490.04</v>
          </cell>
          <cell r="BA626">
            <v>404042.04000000004</v>
          </cell>
          <cell r="BB626">
            <v>0</v>
          </cell>
          <cell r="BC626">
            <v>36586.26</v>
          </cell>
          <cell r="BD626">
            <v>49278.420000000006</v>
          </cell>
          <cell r="BE626">
            <v>62946.9</v>
          </cell>
          <cell r="BF626">
            <v>67340.340000000011</v>
          </cell>
          <cell r="BG626">
            <v>81741.060000000012</v>
          </cell>
          <cell r="BH626">
            <v>70713.14</v>
          </cell>
        </row>
        <row r="627">
          <cell r="B627" t="str">
            <v>S437056</v>
          </cell>
          <cell r="C627" t="str">
            <v>日照兴伟橡塑有限公司</v>
          </cell>
          <cell r="E627" t="str">
            <v>座椅/金属件</v>
          </cell>
          <cell r="F627" t="e">
            <v>#REF!</v>
          </cell>
          <cell r="H627" t="str">
            <v>预付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Y627">
            <v>0</v>
          </cell>
          <cell r="AZ627">
            <v>0</v>
          </cell>
          <cell r="BA627">
            <v>0</v>
          </cell>
          <cell r="BB627">
            <v>1</v>
          </cell>
          <cell r="BC627">
            <v>0</v>
          </cell>
          <cell r="BD627">
            <v>0</v>
          </cell>
          <cell r="BE627">
            <v>0</v>
          </cell>
          <cell r="BF627">
            <v>0</v>
          </cell>
          <cell r="BG627">
            <v>0</v>
          </cell>
          <cell r="BH627">
            <v>0</v>
          </cell>
        </row>
        <row r="628">
          <cell r="B628" t="str">
            <v>S537036</v>
          </cell>
          <cell r="C628" t="str">
            <v>青岛亿嘉通物流有限公司</v>
          </cell>
          <cell r="E628" t="str">
            <v>销售</v>
          </cell>
          <cell r="F628" t="e">
            <v>#REF!</v>
          </cell>
          <cell r="AS628">
            <v>1797.76</v>
          </cell>
          <cell r="AT628">
            <v>27473.08</v>
          </cell>
          <cell r="AU628">
            <v>27785.67</v>
          </cell>
          <cell r="AV628">
            <v>44879.87</v>
          </cell>
          <cell r="AW628">
            <v>29881.29</v>
          </cell>
          <cell r="AX628">
            <v>41589.949999999997</v>
          </cell>
          <cell r="AY628">
            <v>35673.660000000003</v>
          </cell>
          <cell r="AZ628">
            <v>209081.28</v>
          </cell>
          <cell r="BA628">
            <v>209081.28</v>
          </cell>
          <cell r="BB628">
            <v>0</v>
          </cell>
          <cell r="BC628">
            <v>4878.4733333333334</v>
          </cell>
          <cell r="BD628">
            <v>9509.4183333333331</v>
          </cell>
          <cell r="BE628">
            <v>16989.396666666667</v>
          </cell>
          <cell r="BF628">
            <v>21969.611666666668</v>
          </cell>
          <cell r="BG628">
            <v>28901.27</v>
          </cell>
          <cell r="BH628">
            <v>34547.253333333334</v>
          </cell>
        </row>
        <row r="629">
          <cell r="B629" t="str">
            <v>S411042</v>
          </cell>
          <cell r="C629" t="str">
            <v>北京双海包装制品厂</v>
          </cell>
          <cell r="E629" t="str">
            <v>座椅</v>
          </cell>
          <cell r="F629" t="e">
            <v>#REF!</v>
          </cell>
          <cell r="H629">
            <v>90</v>
          </cell>
          <cell r="AT629">
            <v>6500</v>
          </cell>
          <cell r="AU629">
            <v>0</v>
          </cell>
          <cell r="AV629">
            <v>0</v>
          </cell>
          <cell r="AW629">
            <v>1170</v>
          </cell>
          <cell r="AY629">
            <v>0</v>
          </cell>
          <cell r="AZ629">
            <v>7670</v>
          </cell>
          <cell r="BA629">
            <v>6500</v>
          </cell>
          <cell r="BB629">
            <v>0</v>
          </cell>
          <cell r="BC629">
            <v>1083.3333333333333</v>
          </cell>
          <cell r="BD629">
            <v>1083.3333333333333</v>
          </cell>
          <cell r="BE629">
            <v>1083.3333333333333</v>
          </cell>
          <cell r="BF629">
            <v>1278.3333333333333</v>
          </cell>
          <cell r="BG629">
            <v>1278.3333333333333</v>
          </cell>
          <cell r="BH629">
            <v>1278.3333333333333</v>
          </cell>
        </row>
        <row r="630">
          <cell r="B630" t="str">
            <v>S411050</v>
          </cell>
          <cell r="C630" t="str">
            <v>北京寸金宏德科技发展有限公司</v>
          </cell>
          <cell r="E630">
            <v>0</v>
          </cell>
          <cell r="H630">
            <v>90</v>
          </cell>
          <cell r="AT630">
            <v>1361.25</v>
          </cell>
          <cell r="AU630">
            <v>7201.26</v>
          </cell>
          <cell r="AV630">
            <v>0</v>
          </cell>
          <cell r="AW630">
            <v>12529.44</v>
          </cell>
          <cell r="AX630">
            <v>7362.18</v>
          </cell>
          <cell r="AY630">
            <v>0</v>
          </cell>
          <cell r="AZ630">
            <v>28454.13</v>
          </cell>
          <cell r="BA630">
            <v>8562.51</v>
          </cell>
          <cell r="BB630">
            <v>0</v>
          </cell>
          <cell r="BC630">
            <v>226.875</v>
          </cell>
          <cell r="BD630">
            <v>1427.085</v>
          </cell>
          <cell r="BE630">
            <v>1427.085</v>
          </cell>
          <cell r="BF630">
            <v>3515.3250000000003</v>
          </cell>
          <cell r="BG630">
            <v>4742.3550000000005</v>
          </cell>
          <cell r="BH630">
            <v>4742.3550000000005</v>
          </cell>
        </row>
        <row r="631">
          <cell r="B631" t="str">
            <v>S412051</v>
          </cell>
          <cell r="C631" t="str">
            <v>天津东凯科技有限公司</v>
          </cell>
          <cell r="E631">
            <v>0</v>
          </cell>
          <cell r="H631">
            <v>90</v>
          </cell>
          <cell r="AT631">
            <v>11480.8</v>
          </cell>
          <cell r="AU631">
            <v>12023.2</v>
          </cell>
          <cell r="AV631">
            <v>9040</v>
          </cell>
          <cell r="AW631">
            <v>0</v>
          </cell>
          <cell r="AY631">
            <v>0</v>
          </cell>
          <cell r="AZ631">
            <v>32544</v>
          </cell>
          <cell r="BA631">
            <v>32544</v>
          </cell>
          <cell r="BB631">
            <v>0</v>
          </cell>
          <cell r="BC631">
            <v>1913.4666666666665</v>
          </cell>
          <cell r="BD631">
            <v>3917.3333333333335</v>
          </cell>
          <cell r="BE631">
            <v>5424</v>
          </cell>
          <cell r="BF631">
            <v>5424</v>
          </cell>
          <cell r="BG631">
            <v>5424</v>
          </cell>
          <cell r="BH631">
            <v>5424</v>
          </cell>
        </row>
        <row r="632">
          <cell r="B632" t="str">
            <v>S413172</v>
          </cell>
          <cell r="C632" t="str">
            <v>南宫市宏勇汽配塑料卡扣制造厂</v>
          </cell>
          <cell r="E632">
            <v>0</v>
          </cell>
          <cell r="H632" t="str">
            <v>现付</v>
          </cell>
          <cell r="AU632">
            <v>0</v>
          </cell>
          <cell r="AV632">
            <v>0</v>
          </cell>
          <cell r="AW632">
            <v>0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0</v>
          </cell>
          <cell r="BD632">
            <v>0</v>
          </cell>
          <cell r="BE632">
            <v>0</v>
          </cell>
          <cell r="BF632">
            <v>0</v>
          </cell>
          <cell r="BG632">
            <v>0</v>
          </cell>
          <cell r="BH632">
            <v>0</v>
          </cell>
        </row>
        <row r="633">
          <cell r="B633" t="str">
            <v>S432042</v>
          </cell>
          <cell r="C633" t="str">
            <v>江苏凌派通信科技有限公司</v>
          </cell>
          <cell r="E633" t="str">
            <v>座椅/金属件</v>
          </cell>
          <cell r="F633" t="e">
            <v>#REF!</v>
          </cell>
          <cell r="H633">
            <v>60</v>
          </cell>
          <cell r="AT633">
            <v>17764.07</v>
          </cell>
          <cell r="AU633">
            <v>21679.119999999999</v>
          </cell>
          <cell r="AV633">
            <v>52799.74</v>
          </cell>
          <cell r="AW633">
            <v>15950.38</v>
          </cell>
          <cell r="AY633">
            <v>43280.08</v>
          </cell>
          <cell r="AZ633">
            <v>151473.39000000001</v>
          </cell>
          <cell r="BA633">
            <v>108193.31000000001</v>
          </cell>
          <cell r="BB633">
            <v>0.8</v>
          </cell>
          <cell r="BC633">
            <v>2960.6783333333333</v>
          </cell>
          <cell r="BD633">
            <v>6573.8650000000007</v>
          </cell>
          <cell r="BE633">
            <v>15373.821666666665</v>
          </cell>
          <cell r="BF633">
            <v>18032.218333333334</v>
          </cell>
          <cell r="BG633">
            <v>18032.218333333334</v>
          </cell>
          <cell r="BH633">
            <v>25245.565000000002</v>
          </cell>
        </row>
        <row r="634">
          <cell r="B634" t="str">
            <v>S432045</v>
          </cell>
          <cell r="C634" t="str">
            <v>苏州宏逸汽车零部件有限公司</v>
          </cell>
          <cell r="E634" t="str">
            <v>座椅</v>
          </cell>
          <cell r="F634" t="e">
            <v>#REF!</v>
          </cell>
          <cell r="H634" t="str">
            <v>预付</v>
          </cell>
          <cell r="AT634">
            <v>1024</v>
          </cell>
          <cell r="AU634">
            <v>0</v>
          </cell>
          <cell r="AV634">
            <v>72096</v>
          </cell>
          <cell r="AW634">
            <v>50672</v>
          </cell>
          <cell r="AX634">
            <v>120552</v>
          </cell>
          <cell r="AY634">
            <v>59990</v>
          </cell>
          <cell r="AZ634">
            <v>304334</v>
          </cell>
          <cell r="BA634">
            <v>304334</v>
          </cell>
          <cell r="BB634">
            <v>1</v>
          </cell>
          <cell r="BC634">
            <v>170.66666666666666</v>
          </cell>
          <cell r="BD634">
            <v>170.66666666666666</v>
          </cell>
          <cell r="BE634">
            <v>12186.666666666666</v>
          </cell>
          <cell r="BF634">
            <v>20632</v>
          </cell>
          <cell r="BG634">
            <v>40724</v>
          </cell>
          <cell r="BH634">
            <v>50722.333333333336</v>
          </cell>
        </row>
        <row r="635">
          <cell r="B635" t="str">
            <v>S433031</v>
          </cell>
          <cell r="C635" t="str">
            <v>天台宏泰电子有限公司</v>
          </cell>
          <cell r="E635">
            <v>0</v>
          </cell>
          <cell r="H635">
            <v>60</v>
          </cell>
          <cell r="AT635">
            <v>0</v>
          </cell>
          <cell r="AU635">
            <v>0</v>
          </cell>
          <cell r="AV635">
            <v>18088.71</v>
          </cell>
          <cell r="AW635">
            <v>39652.120000000003</v>
          </cell>
          <cell r="AX635">
            <v>28894.91</v>
          </cell>
          <cell r="AY635">
            <v>22859.9</v>
          </cell>
          <cell r="AZ635">
            <v>109495.64000000001</v>
          </cell>
          <cell r="BA635">
            <v>57740.830000000016</v>
          </cell>
          <cell r="BB635">
            <v>0</v>
          </cell>
          <cell r="BC635">
            <v>0</v>
          </cell>
          <cell r="BD635">
            <v>0</v>
          </cell>
          <cell r="BE635">
            <v>3014.7849999999999</v>
          </cell>
          <cell r="BF635">
            <v>9623.4716666666664</v>
          </cell>
          <cell r="BG635">
            <v>14439.29</v>
          </cell>
          <cell r="BH635">
            <v>18249.273333333334</v>
          </cell>
        </row>
        <row r="636">
          <cell r="B636" t="str">
            <v>S437060</v>
          </cell>
          <cell r="C636" t="str">
            <v>日照联成汽车部件有限公司</v>
          </cell>
          <cell r="D636" t="str">
            <v>座椅</v>
          </cell>
          <cell r="E636" t="str">
            <v>座椅</v>
          </cell>
          <cell r="F636" t="e">
            <v>#REF!</v>
          </cell>
          <cell r="G636" t="str">
            <v>正常供货</v>
          </cell>
          <cell r="H636">
            <v>60</v>
          </cell>
          <cell r="J636">
            <v>60</v>
          </cell>
          <cell r="AU636">
            <v>702371.17</v>
          </cell>
          <cell r="AV636">
            <v>160784.85</v>
          </cell>
          <cell r="AW636">
            <v>53842.29</v>
          </cell>
          <cell r="AX636">
            <v>152004.79</v>
          </cell>
          <cell r="AY636">
            <v>96650.66</v>
          </cell>
          <cell r="AZ636">
            <v>1165653.76</v>
          </cell>
          <cell r="BA636">
            <v>916998.31</v>
          </cell>
          <cell r="BB636">
            <v>0.8</v>
          </cell>
          <cell r="BC636">
            <v>0</v>
          </cell>
          <cell r="BD636">
            <v>117061.86166666668</v>
          </cell>
          <cell r="BE636">
            <v>143859.33666666667</v>
          </cell>
          <cell r="BF636">
            <v>152833.05166666667</v>
          </cell>
          <cell r="BG636">
            <v>178167.18333333335</v>
          </cell>
          <cell r="BH636">
            <v>194275.62666666668</v>
          </cell>
        </row>
        <row r="637">
          <cell r="B637" t="str">
            <v>S450001</v>
          </cell>
          <cell r="C637" t="str">
            <v>重庆光大产业有限公司</v>
          </cell>
          <cell r="E637" t="str">
            <v>座椅</v>
          </cell>
          <cell r="F637" t="e">
            <v>#REF!</v>
          </cell>
          <cell r="H637">
            <v>60</v>
          </cell>
          <cell r="AT637">
            <v>12258.81</v>
          </cell>
          <cell r="AU637">
            <v>0</v>
          </cell>
          <cell r="AV637">
            <v>0</v>
          </cell>
          <cell r="AW637">
            <v>0</v>
          </cell>
          <cell r="AX637">
            <v>62218.15</v>
          </cell>
          <cell r="AY637">
            <v>0</v>
          </cell>
          <cell r="AZ637">
            <v>74476.960000000006</v>
          </cell>
          <cell r="BA637">
            <v>12258.810000000005</v>
          </cell>
          <cell r="BB637">
            <v>0</v>
          </cell>
          <cell r="BC637">
            <v>2043.135</v>
          </cell>
          <cell r="BD637">
            <v>2043.135</v>
          </cell>
          <cell r="BE637">
            <v>2043.135</v>
          </cell>
          <cell r="BF637">
            <v>2043.135</v>
          </cell>
          <cell r="BG637">
            <v>12412.826666666668</v>
          </cell>
          <cell r="BH637">
            <v>12412.826666666668</v>
          </cell>
        </row>
        <row r="638">
          <cell r="B638" t="str">
            <v>S413095</v>
          </cell>
          <cell r="C638" t="str">
            <v>河北岳钢数控设备有限公司</v>
          </cell>
          <cell r="E638">
            <v>0</v>
          </cell>
          <cell r="W638">
            <v>0</v>
          </cell>
          <cell r="AV638">
            <v>0</v>
          </cell>
          <cell r="AW638">
            <v>0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0</v>
          </cell>
          <cell r="BD638">
            <v>0</v>
          </cell>
          <cell r="BE638">
            <v>0</v>
          </cell>
          <cell r="BF638">
            <v>0</v>
          </cell>
          <cell r="BG638">
            <v>0</v>
          </cell>
          <cell r="BH638">
            <v>0</v>
          </cell>
        </row>
        <row r="639">
          <cell r="B639" t="str">
            <v>S413214</v>
          </cell>
          <cell r="C639" t="str">
            <v>河北讯飞起重设备安装有限公司</v>
          </cell>
          <cell r="E639">
            <v>0</v>
          </cell>
          <cell r="AT639">
            <v>30000</v>
          </cell>
          <cell r="AV639">
            <v>0</v>
          </cell>
          <cell r="AW639">
            <v>0</v>
          </cell>
          <cell r="AY639">
            <v>0</v>
          </cell>
          <cell r="AZ639">
            <v>30000</v>
          </cell>
          <cell r="BA639">
            <v>30000</v>
          </cell>
          <cell r="BB639">
            <v>0</v>
          </cell>
          <cell r="BC639">
            <v>5000</v>
          </cell>
          <cell r="BD639">
            <v>5000</v>
          </cell>
          <cell r="BE639">
            <v>5000</v>
          </cell>
          <cell r="BF639">
            <v>5000</v>
          </cell>
          <cell r="BG639">
            <v>5000</v>
          </cell>
          <cell r="BH639">
            <v>5000</v>
          </cell>
        </row>
        <row r="640">
          <cell r="B640" t="str">
            <v>S512036</v>
          </cell>
          <cell r="C640" t="str">
            <v>天津未来化学有限公司</v>
          </cell>
          <cell r="E640" t="str">
            <v>座椅</v>
          </cell>
          <cell r="F640" t="e">
            <v>#REF!</v>
          </cell>
          <cell r="AT640">
            <v>19500</v>
          </cell>
          <cell r="AV640">
            <v>0</v>
          </cell>
          <cell r="AW640">
            <v>0</v>
          </cell>
          <cell r="AY640">
            <v>0</v>
          </cell>
          <cell r="AZ640">
            <v>19500</v>
          </cell>
          <cell r="BA640">
            <v>19500</v>
          </cell>
          <cell r="BB640">
            <v>0</v>
          </cell>
          <cell r="BC640">
            <v>3250</v>
          </cell>
          <cell r="BD640">
            <v>3250</v>
          </cell>
          <cell r="BE640">
            <v>3250</v>
          </cell>
          <cell r="BF640">
            <v>3250</v>
          </cell>
          <cell r="BG640">
            <v>3250</v>
          </cell>
          <cell r="BH640">
            <v>3250</v>
          </cell>
        </row>
        <row r="641">
          <cell r="B641" t="str">
            <v>S513152</v>
          </cell>
          <cell r="C641" t="str">
            <v>黄骅市源宏模具厂</v>
          </cell>
          <cell r="E641" t="str">
            <v>金属件</v>
          </cell>
          <cell r="F641" t="e">
            <v>#REF!</v>
          </cell>
          <cell r="H641" t="str">
            <v>预付</v>
          </cell>
          <cell r="AH641">
            <v>0</v>
          </cell>
          <cell r="AV641">
            <v>0</v>
          </cell>
          <cell r="AW641">
            <v>0</v>
          </cell>
          <cell r="AY641">
            <v>0</v>
          </cell>
          <cell r="AZ641">
            <v>0</v>
          </cell>
          <cell r="BA641">
            <v>0</v>
          </cell>
          <cell r="BB641">
            <v>1</v>
          </cell>
          <cell r="BC641">
            <v>0</v>
          </cell>
          <cell r="BD641">
            <v>0</v>
          </cell>
          <cell r="BE641">
            <v>0</v>
          </cell>
          <cell r="BF641">
            <v>0</v>
          </cell>
          <cell r="BG641">
            <v>0</v>
          </cell>
          <cell r="BH641">
            <v>0</v>
          </cell>
        </row>
        <row r="642">
          <cell r="B642" t="str">
            <v>S513222</v>
          </cell>
          <cell r="C642" t="str">
            <v xml:space="preserve">沧州君泰包装制品有限公司 </v>
          </cell>
          <cell r="E642" t="str">
            <v>座椅</v>
          </cell>
          <cell r="F642" t="e">
            <v>#REF!</v>
          </cell>
          <cell r="H642">
            <v>30</v>
          </cell>
          <cell r="AR642">
            <v>0</v>
          </cell>
          <cell r="AS642">
            <v>13115.38</v>
          </cell>
          <cell r="AV642">
            <v>0</v>
          </cell>
          <cell r="AW642">
            <v>108897.53</v>
          </cell>
          <cell r="AY642">
            <v>0</v>
          </cell>
          <cell r="AZ642">
            <v>122012.91</v>
          </cell>
          <cell r="BA642">
            <v>122012.91</v>
          </cell>
          <cell r="BB642">
            <v>0.8</v>
          </cell>
          <cell r="BC642">
            <v>2185.8966666666665</v>
          </cell>
          <cell r="BD642">
            <v>2185.8966666666665</v>
          </cell>
          <cell r="BE642">
            <v>2185.8966666666665</v>
          </cell>
          <cell r="BF642">
            <v>20335.485000000001</v>
          </cell>
          <cell r="BG642">
            <v>20335.485000000001</v>
          </cell>
          <cell r="BH642">
            <v>18149.588333333333</v>
          </cell>
        </row>
        <row r="643">
          <cell r="B643" t="str">
            <v>S513231</v>
          </cell>
          <cell r="C643" t="str">
            <v>沧州渤海新区欣智恒科技有限公司</v>
          </cell>
          <cell r="E643">
            <v>0</v>
          </cell>
          <cell r="AT643">
            <v>800</v>
          </cell>
          <cell r="AV643">
            <v>0</v>
          </cell>
          <cell r="AW643">
            <v>0</v>
          </cell>
          <cell r="AY643">
            <v>0</v>
          </cell>
          <cell r="AZ643">
            <v>800</v>
          </cell>
          <cell r="BA643">
            <v>800</v>
          </cell>
          <cell r="BB643">
            <v>0</v>
          </cell>
          <cell r="BC643">
            <v>133.33333333333334</v>
          </cell>
          <cell r="BD643">
            <v>133.33333333333334</v>
          </cell>
          <cell r="BE643">
            <v>133.33333333333334</v>
          </cell>
          <cell r="BF643">
            <v>133.33333333333334</v>
          </cell>
          <cell r="BG643">
            <v>133.33333333333334</v>
          </cell>
          <cell r="BH643">
            <v>133.33333333333334</v>
          </cell>
        </row>
        <row r="644">
          <cell r="B644" t="str">
            <v>S513233</v>
          </cell>
          <cell r="C644" t="str">
            <v>沧州辉骏建筑安装工程有限公司</v>
          </cell>
          <cell r="E644">
            <v>0</v>
          </cell>
          <cell r="AT644">
            <v>0</v>
          </cell>
          <cell r="AV644">
            <v>0</v>
          </cell>
          <cell r="AW644">
            <v>0</v>
          </cell>
          <cell r="AX644">
            <v>1095</v>
          </cell>
          <cell r="AY644">
            <v>0</v>
          </cell>
          <cell r="AZ644">
            <v>1095</v>
          </cell>
          <cell r="BA644">
            <v>1095</v>
          </cell>
          <cell r="BB644">
            <v>0</v>
          </cell>
          <cell r="BC644">
            <v>0</v>
          </cell>
          <cell r="BD644">
            <v>0</v>
          </cell>
          <cell r="BE644">
            <v>0</v>
          </cell>
          <cell r="BF644">
            <v>0</v>
          </cell>
          <cell r="BG644">
            <v>182.5</v>
          </cell>
          <cell r="BH644">
            <v>182.5</v>
          </cell>
        </row>
        <row r="645">
          <cell r="B645" t="str">
            <v>S513234</v>
          </cell>
          <cell r="C645" t="str">
            <v>黄骅市渤新环保科技有限公司</v>
          </cell>
          <cell r="E645">
            <v>0</v>
          </cell>
          <cell r="AT645">
            <v>35000</v>
          </cell>
          <cell r="AV645">
            <v>0</v>
          </cell>
          <cell r="AW645">
            <v>0</v>
          </cell>
          <cell r="AY645">
            <v>0</v>
          </cell>
          <cell r="AZ645">
            <v>35000</v>
          </cell>
          <cell r="BA645">
            <v>35000</v>
          </cell>
          <cell r="BB645">
            <v>0</v>
          </cell>
          <cell r="BC645">
            <v>5833.333333333333</v>
          </cell>
          <cell r="BD645">
            <v>5833.333333333333</v>
          </cell>
          <cell r="BE645">
            <v>5833.333333333333</v>
          </cell>
          <cell r="BF645">
            <v>5833.333333333333</v>
          </cell>
          <cell r="BG645">
            <v>5833.333333333333</v>
          </cell>
          <cell r="BH645">
            <v>5833.333333333333</v>
          </cell>
        </row>
        <row r="646">
          <cell r="B646" t="str">
            <v>S521016</v>
          </cell>
          <cell r="C646" t="str">
            <v>大连安华物流系统有限公司</v>
          </cell>
          <cell r="E646">
            <v>0</v>
          </cell>
          <cell r="AT646">
            <v>21057.55</v>
          </cell>
          <cell r="AV646">
            <v>0</v>
          </cell>
          <cell r="AW646">
            <v>0</v>
          </cell>
          <cell r="AY646">
            <v>0</v>
          </cell>
          <cell r="AZ646">
            <v>21057.55</v>
          </cell>
          <cell r="BA646">
            <v>21057.55</v>
          </cell>
          <cell r="BB646">
            <v>0</v>
          </cell>
          <cell r="BC646">
            <v>3509.5916666666667</v>
          </cell>
          <cell r="BD646">
            <v>3509.5916666666667</v>
          </cell>
          <cell r="BE646">
            <v>3509.5916666666667</v>
          </cell>
          <cell r="BF646">
            <v>3509.5916666666667</v>
          </cell>
          <cell r="BG646">
            <v>3509.5916666666667</v>
          </cell>
          <cell r="BH646">
            <v>3509.5916666666667</v>
          </cell>
        </row>
        <row r="647">
          <cell r="B647" t="str">
            <v>S536001</v>
          </cell>
          <cell r="C647" t="str">
            <v>南昌市瑞庄科技有限公司</v>
          </cell>
          <cell r="E647">
            <v>0</v>
          </cell>
          <cell r="AS647">
            <v>0</v>
          </cell>
          <cell r="AV647">
            <v>0</v>
          </cell>
          <cell r="AW647">
            <v>0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0</v>
          </cell>
          <cell r="BD647">
            <v>0</v>
          </cell>
          <cell r="BE647">
            <v>0</v>
          </cell>
          <cell r="BF647">
            <v>0</v>
          </cell>
          <cell r="BG647">
            <v>0</v>
          </cell>
          <cell r="BH647">
            <v>0</v>
          </cell>
        </row>
        <row r="648">
          <cell r="B648" t="str">
            <v>S412049</v>
          </cell>
          <cell r="C648" t="str">
            <v>天津佳其汽车内饰部件有限公司</v>
          </cell>
          <cell r="E648">
            <v>0</v>
          </cell>
          <cell r="H648" t="str">
            <v>现付</v>
          </cell>
          <cell r="AQ648">
            <v>0</v>
          </cell>
          <cell r="AT648">
            <v>0</v>
          </cell>
          <cell r="AV648">
            <v>0</v>
          </cell>
          <cell r="AW648">
            <v>0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E648">
            <v>0</v>
          </cell>
          <cell r="BF648">
            <v>0</v>
          </cell>
          <cell r="BG648">
            <v>0</v>
          </cell>
          <cell r="BH648">
            <v>0</v>
          </cell>
        </row>
        <row r="649">
          <cell r="B649" t="str">
            <v>S411027</v>
          </cell>
          <cell r="C649" t="str">
            <v>北京鑫葆海化学科技有限公司</v>
          </cell>
          <cell r="E649">
            <v>0</v>
          </cell>
          <cell r="AV649">
            <v>0</v>
          </cell>
          <cell r="AW649">
            <v>0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E649">
            <v>0</v>
          </cell>
          <cell r="BF649">
            <v>0</v>
          </cell>
          <cell r="BG649">
            <v>0</v>
          </cell>
          <cell r="BH649">
            <v>0</v>
          </cell>
        </row>
        <row r="650">
          <cell r="B650" t="str">
            <v>S411031</v>
          </cell>
          <cell r="C650" t="str">
            <v>北京长地集思信息技术有限公司</v>
          </cell>
          <cell r="E650">
            <v>0</v>
          </cell>
          <cell r="AV650">
            <v>0</v>
          </cell>
          <cell r="AW650">
            <v>0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E650">
            <v>0</v>
          </cell>
          <cell r="BF650">
            <v>0</v>
          </cell>
          <cell r="BG650">
            <v>0</v>
          </cell>
          <cell r="BH650">
            <v>0</v>
          </cell>
        </row>
        <row r="651">
          <cell r="B651" t="str">
            <v>S413048</v>
          </cell>
          <cell r="C651" t="str">
            <v>黄骅市聚兴制管有限公司</v>
          </cell>
          <cell r="E651" t="str">
            <v>金属件</v>
          </cell>
          <cell r="F651" t="e">
            <v>#REF!</v>
          </cell>
          <cell r="H651" t="str">
            <v>预付</v>
          </cell>
          <cell r="AV651">
            <v>0</v>
          </cell>
          <cell r="AW651">
            <v>0</v>
          </cell>
          <cell r="AY651">
            <v>0</v>
          </cell>
          <cell r="AZ651">
            <v>0</v>
          </cell>
          <cell r="BA651">
            <v>0</v>
          </cell>
          <cell r="BB651">
            <v>1</v>
          </cell>
          <cell r="BC651">
            <v>0</v>
          </cell>
          <cell r="BD651">
            <v>0</v>
          </cell>
          <cell r="BE651">
            <v>0</v>
          </cell>
          <cell r="BF651">
            <v>0</v>
          </cell>
          <cell r="BG651">
            <v>0</v>
          </cell>
          <cell r="BH651">
            <v>0</v>
          </cell>
        </row>
        <row r="652">
          <cell r="B652" t="str">
            <v>S413112</v>
          </cell>
          <cell r="C652" t="str">
            <v>南皮县泰航五金制造有限公司</v>
          </cell>
          <cell r="E652">
            <v>0</v>
          </cell>
          <cell r="AV652">
            <v>0</v>
          </cell>
          <cell r="AW652">
            <v>0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E652">
            <v>0</v>
          </cell>
          <cell r="BF652">
            <v>0</v>
          </cell>
          <cell r="BG652">
            <v>0</v>
          </cell>
          <cell r="BH652">
            <v>0</v>
          </cell>
        </row>
        <row r="653">
          <cell r="B653" t="str">
            <v>S413179</v>
          </cell>
          <cell r="C653" t="str">
            <v>文安县海智五金制品有限公司</v>
          </cell>
          <cell r="E653" t="str">
            <v>金属件</v>
          </cell>
          <cell r="F653" t="e">
            <v>#REF!</v>
          </cell>
          <cell r="H653" t="str">
            <v>现付</v>
          </cell>
          <cell r="AU653">
            <v>0</v>
          </cell>
          <cell r="AV653">
            <v>0</v>
          </cell>
          <cell r="AW653">
            <v>0</v>
          </cell>
          <cell r="AY653">
            <v>0</v>
          </cell>
          <cell r="AZ653">
            <v>0</v>
          </cell>
          <cell r="BA653">
            <v>0</v>
          </cell>
          <cell r="BB653">
            <v>1</v>
          </cell>
          <cell r="BC653">
            <v>0</v>
          </cell>
          <cell r="BD653">
            <v>0</v>
          </cell>
          <cell r="BE653">
            <v>0</v>
          </cell>
          <cell r="BF653">
            <v>0</v>
          </cell>
          <cell r="BG653">
            <v>0</v>
          </cell>
          <cell r="BH653">
            <v>0</v>
          </cell>
        </row>
        <row r="654">
          <cell r="B654" t="str">
            <v>S413213</v>
          </cell>
          <cell r="C654" t="str">
            <v>沧县大河精密铸造厂</v>
          </cell>
          <cell r="E654" t="str">
            <v>座椅</v>
          </cell>
          <cell r="F654" t="e">
            <v>#REF!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  <cell r="BA654">
            <v>0</v>
          </cell>
          <cell r="BB654">
            <v>1</v>
          </cell>
          <cell r="BC654">
            <v>0</v>
          </cell>
          <cell r="BD654">
            <v>0</v>
          </cell>
          <cell r="BE654">
            <v>0</v>
          </cell>
          <cell r="BF654">
            <v>0</v>
          </cell>
          <cell r="BG654">
            <v>0</v>
          </cell>
          <cell r="BH654">
            <v>0</v>
          </cell>
        </row>
        <row r="655">
          <cell r="B655" t="str">
            <v>S431040</v>
          </cell>
          <cell r="C655" t="str">
            <v>上海通实机器人制造有限公司</v>
          </cell>
          <cell r="E655" t="str">
            <v>金属件</v>
          </cell>
          <cell r="F655" t="e">
            <v>#REF!</v>
          </cell>
          <cell r="AU655">
            <v>0</v>
          </cell>
          <cell r="AV655">
            <v>0</v>
          </cell>
          <cell r="AW655">
            <v>0</v>
          </cell>
          <cell r="AY655">
            <v>0</v>
          </cell>
          <cell r="AZ655">
            <v>0</v>
          </cell>
          <cell r="BA655">
            <v>0</v>
          </cell>
          <cell r="BB655">
            <v>1</v>
          </cell>
          <cell r="BC655">
            <v>0</v>
          </cell>
          <cell r="BD655">
            <v>0</v>
          </cell>
          <cell r="BE655">
            <v>0</v>
          </cell>
          <cell r="BF655">
            <v>0</v>
          </cell>
          <cell r="BG655">
            <v>0</v>
          </cell>
          <cell r="BH655">
            <v>0</v>
          </cell>
        </row>
        <row r="656">
          <cell r="B656" t="str">
            <v>S432033</v>
          </cell>
          <cell r="C656" t="str">
            <v>南京磐纳科技发展有限公司</v>
          </cell>
          <cell r="E656">
            <v>0</v>
          </cell>
          <cell r="AV656">
            <v>0</v>
          </cell>
          <cell r="AW656">
            <v>0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E656">
            <v>0</v>
          </cell>
          <cell r="BF656">
            <v>0</v>
          </cell>
          <cell r="BG656">
            <v>0</v>
          </cell>
          <cell r="BH656">
            <v>0</v>
          </cell>
        </row>
        <row r="657">
          <cell r="B657" t="str">
            <v>S437040</v>
          </cell>
          <cell r="C657" t="str">
            <v>淄博颜山专用汽车有限公司</v>
          </cell>
          <cell r="E657">
            <v>0</v>
          </cell>
          <cell r="K657">
            <v>430000</v>
          </cell>
          <cell r="AV657">
            <v>0</v>
          </cell>
          <cell r="AW657">
            <v>0</v>
          </cell>
          <cell r="AY657">
            <v>0</v>
          </cell>
          <cell r="AZ657">
            <v>430000</v>
          </cell>
          <cell r="BA657">
            <v>430000</v>
          </cell>
          <cell r="BB657">
            <v>0</v>
          </cell>
          <cell r="BC657">
            <v>0</v>
          </cell>
          <cell r="BD657">
            <v>0</v>
          </cell>
          <cell r="BE657">
            <v>0</v>
          </cell>
          <cell r="BF657">
            <v>0</v>
          </cell>
          <cell r="BG657">
            <v>0</v>
          </cell>
          <cell r="BH657">
            <v>0</v>
          </cell>
        </row>
        <row r="658">
          <cell r="B658" t="str">
            <v>S437048</v>
          </cell>
          <cell r="C658" t="str">
            <v>宁津县永胜胶合板厂</v>
          </cell>
          <cell r="E658">
            <v>0</v>
          </cell>
          <cell r="AV658">
            <v>0</v>
          </cell>
          <cell r="AW658">
            <v>0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E658">
            <v>0</v>
          </cell>
          <cell r="BF658">
            <v>0</v>
          </cell>
          <cell r="BG658">
            <v>0</v>
          </cell>
          <cell r="BH658">
            <v>0</v>
          </cell>
        </row>
        <row r="659">
          <cell r="B659" t="str">
            <v>S437054</v>
          </cell>
          <cell r="C659" t="str">
            <v>山东朗迪铝业有限公司</v>
          </cell>
          <cell r="E659">
            <v>0</v>
          </cell>
          <cell r="AV659">
            <v>0</v>
          </cell>
          <cell r="AW659">
            <v>0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E659">
            <v>0</v>
          </cell>
          <cell r="BF659">
            <v>0</v>
          </cell>
          <cell r="BG659">
            <v>0</v>
          </cell>
          <cell r="BH659">
            <v>0</v>
          </cell>
        </row>
        <row r="660">
          <cell r="B660" t="str">
            <v>S437061</v>
          </cell>
          <cell r="C660" t="str">
            <v>青岛宥恩工贸有限公司</v>
          </cell>
          <cell r="E660">
            <v>0</v>
          </cell>
          <cell r="H660" t="str">
            <v>预付</v>
          </cell>
          <cell r="AU660">
            <v>0</v>
          </cell>
          <cell r="AV660">
            <v>0</v>
          </cell>
          <cell r="AW660">
            <v>0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E660">
            <v>0</v>
          </cell>
          <cell r="BF660">
            <v>0</v>
          </cell>
          <cell r="BG660">
            <v>0</v>
          </cell>
          <cell r="BH660">
            <v>0</v>
          </cell>
        </row>
        <row r="661">
          <cell r="B661" t="str">
            <v>S444009</v>
          </cell>
          <cell r="C661" t="str">
            <v>广东尚研电子科技股份有限公司</v>
          </cell>
          <cell r="E661">
            <v>0</v>
          </cell>
          <cell r="H661">
            <v>60</v>
          </cell>
          <cell r="AV661">
            <v>0</v>
          </cell>
          <cell r="AW661">
            <v>0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E661">
            <v>0</v>
          </cell>
          <cell r="BF661">
            <v>0</v>
          </cell>
          <cell r="BG661">
            <v>0</v>
          </cell>
          <cell r="BH661">
            <v>0</v>
          </cell>
        </row>
        <row r="662">
          <cell r="B662" t="str">
            <v>S511038</v>
          </cell>
          <cell r="C662" t="str">
            <v>中联认证中心（北京）有限公司</v>
          </cell>
          <cell r="AV662">
            <v>0</v>
          </cell>
          <cell r="AW662">
            <v>0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E662">
            <v>0</v>
          </cell>
          <cell r="BF662">
            <v>0</v>
          </cell>
          <cell r="BG662">
            <v>0</v>
          </cell>
          <cell r="BH662">
            <v>0</v>
          </cell>
        </row>
        <row r="663">
          <cell r="B663" t="str">
            <v>S511048</v>
          </cell>
          <cell r="C663" t="str">
            <v>东审鼎立国际会计师事务所有限责任公司</v>
          </cell>
          <cell r="E663">
            <v>0</v>
          </cell>
          <cell r="AU663">
            <v>0</v>
          </cell>
          <cell r="AV663">
            <v>0</v>
          </cell>
          <cell r="AW663">
            <v>0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E663">
            <v>0</v>
          </cell>
          <cell r="BF663">
            <v>0</v>
          </cell>
          <cell r="BG663">
            <v>0</v>
          </cell>
          <cell r="BH663">
            <v>0</v>
          </cell>
        </row>
        <row r="664">
          <cell r="B664" t="str">
            <v>S512019</v>
          </cell>
          <cell r="C664" t="str">
            <v>中汽研汽车检验中心（天津）有限公司</v>
          </cell>
          <cell r="E664">
            <v>0</v>
          </cell>
          <cell r="AU664">
            <v>0</v>
          </cell>
          <cell r="AV664">
            <v>0</v>
          </cell>
          <cell r="AW664">
            <v>0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E664">
            <v>0</v>
          </cell>
          <cell r="BF664">
            <v>0</v>
          </cell>
          <cell r="BG664">
            <v>0</v>
          </cell>
          <cell r="BH664">
            <v>0</v>
          </cell>
        </row>
        <row r="665">
          <cell r="B665" t="str">
            <v>S513032</v>
          </cell>
          <cell r="C665" t="str">
            <v>保定市齐稳精密机械设备制造有限公司</v>
          </cell>
          <cell r="E665">
            <v>0</v>
          </cell>
          <cell r="AV665">
            <v>0</v>
          </cell>
          <cell r="AW665">
            <v>0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E665">
            <v>0</v>
          </cell>
          <cell r="BF665">
            <v>0</v>
          </cell>
          <cell r="BG665">
            <v>0</v>
          </cell>
          <cell r="BH665">
            <v>0</v>
          </cell>
        </row>
        <row r="666">
          <cell r="B666" t="str">
            <v>S513034</v>
          </cell>
          <cell r="C666" t="str">
            <v>中国移动通信集团河北有限公司沧州分公司</v>
          </cell>
          <cell r="E666">
            <v>0</v>
          </cell>
          <cell r="AU666">
            <v>0</v>
          </cell>
          <cell r="AV666">
            <v>0</v>
          </cell>
          <cell r="AW666">
            <v>0</v>
          </cell>
          <cell r="AX666">
            <v>0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E666">
            <v>0</v>
          </cell>
          <cell r="BF666">
            <v>0</v>
          </cell>
          <cell r="BG666">
            <v>0</v>
          </cell>
          <cell r="BH666">
            <v>0</v>
          </cell>
        </row>
        <row r="667">
          <cell r="B667" t="str">
            <v>S513043</v>
          </cell>
          <cell r="C667" t="str">
            <v>河北清旭科技服务有限公司</v>
          </cell>
          <cell r="E667">
            <v>0</v>
          </cell>
          <cell r="AV667">
            <v>0</v>
          </cell>
          <cell r="AW667">
            <v>0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E667">
            <v>0</v>
          </cell>
          <cell r="BF667">
            <v>0</v>
          </cell>
          <cell r="BG667">
            <v>0</v>
          </cell>
          <cell r="BH667">
            <v>0</v>
          </cell>
        </row>
        <row r="668">
          <cell r="B668" t="str">
            <v>S513064</v>
          </cell>
          <cell r="C668" t="str">
            <v>沧州强盛精密模具制造有限公司</v>
          </cell>
          <cell r="E668">
            <v>0</v>
          </cell>
          <cell r="AV668">
            <v>0</v>
          </cell>
          <cell r="AW668">
            <v>0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E668">
            <v>0</v>
          </cell>
          <cell r="BF668">
            <v>0</v>
          </cell>
          <cell r="BG668">
            <v>0</v>
          </cell>
          <cell r="BH668">
            <v>0</v>
          </cell>
        </row>
        <row r="669">
          <cell r="B669" t="str">
            <v>S513083</v>
          </cell>
          <cell r="C669" t="str">
            <v>河北冀翔通电子科技有限公司</v>
          </cell>
          <cell r="E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E669">
            <v>0</v>
          </cell>
          <cell r="BF669">
            <v>0</v>
          </cell>
          <cell r="BG669">
            <v>0</v>
          </cell>
          <cell r="BH669">
            <v>0</v>
          </cell>
        </row>
        <row r="670">
          <cell r="B670" t="str">
            <v>S513198</v>
          </cell>
          <cell r="C670" t="str">
            <v>河北宇通特种胶管有限公司</v>
          </cell>
          <cell r="E670">
            <v>0</v>
          </cell>
          <cell r="AV670">
            <v>0</v>
          </cell>
          <cell r="AW670">
            <v>0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E670">
            <v>0</v>
          </cell>
          <cell r="BF670">
            <v>0</v>
          </cell>
          <cell r="BG670">
            <v>0</v>
          </cell>
          <cell r="BH670">
            <v>0</v>
          </cell>
        </row>
        <row r="671">
          <cell r="B671" t="str">
            <v>S513207</v>
          </cell>
          <cell r="C671" t="str">
            <v>信誉楼百货集团有限公司黄骅信誉楼旗舰店</v>
          </cell>
          <cell r="E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E671">
            <v>0</v>
          </cell>
          <cell r="BF671">
            <v>0</v>
          </cell>
          <cell r="BG671">
            <v>0</v>
          </cell>
          <cell r="BH671">
            <v>0</v>
          </cell>
        </row>
        <row r="672">
          <cell r="B672" t="str">
            <v>S513221</v>
          </cell>
          <cell r="C672" t="str">
            <v>沧州骏臣金属材料销售有限公司</v>
          </cell>
          <cell r="E672">
            <v>0</v>
          </cell>
          <cell r="AU672">
            <v>0</v>
          </cell>
          <cell r="AV672">
            <v>0</v>
          </cell>
          <cell r="AW672">
            <v>0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E672">
            <v>0</v>
          </cell>
          <cell r="BF672">
            <v>0</v>
          </cell>
          <cell r="BG672">
            <v>0</v>
          </cell>
          <cell r="BH672">
            <v>0</v>
          </cell>
        </row>
        <row r="673">
          <cell r="B673" t="str">
            <v>S513236</v>
          </cell>
          <cell r="C673" t="str">
            <v>河北爱信诺航天信息有限公司沧州分公司</v>
          </cell>
          <cell r="E673">
            <v>0</v>
          </cell>
          <cell r="AU673">
            <v>0</v>
          </cell>
          <cell r="AV673">
            <v>0</v>
          </cell>
          <cell r="AW673">
            <v>0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E673">
            <v>0</v>
          </cell>
          <cell r="BF673">
            <v>0</v>
          </cell>
          <cell r="BG673">
            <v>0</v>
          </cell>
          <cell r="BH673">
            <v>0</v>
          </cell>
        </row>
        <row r="674">
          <cell r="B674" t="str">
            <v>S533012</v>
          </cell>
          <cell r="C674" t="str">
            <v>永赢金融租赁有限公司</v>
          </cell>
          <cell r="E674">
            <v>0</v>
          </cell>
          <cell r="AU674">
            <v>0</v>
          </cell>
          <cell r="AV674">
            <v>0</v>
          </cell>
          <cell r="AW674">
            <v>0</v>
          </cell>
          <cell r="AY674">
            <v>250591.6</v>
          </cell>
          <cell r="AZ674">
            <v>250591.6</v>
          </cell>
          <cell r="BA674">
            <v>250591.6</v>
          </cell>
          <cell r="BB674">
            <v>0</v>
          </cell>
          <cell r="BC674">
            <v>0</v>
          </cell>
          <cell r="BD674">
            <v>0</v>
          </cell>
          <cell r="BE674">
            <v>0</v>
          </cell>
          <cell r="BF674">
            <v>0</v>
          </cell>
          <cell r="BG674">
            <v>0</v>
          </cell>
          <cell r="BH674">
            <v>41765.26666666667</v>
          </cell>
        </row>
        <row r="675">
          <cell r="B675" t="str">
            <v>S537043</v>
          </cell>
          <cell r="C675" t="str">
            <v>中国重汽集团济南动力有限公司</v>
          </cell>
          <cell r="E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E675">
            <v>0</v>
          </cell>
          <cell r="BF675">
            <v>0</v>
          </cell>
          <cell r="BG675">
            <v>0</v>
          </cell>
          <cell r="BH675">
            <v>0</v>
          </cell>
        </row>
        <row r="676">
          <cell r="B676" t="str">
            <v>S541015</v>
          </cell>
          <cell r="C676" t="str">
            <v>河南云塔新能源科技开发有限公司</v>
          </cell>
          <cell r="E676">
            <v>0</v>
          </cell>
          <cell r="AV676">
            <v>0</v>
          </cell>
          <cell r="AW676">
            <v>0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E676">
            <v>0</v>
          </cell>
          <cell r="BF676">
            <v>0</v>
          </cell>
          <cell r="BG676">
            <v>0</v>
          </cell>
          <cell r="BH676">
            <v>0</v>
          </cell>
        </row>
        <row r="677">
          <cell r="B677" t="str">
            <v>S543005</v>
          </cell>
          <cell r="C677" t="str">
            <v>卫辉市华伟矿山机械有限公司</v>
          </cell>
          <cell r="E677">
            <v>0</v>
          </cell>
          <cell r="AV677">
            <v>0</v>
          </cell>
          <cell r="AW677">
            <v>0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E677">
            <v>0</v>
          </cell>
          <cell r="BF677">
            <v>0</v>
          </cell>
          <cell r="BG677">
            <v>0</v>
          </cell>
          <cell r="BH677">
            <v>0</v>
          </cell>
        </row>
        <row r="678">
          <cell r="B678" t="str">
            <v>S544026</v>
          </cell>
          <cell r="C678" t="str">
            <v>东莞市博一自动化科技有限公司</v>
          </cell>
          <cell r="E678">
            <v>0</v>
          </cell>
          <cell r="AU678">
            <v>0</v>
          </cell>
          <cell r="AV678">
            <v>0</v>
          </cell>
          <cell r="AW678">
            <v>0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E678">
            <v>0</v>
          </cell>
          <cell r="BF678">
            <v>0</v>
          </cell>
          <cell r="BG678">
            <v>0</v>
          </cell>
          <cell r="BH678">
            <v>0</v>
          </cell>
        </row>
        <row r="679">
          <cell r="B679" t="str">
            <v>S561001</v>
          </cell>
          <cell r="C679" t="str">
            <v>陕西华臻工贸服务有限公司</v>
          </cell>
          <cell r="E679">
            <v>0</v>
          </cell>
          <cell r="AV679">
            <v>0</v>
          </cell>
          <cell r="AW679">
            <v>0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E679">
            <v>0</v>
          </cell>
          <cell r="BF679">
            <v>0</v>
          </cell>
          <cell r="BG679">
            <v>0</v>
          </cell>
          <cell r="BH679">
            <v>0</v>
          </cell>
        </row>
        <row r="680">
          <cell r="B680" t="str">
            <v>S412037</v>
          </cell>
          <cell r="C680" t="str">
            <v>天津湘鑫科技发展有限公司</v>
          </cell>
          <cell r="E680">
            <v>0</v>
          </cell>
          <cell r="H680">
            <v>30</v>
          </cell>
          <cell r="J680">
            <v>30</v>
          </cell>
          <cell r="AV680">
            <v>0</v>
          </cell>
          <cell r="AW680">
            <v>63475.21</v>
          </cell>
          <cell r="AY680">
            <v>0</v>
          </cell>
          <cell r="AZ680">
            <v>63475.21</v>
          </cell>
          <cell r="BA680">
            <v>63475.21</v>
          </cell>
          <cell r="BB680">
            <v>0</v>
          </cell>
          <cell r="BC680">
            <v>0</v>
          </cell>
          <cell r="BD680">
            <v>0</v>
          </cell>
          <cell r="BE680">
            <v>0</v>
          </cell>
          <cell r="BF680">
            <v>10579.201666666666</v>
          </cell>
          <cell r="BG680">
            <v>10579.201666666666</v>
          </cell>
          <cell r="BH680">
            <v>10579.201666666666</v>
          </cell>
        </row>
        <row r="681">
          <cell r="B681" t="str">
            <v>S413212</v>
          </cell>
          <cell r="C681" t="str">
            <v>廊坊富杉汽车零部件有限公司</v>
          </cell>
          <cell r="E681" t="str">
            <v>座椅</v>
          </cell>
          <cell r="F681" t="e">
            <v>#REF!</v>
          </cell>
          <cell r="H681">
            <v>60</v>
          </cell>
          <cell r="J681">
            <v>60</v>
          </cell>
          <cell r="AV681">
            <v>59971.360000000001</v>
          </cell>
          <cell r="AW681">
            <v>0</v>
          </cell>
          <cell r="AY681">
            <v>0</v>
          </cell>
          <cell r="AZ681">
            <v>59971.360000000001</v>
          </cell>
          <cell r="BA681">
            <v>59971.360000000001</v>
          </cell>
          <cell r="BB681">
            <v>0</v>
          </cell>
          <cell r="BC681">
            <v>0</v>
          </cell>
          <cell r="BD681">
            <v>0</v>
          </cell>
          <cell r="BE681">
            <v>9995.2266666666674</v>
          </cell>
          <cell r="BF681">
            <v>9995.2266666666674</v>
          </cell>
          <cell r="BG681">
            <v>9995.2266666666674</v>
          </cell>
          <cell r="BH681">
            <v>9995.2266666666674</v>
          </cell>
        </row>
        <row r="682">
          <cell r="B682" t="str">
            <v>S413215</v>
          </cell>
          <cell r="C682" t="str">
            <v>北京吉信气弹簧制品有限公司廊坊分公司</v>
          </cell>
          <cell r="D682" t="str">
            <v>座椅</v>
          </cell>
          <cell r="E682" t="str">
            <v>座椅</v>
          </cell>
          <cell r="F682" t="e">
            <v>#REF!</v>
          </cell>
          <cell r="G682" t="str">
            <v>正常供货</v>
          </cell>
          <cell r="H682">
            <v>90</v>
          </cell>
          <cell r="I682" t="str">
            <v>是</v>
          </cell>
          <cell r="J682">
            <v>90</v>
          </cell>
          <cell r="AV682">
            <v>2486</v>
          </cell>
          <cell r="AW682">
            <v>43086.9</v>
          </cell>
          <cell r="AX682">
            <v>41222.400000000001</v>
          </cell>
          <cell r="AY682">
            <v>0</v>
          </cell>
          <cell r="AZ682">
            <v>86795.3</v>
          </cell>
          <cell r="BA682">
            <v>2486</v>
          </cell>
          <cell r="BB682">
            <v>0.8</v>
          </cell>
          <cell r="BC682">
            <v>0</v>
          </cell>
          <cell r="BD682">
            <v>0</v>
          </cell>
          <cell r="BE682">
            <v>414.33333333333331</v>
          </cell>
          <cell r="BF682">
            <v>7595.4833333333336</v>
          </cell>
          <cell r="BG682">
            <v>14465.883333333333</v>
          </cell>
          <cell r="BH682">
            <v>14465.883333333333</v>
          </cell>
        </row>
        <row r="683">
          <cell r="B683" t="str">
            <v>S432046</v>
          </cell>
          <cell r="C683" t="str">
            <v>江苏福美汽车镜有限公司</v>
          </cell>
          <cell r="E683">
            <v>0</v>
          </cell>
          <cell r="H683">
            <v>90</v>
          </cell>
          <cell r="J683">
            <v>90</v>
          </cell>
          <cell r="AV683">
            <v>155940</v>
          </cell>
          <cell r="AW683">
            <v>0</v>
          </cell>
          <cell r="AY683">
            <v>0</v>
          </cell>
          <cell r="AZ683">
            <v>155940</v>
          </cell>
          <cell r="BA683">
            <v>155940</v>
          </cell>
          <cell r="BB683">
            <v>0</v>
          </cell>
          <cell r="BC683">
            <v>0</v>
          </cell>
          <cell r="BD683">
            <v>0</v>
          </cell>
          <cell r="BE683">
            <v>25990</v>
          </cell>
          <cell r="BF683">
            <v>25990</v>
          </cell>
          <cell r="BG683">
            <v>25990</v>
          </cell>
          <cell r="BH683">
            <v>25990</v>
          </cell>
        </row>
        <row r="684">
          <cell r="B684" t="str">
            <v>S432049</v>
          </cell>
          <cell r="C684" t="str">
            <v>徐州派特控制技术有限公司</v>
          </cell>
          <cell r="E684" t="str">
            <v>座椅</v>
          </cell>
          <cell r="F684" t="e">
            <v>#REF!</v>
          </cell>
          <cell r="H684">
            <v>90</v>
          </cell>
          <cell r="J684">
            <v>90</v>
          </cell>
          <cell r="AV684">
            <v>3583</v>
          </cell>
          <cell r="AW684">
            <v>29945</v>
          </cell>
          <cell r="AY684">
            <v>0</v>
          </cell>
          <cell r="AZ684">
            <v>33528</v>
          </cell>
          <cell r="BA684">
            <v>3583</v>
          </cell>
          <cell r="BB684">
            <v>0</v>
          </cell>
          <cell r="BC684">
            <v>0</v>
          </cell>
          <cell r="BD684">
            <v>0</v>
          </cell>
          <cell r="BE684">
            <v>597.16666666666663</v>
          </cell>
          <cell r="BF684">
            <v>5588</v>
          </cell>
          <cell r="BG684">
            <v>5588</v>
          </cell>
          <cell r="BH684">
            <v>5588</v>
          </cell>
        </row>
        <row r="685">
          <cell r="B685" t="str">
            <v>S513190</v>
          </cell>
          <cell r="C685" t="str">
            <v>沧州直聘通信息技术有限公司</v>
          </cell>
          <cell r="E685">
            <v>0</v>
          </cell>
          <cell r="H685" t="str">
            <v>预付</v>
          </cell>
          <cell r="AV685">
            <v>0</v>
          </cell>
          <cell r="AW685">
            <v>0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E685">
            <v>0</v>
          </cell>
          <cell r="BF685">
            <v>0</v>
          </cell>
          <cell r="BG685">
            <v>0</v>
          </cell>
          <cell r="BH685">
            <v>0</v>
          </cell>
        </row>
        <row r="686">
          <cell r="B686" t="str">
            <v>S431041</v>
          </cell>
          <cell r="C686" t="str">
            <v>上海绒彧贸易有限公司</v>
          </cell>
          <cell r="E686">
            <v>0</v>
          </cell>
          <cell r="H686" t="str">
            <v>预付</v>
          </cell>
          <cell r="AV686">
            <v>0</v>
          </cell>
          <cell r="AW686">
            <v>0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E686">
            <v>0</v>
          </cell>
          <cell r="BF686">
            <v>0</v>
          </cell>
          <cell r="BG686">
            <v>0</v>
          </cell>
          <cell r="BH686">
            <v>0</v>
          </cell>
        </row>
        <row r="687">
          <cell r="B687" t="str">
            <v>S432051</v>
          </cell>
          <cell r="C687" t="str">
            <v>无锡万谦工品智造科技有限公司</v>
          </cell>
          <cell r="E687" t="str">
            <v>金属件</v>
          </cell>
          <cell r="F687" t="e">
            <v>#REF!</v>
          </cell>
          <cell r="H687" t="str">
            <v>预付</v>
          </cell>
          <cell r="AV687">
            <v>0</v>
          </cell>
          <cell r="AW687">
            <v>0</v>
          </cell>
          <cell r="AY687">
            <v>0</v>
          </cell>
          <cell r="AZ687">
            <v>0</v>
          </cell>
          <cell r="BA687">
            <v>0</v>
          </cell>
          <cell r="BB687">
            <v>1</v>
          </cell>
          <cell r="BC687">
            <v>0</v>
          </cell>
          <cell r="BD687">
            <v>0</v>
          </cell>
          <cell r="BE687">
            <v>0</v>
          </cell>
          <cell r="BF687">
            <v>0</v>
          </cell>
          <cell r="BG687">
            <v>0</v>
          </cell>
          <cell r="BH687">
            <v>0</v>
          </cell>
        </row>
        <row r="688">
          <cell r="B688" t="str">
            <v>S421018</v>
          </cell>
          <cell r="C688" t="str">
            <v>阿诺德紧固件（沈阳）有限公司</v>
          </cell>
          <cell r="E688">
            <v>0</v>
          </cell>
          <cell r="H688">
            <v>90</v>
          </cell>
          <cell r="AW688">
            <v>25230.639999999999</v>
          </cell>
          <cell r="AY688">
            <v>0</v>
          </cell>
          <cell r="AZ688">
            <v>25230.639999999999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E688">
            <v>0</v>
          </cell>
          <cell r="BF688">
            <v>4205.1066666666666</v>
          </cell>
          <cell r="BG688">
            <v>4205.1066666666666</v>
          </cell>
          <cell r="BH688">
            <v>4205.1066666666666</v>
          </cell>
        </row>
        <row r="689">
          <cell r="B689" t="str">
            <v>S432052</v>
          </cell>
          <cell r="C689" t="str">
            <v>昆山圣精特金属制品有限公司</v>
          </cell>
          <cell r="E689" t="str">
            <v>金属件</v>
          </cell>
          <cell r="F689" t="e">
            <v>#REF!</v>
          </cell>
          <cell r="H689" t="str">
            <v>预付</v>
          </cell>
          <cell r="AY689">
            <v>0</v>
          </cell>
          <cell r="AZ689">
            <v>0</v>
          </cell>
          <cell r="BA689">
            <v>0</v>
          </cell>
          <cell r="BB689">
            <v>1</v>
          </cell>
          <cell r="BC689">
            <v>0</v>
          </cell>
          <cell r="BD689">
            <v>0</v>
          </cell>
          <cell r="BE689">
            <v>0</v>
          </cell>
          <cell r="BF689">
            <v>0</v>
          </cell>
          <cell r="BG689">
            <v>0</v>
          </cell>
          <cell r="BH689">
            <v>0</v>
          </cell>
        </row>
        <row r="690">
          <cell r="B690" t="str">
            <v>S512038</v>
          </cell>
          <cell r="C690" t="str">
            <v>天津俊泰金属制品有限公司</v>
          </cell>
          <cell r="E690">
            <v>0</v>
          </cell>
          <cell r="H690">
            <v>30</v>
          </cell>
          <cell r="AW690">
            <v>128390.94</v>
          </cell>
          <cell r="AY690">
            <v>0</v>
          </cell>
          <cell r="AZ690">
            <v>128390.94</v>
          </cell>
          <cell r="BA690">
            <v>128390.94</v>
          </cell>
          <cell r="BB690">
            <v>0</v>
          </cell>
          <cell r="BC690">
            <v>0</v>
          </cell>
          <cell r="BD690">
            <v>0</v>
          </cell>
          <cell r="BE690">
            <v>0</v>
          </cell>
          <cell r="BF690">
            <v>21398.49</v>
          </cell>
          <cell r="BG690">
            <v>21398.49</v>
          </cell>
          <cell r="BH690">
            <v>21398.49</v>
          </cell>
        </row>
        <row r="691">
          <cell r="B691" t="str">
            <v>S412052</v>
          </cell>
          <cell r="C691" t="str">
            <v>利宇晴塑胶(天津)有限公司</v>
          </cell>
          <cell r="E691" t="e">
            <v>#N/A</v>
          </cell>
          <cell r="H691">
            <v>30</v>
          </cell>
          <cell r="AY691">
            <v>0</v>
          </cell>
          <cell r="AZ691">
            <v>0</v>
          </cell>
          <cell r="BA691">
            <v>0</v>
          </cell>
          <cell r="BB691" t="e">
            <v>#N/A</v>
          </cell>
          <cell r="BC691">
            <v>0</v>
          </cell>
          <cell r="BD691">
            <v>0</v>
          </cell>
          <cell r="BE691">
            <v>0</v>
          </cell>
          <cell r="BF691">
            <v>0</v>
          </cell>
          <cell r="BG691">
            <v>0</v>
          </cell>
          <cell r="BH691">
            <v>0</v>
          </cell>
        </row>
        <row r="692">
          <cell r="B692" t="str">
            <v>S422010</v>
          </cell>
          <cell r="C692" t="str">
            <v>长春鸿德汽车照明有限公司</v>
          </cell>
          <cell r="E692" t="e">
            <v>#N/A</v>
          </cell>
          <cell r="H692">
            <v>60</v>
          </cell>
          <cell r="AY692">
            <v>173134.07999999999</v>
          </cell>
          <cell r="AZ692">
            <v>173134.07999999999</v>
          </cell>
          <cell r="BA692">
            <v>0</v>
          </cell>
          <cell r="BB692" t="e">
            <v>#N/A</v>
          </cell>
          <cell r="BC692">
            <v>0</v>
          </cell>
          <cell r="BD692">
            <v>0</v>
          </cell>
          <cell r="BE692">
            <v>0</v>
          </cell>
          <cell r="BF692">
            <v>0</v>
          </cell>
          <cell r="BG692">
            <v>0</v>
          </cell>
          <cell r="BH692">
            <v>28855.679999999997</v>
          </cell>
        </row>
        <row r="693">
          <cell r="B693" t="str">
            <v>S437066</v>
          </cell>
          <cell r="C693" t="str">
            <v>潍坊四水包装有限公司</v>
          </cell>
          <cell r="E693" t="e">
            <v>#N/A</v>
          </cell>
          <cell r="H693" t="str">
            <v>预付</v>
          </cell>
          <cell r="AY693">
            <v>0</v>
          </cell>
          <cell r="AZ693">
            <v>0</v>
          </cell>
          <cell r="BA693">
            <v>0</v>
          </cell>
          <cell r="BB693" t="e">
            <v>#N/A</v>
          </cell>
          <cell r="BC693">
            <v>0</v>
          </cell>
          <cell r="BD693">
            <v>0</v>
          </cell>
          <cell r="BE693">
            <v>0</v>
          </cell>
          <cell r="BF693">
            <v>0</v>
          </cell>
          <cell r="BG693">
            <v>0</v>
          </cell>
          <cell r="BH693">
            <v>0</v>
          </cell>
        </row>
        <row r="694">
          <cell r="B694" t="str">
            <v>S444020</v>
          </cell>
          <cell r="C694" t="str">
            <v>惠州华阳通用电子有限公司</v>
          </cell>
          <cell r="E694" t="e">
            <v>#N/A</v>
          </cell>
          <cell r="H694">
            <v>60</v>
          </cell>
          <cell r="AY694">
            <v>3818204.46</v>
          </cell>
          <cell r="AZ694">
            <v>3818204.46</v>
          </cell>
          <cell r="BA694">
            <v>0</v>
          </cell>
          <cell r="BB694" t="e">
            <v>#N/A</v>
          </cell>
          <cell r="BC694">
            <v>0</v>
          </cell>
          <cell r="BD694">
            <v>0</v>
          </cell>
          <cell r="BE694">
            <v>0</v>
          </cell>
          <cell r="BF694">
            <v>0</v>
          </cell>
          <cell r="BG694">
            <v>0</v>
          </cell>
          <cell r="BH694">
            <v>636367.41</v>
          </cell>
        </row>
        <row r="695">
          <cell r="B695" t="str">
            <v>S512035</v>
          </cell>
          <cell r="C695" t="str">
            <v>联合众企塑料包装制品（天津）有限公司</v>
          </cell>
          <cell r="E695" t="e">
            <v>#N/A</v>
          </cell>
          <cell r="H695">
            <v>60</v>
          </cell>
          <cell r="AY695">
            <v>20672.12</v>
          </cell>
          <cell r="AZ695">
            <v>20672.12</v>
          </cell>
          <cell r="BA695">
            <v>0</v>
          </cell>
          <cell r="BB695" t="e">
            <v>#N/A</v>
          </cell>
          <cell r="BC695">
            <v>0</v>
          </cell>
          <cell r="BD695">
            <v>0</v>
          </cell>
          <cell r="BE695">
            <v>0</v>
          </cell>
          <cell r="BF695">
            <v>0</v>
          </cell>
          <cell r="BG695">
            <v>0</v>
          </cell>
          <cell r="BH695">
            <v>3445.353333333333</v>
          </cell>
        </row>
        <row r="696">
          <cell r="B696" t="str">
            <v>S513238</v>
          </cell>
          <cell r="C696" t="str">
            <v>深州市睿盛橡塑制品有限公司</v>
          </cell>
          <cell r="E696" t="str">
            <v>金属件</v>
          </cell>
          <cell r="F696" t="e">
            <v>#REF!</v>
          </cell>
          <cell r="H696" t="str">
            <v>预付</v>
          </cell>
          <cell r="AX696">
            <v>3145</v>
          </cell>
          <cell r="AY696">
            <v>92912.62</v>
          </cell>
          <cell r="AZ696">
            <v>96057.62</v>
          </cell>
          <cell r="BA696">
            <v>96057.62</v>
          </cell>
          <cell r="BB696" t="e">
            <v>#N/A</v>
          </cell>
          <cell r="BC696">
            <v>0</v>
          </cell>
          <cell r="BD696">
            <v>0</v>
          </cell>
          <cell r="BE696">
            <v>0</v>
          </cell>
          <cell r="BF696">
            <v>0</v>
          </cell>
          <cell r="BG696">
            <v>524.16666666666663</v>
          </cell>
          <cell r="BH696">
            <v>16009.603333333333</v>
          </cell>
        </row>
        <row r="697">
          <cell r="B697" t="str">
            <v>S531018</v>
          </cell>
          <cell r="C697" t="str">
            <v>上海誉星电子有限公司</v>
          </cell>
          <cell r="E697" t="e">
            <v>#N/A</v>
          </cell>
          <cell r="H697" t="str">
            <v>预付</v>
          </cell>
          <cell r="AY697">
            <v>0</v>
          </cell>
          <cell r="AZ697">
            <v>0</v>
          </cell>
          <cell r="BA697">
            <v>0</v>
          </cell>
          <cell r="BB697" t="e">
            <v>#N/A</v>
          </cell>
          <cell r="BC697">
            <v>0</v>
          </cell>
          <cell r="BD697">
            <v>0</v>
          </cell>
          <cell r="BE697">
            <v>0</v>
          </cell>
          <cell r="BF697">
            <v>0</v>
          </cell>
          <cell r="BG697">
            <v>0</v>
          </cell>
          <cell r="BH697">
            <v>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4"/>
    </sheetNames>
    <sheetDataSet>
      <sheetData sheetId="0" refreshError="1"/>
      <sheetData sheetId="1" refreshError="1">
        <row r="1">
          <cell r="A1" t="str">
            <v>正常货款类</v>
          </cell>
        </row>
        <row r="2">
          <cell r="A2" t="str">
            <v>供应商代码</v>
          </cell>
          <cell r="B2" t="str">
            <v>供应商名称</v>
          </cell>
          <cell r="C2" t="str">
            <v>模块</v>
          </cell>
          <cell r="D2" t="str">
            <v>供货状态</v>
          </cell>
          <cell r="E2" t="str">
            <v>类别</v>
          </cell>
          <cell r="F2" t="str">
            <v>资金类别区分</v>
          </cell>
          <cell r="G2" t="str">
            <v>2024年1-4月</v>
          </cell>
          <cell r="J2" t="str">
            <v>1月</v>
          </cell>
          <cell r="O2" t="str">
            <v>2月</v>
          </cell>
          <cell r="R2" t="str">
            <v>3月</v>
          </cell>
          <cell r="S2" t="str">
            <v>4月</v>
          </cell>
          <cell r="U2" t="str">
            <v>2024年1-4月</v>
          </cell>
        </row>
        <row r="3">
          <cell r="G3" t="str">
            <v>按半年平均数应付</v>
          </cell>
          <cell r="H3" t="str">
            <v>付款原则比例</v>
          </cell>
          <cell r="I3" t="str">
            <v>按原则应付</v>
          </cell>
          <cell r="J3" t="str">
            <v>1.24支付</v>
          </cell>
          <cell r="K3" t="str">
            <v>1.29支付</v>
          </cell>
          <cell r="L3" t="str">
            <v>1.31支付</v>
          </cell>
          <cell r="M3" t="str">
            <v>2.1支付</v>
          </cell>
          <cell r="N3" t="str">
            <v>2.6支付</v>
          </cell>
          <cell r="O3" t="str">
            <v>2.21支付</v>
          </cell>
          <cell r="P3" t="str">
            <v>2.29支付</v>
          </cell>
          <cell r="Q3" t="str">
            <v>3.1支付</v>
          </cell>
          <cell r="R3" t="str">
            <v>3.14支付</v>
          </cell>
          <cell r="S3" t="str">
            <v>4.27支付</v>
          </cell>
          <cell r="T3" t="str">
            <v>5.23前支付</v>
          </cell>
          <cell r="U3" t="str">
            <v>合计支付</v>
          </cell>
          <cell r="V3" t="str">
            <v>支付比例</v>
          </cell>
        </row>
        <row r="4">
          <cell r="A4" t="str">
            <v>S413044</v>
          </cell>
          <cell r="B4" t="str">
            <v>黄骅市长生汽车灯镜有限公司</v>
          </cell>
          <cell r="C4" t="str">
            <v>金属件/座椅/后视镜</v>
          </cell>
          <cell r="D4" t="str">
            <v>正常供货</v>
          </cell>
          <cell r="E4" t="str">
            <v>零部件</v>
          </cell>
          <cell r="F4" t="str">
            <v>正常货款类</v>
          </cell>
          <cell r="G4">
            <v>1935311.1546666699</v>
          </cell>
          <cell r="H4">
            <v>0.8</v>
          </cell>
          <cell r="I4">
            <v>1548248.9237333301</v>
          </cell>
          <cell r="M4">
            <v>0</v>
          </cell>
          <cell r="N4">
            <v>90000</v>
          </cell>
          <cell r="P4">
            <v>150000</v>
          </cell>
          <cell r="R4">
            <v>150000</v>
          </cell>
          <cell r="S4">
            <v>120000</v>
          </cell>
          <cell r="U4">
            <v>510000</v>
          </cell>
          <cell r="V4">
            <v>0.32940439497947399</v>
          </cell>
        </row>
        <row r="5">
          <cell r="A5" t="str">
            <v>S413022</v>
          </cell>
          <cell r="B5" t="str">
            <v>海兴中盛弹簧有限公司</v>
          </cell>
          <cell r="C5" t="str">
            <v>金属件/座椅/后视镜</v>
          </cell>
          <cell r="D5" t="str">
            <v>正常供货</v>
          </cell>
          <cell r="E5" t="str">
            <v>零部件</v>
          </cell>
          <cell r="F5" t="str">
            <v>正常货款类</v>
          </cell>
          <cell r="G5">
            <v>1815941.8959999999</v>
          </cell>
          <cell r="H5">
            <v>0.8</v>
          </cell>
          <cell r="I5">
            <v>1452753.5168000001</v>
          </cell>
          <cell r="J5">
            <v>0</v>
          </cell>
          <cell r="K5">
            <v>0</v>
          </cell>
          <cell r="L5">
            <v>0</v>
          </cell>
          <cell r="M5">
            <v>240000</v>
          </cell>
          <cell r="N5">
            <v>90000</v>
          </cell>
          <cell r="P5">
            <v>150000</v>
          </cell>
          <cell r="Q5">
            <v>100000</v>
          </cell>
          <cell r="R5">
            <v>100000</v>
          </cell>
          <cell r="S5">
            <v>120000</v>
          </cell>
          <cell r="U5">
            <v>800000</v>
          </cell>
          <cell r="V5">
            <v>0.55067841223483704</v>
          </cell>
        </row>
        <row r="6">
          <cell r="A6" t="str">
            <v>S413034</v>
          </cell>
          <cell r="B6" t="str">
            <v>黄骅市汇铭汽车部件有限公司</v>
          </cell>
          <cell r="C6" t="str">
            <v>金属件/座椅/后视镜</v>
          </cell>
          <cell r="D6" t="str">
            <v>正常供货</v>
          </cell>
          <cell r="E6" t="str">
            <v>零部件</v>
          </cell>
          <cell r="F6" t="str">
            <v>正常货款类</v>
          </cell>
          <cell r="G6">
            <v>560616.22933333297</v>
          </cell>
          <cell r="H6">
            <v>0.8</v>
          </cell>
          <cell r="I6">
            <v>448492.98346666701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100000</v>
          </cell>
          <cell r="P6">
            <v>50000</v>
          </cell>
          <cell r="Q6">
            <v>50000</v>
          </cell>
          <cell r="S6">
            <v>50000</v>
          </cell>
          <cell r="U6">
            <v>250000</v>
          </cell>
          <cell r="V6">
            <v>0.55742232145440196</v>
          </cell>
        </row>
        <row r="7">
          <cell r="A7" t="str">
            <v>S411007</v>
          </cell>
          <cell r="B7" t="str">
            <v>北京浦东三浦标准件有限公司</v>
          </cell>
          <cell r="C7" t="str">
            <v>金属件/座椅/后视镜</v>
          </cell>
          <cell r="D7" t="str">
            <v>正常供货</v>
          </cell>
          <cell r="E7" t="str">
            <v>零部件</v>
          </cell>
          <cell r="F7" t="str">
            <v>正常货款类</v>
          </cell>
          <cell r="G7">
            <v>370852.93599999999</v>
          </cell>
          <cell r="H7">
            <v>0.8</v>
          </cell>
          <cell r="I7">
            <v>296682.34879999998</v>
          </cell>
          <cell r="J7">
            <v>90000</v>
          </cell>
          <cell r="K7">
            <v>100000</v>
          </cell>
          <cell r="L7">
            <v>0</v>
          </cell>
          <cell r="M7">
            <v>0</v>
          </cell>
          <cell r="N7">
            <v>30000</v>
          </cell>
          <cell r="P7">
            <v>40000</v>
          </cell>
          <cell r="Q7">
            <v>50000</v>
          </cell>
          <cell r="S7">
            <v>100000</v>
          </cell>
          <cell r="T7">
            <v>30000</v>
          </cell>
          <cell r="U7">
            <v>440000</v>
          </cell>
          <cell r="V7">
            <v>1.4830676707922801</v>
          </cell>
        </row>
        <row r="8">
          <cell r="A8" t="str">
            <v>S413037</v>
          </cell>
          <cell r="B8" t="str">
            <v>黄骅市雍丰塑料制品有限公司</v>
          </cell>
          <cell r="C8" t="str">
            <v>金属件/座椅/后视镜</v>
          </cell>
          <cell r="D8" t="str">
            <v>正常供货</v>
          </cell>
          <cell r="E8" t="str">
            <v>零部件</v>
          </cell>
          <cell r="F8" t="str">
            <v>正常货款类</v>
          </cell>
          <cell r="G8">
            <v>293072.56266666699</v>
          </cell>
          <cell r="H8">
            <v>0.8</v>
          </cell>
          <cell r="I8">
            <v>234458.05013333299</v>
          </cell>
          <cell r="N8">
            <v>50000</v>
          </cell>
          <cell r="Q8">
            <v>50000</v>
          </cell>
          <cell r="S8">
            <v>70000</v>
          </cell>
          <cell r="U8">
            <v>170000</v>
          </cell>
          <cell r="V8">
            <v>0.72507640451382704</v>
          </cell>
        </row>
        <row r="9">
          <cell r="A9" t="str">
            <v>S413045</v>
          </cell>
          <cell r="B9" t="str">
            <v>黄骅市鑫祺汽车配件有限公司</v>
          </cell>
          <cell r="C9" t="str">
            <v>金属件/座椅/后视镜</v>
          </cell>
          <cell r="D9" t="str">
            <v>正常供货</v>
          </cell>
          <cell r="E9" t="str">
            <v>零部件</v>
          </cell>
          <cell r="F9" t="str">
            <v>正常货款类</v>
          </cell>
          <cell r="G9">
            <v>269543.96000000002</v>
          </cell>
          <cell r="H9">
            <v>0.8</v>
          </cell>
          <cell r="I9">
            <v>215635.16800000001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P9">
            <v>30000</v>
          </cell>
          <cell r="Q9">
            <v>50000</v>
          </cell>
          <cell r="S9">
            <v>50000</v>
          </cell>
          <cell r="U9">
            <v>130000</v>
          </cell>
          <cell r="V9">
            <v>0.60287012181612198</v>
          </cell>
        </row>
        <row r="10">
          <cell r="A10" t="str">
            <v>S413033</v>
          </cell>
          <cell r="B10" t="str">
            <v>黄骅市再兴汽车配件有限公司</v>
          </cell>
          <cell r="C10" t="str">
            <v>金属件/后视镜</v>
          </cell>
          <cell r="D10" t="str">
            <v>正常供货</v>
          </cell>
          <cell r="E10" t="str">
            <v>零部件</v>
          </cell>
          <cell r="F10" t="str">
            <v>正常货款类</v>
          </cell>
          <cell r="G10">
            <v>461680.78533333301</v>
          </cell>
          <cell r="H10">
            <v>0.8</v>
          </cell>
          <cell r="I10">
            <v>369344.62826666702</v>
          </cell>
          <cell r="J10">
            <v>0</v>
          </cell>
          <cell r="K10">
            <v>0</v>
          </cell>
          <cell r="L10">
            <v>60000</v>
          </cell>
          <cell r="M10">
            <v>60000</v>
          </cell>
          <cell r="P10">
            <v>40000</v>
          </cell>
          <cell r="Q10">
            <v>30000</v>
          </cell>
          <cell r="R10">
            <v>30000</v>
          </cell>
          <cell r="S10">
            <v>50000</v>
          </cell>
          <cell r="U10">
            <v>270000</v>
          </cell>
          <cell r="V10">
            <v>0.73102457525132902</v>
          </cell>
        </row>
        <row r="11">
          <cell r="A11" t="str">
            <v>S413047</v>
          </cell>
          <cell r="B11" t="str">
            <v>黄骅市正大纺织机械配件厂</v>
          </cell>
          <cell r="C11" t="str">
            <v>金属件/座椅/后视镜</v>
          </cell>
          <cell r="D11" t="str">
            <v>正常供货</v>
          </cell>
          <cell r="E11" t="str">
            <v>零部件</v>
          </cell>
          <cell r="F11" t="str">
            <v>正常货款类</v>
          </cell>
          <cell r="G11">
            <v>530885.304</v>
          </cell>
          <cell r="H11">
            <v>0.8</v>
          </cell>
          <cell r="I11">
            <v>424708.24320000003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50000</v>
          </cell>
          <cell r="S11">
            <v>20000</v>
          </cell>
          <cell r="U11">
            <v>70000</v>
          </cell>
          <cell r="V11">
            <v>0.164819028405427</v>
          </cell>
        </row>
        <row r="12">
          <cell r="A12" t="str">
            <v>S413084</v>
          </cell>
          <cell r="B12" t="str">
            <v>黄骅市常郭镇街西纸箱厂</v>
          </cell>
          <cell r="C12" t="str">
            <v>金属件/座椅/后视镜</v>
          </cell>
          <cell r="D12" t="str">
            <v>正常供货</v>
          </cell>
          <cell r="E12" t="str">
            <v>零部件</v>
          </cell>
          <cell r="F12" t="str">
            <v>正常货款类</v>
          </cell>
          <cell r="G12">
            <v>121606.070666667</v>
          </cell>
          <cell r="H12">
            <v>0.8</v>
          </cell>
          <cell r="I12">
            <v>97284.856533333295</v>
          </cell>
          <cell r="J12">
            <v>0</v>
          </cell>
          <cell r="K12">
            <v>30000</v>
          </cell>
          <cell r="L12">
            <v>0</v>
          </cell>
          <cell r="M12">
            <v>0</v>
          </cell>
          <cell r="S12">
            <v>10000</v>
          </cell>
          <cell r="U12">
            <v>40000</v>
          </cell>
          <cell r="V12">
            <v>0.41116368390073699</v>
          </cell>
        </row>
        <row r="13">
          <cell r="A13" t="str">
            <v>S413078</v>
          </cell>
          <cell r="B13" t="str">
            <v>文安县德实汽车配件有限公司</v>
          </cell>
          <cell r="C13" t="str">
            <v>金属件/座椅</v>
          </cell>
          <cell r="D13" t="str">
            <v>正常供货</v>
          </cell>
          <cell r="E13" t="str">
            <v>零部件</v>
          </cell>
          <cell r="F13" t="str">
            <v>正常货款类</v>
          </cell>
          <cell r="G13">
            <v>1124762.9693333299</v>
          </cell>
          <cell r="H13">
            <v>0.8</v>
          </cell>
          <cell r="I13">
            <v>899810.375466667</v>
          </cell>
          <cell r="J13">
            <v>0</v>
          </cell>
          <cell r="K13">
            <v>0</v>
          </cell>
          <cell r="L13">
            <v>0</v>
          </cell>
          <cell r="M13">
            <v>200000</v>
          </cell>
          <cell r="P13">
            <v>150000</v>
          </cell>
          <cell r="Q13">
            <v>150000</v>
          </cell>
          <cell r="S13">
            <v>100000</v>
          </cell>
          <cell r="U13">
            <v>600000</v>
          </cell>
          <cell r="V13">
            <v>0.66680715888480802</v>
          </cell>
        </row>
        <row r="14">
          <cell r="A14" t="str">
            <v>S413066</v>
          </cell>
          <cell r="B14" t="str">
            <v>河北新强力机械制造有限公司</v>
          </cell>
          <cell r="C14" t="str">
            <v>金属件/座椅</v>
          </cell>
          <cell r="D14" t="str">
            <v>正常供货</v>
          </cell>
          <cell r="E14" t="str">
            <v>零部件</v>
          </cell>
          <cell r="F14" t="str">
            <v>正常货款类</v>
          </cell>
          <cell r="G14">
            <v>204383.98</v>
          </cell>
          <cell r="H14">
            <v>0.8</v>
          </cell>
          <cell r="I14">
            <v>163507.18400000001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50000</v>
          </cell>
          <cell r="Q14">
            <v>30000</v>
          </cell>
          <cell r="R14">
            <v>20000</v>
          </cell>
          <cell r="S14">
            <v>40000</v>
          </cell>
          <cell r="U14">
            <v>140000</v>
          </cell>
          <cell r="V14">
            <v>0.85623149133312704</v>
          </cell>
        </row>
        <row r="15">
          <cell r="A15" t="str">
            <v>S437019</v>
          </cell>
          <cell r="B15" t="str">
            <v>日照浩利橡塑有限公司</v>
          </cell>
          <cell r="C15" t="str">
            <v>金属件/座椅</v>
          </cell>
          <cell r="D15" t="str">
            <v>正常供货</v>
          </cell>
          <cell r="E15" t="str">
            <v>零部件</v>
          </cell>
          <cell r="F15" t="str">
            <v>正常货款类</v>
          </cell>
          <cell r="G15">
            <v>571537.52133333299</v>
          </cell>
          <cell r="H15">
            <v>0.8</v>
          </cell>
          <cell r="I15">
            <v>457230.01706666697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150000</v>
          </cell>
          <cell r="P15">
            <v>100000</v>
          </cell>
          <cell r="S15">
            <v>50000</v>
          </cell>
          <cell r="U15">
            <v>300000</v>
          </cell>
          <cell r="V15">
            <v>0.65612490169528503</v>
          </cell>
        </row>
        <row r="16">
          <cell r="A16" t="str">
            <v>S413056</v>
          </cell>
          <cell r="B16" t="str">
            <v>黄骅市瑞丰五金制品有限公司</v>
          </cell>
          <cell r="C16" t="str">
            <v>金属件/后视镜</v>
          </cell>
          <cell r="D16" t="str">
            <v>正常供货</v>
          </cell>
          <cell r="E16" t="str">
            <v>零部件</v>
          </cell>
          <cell r="F16" t="str">
            <v>正常货款类</v>
          </cell>
          <cell r="G16">
            <v>173358.22399999999</v>
          </cell>
          <cell r="H16">
            <v>0.8</v>
          </cell>
          <cell r="I16">
            <v>138686.57920000001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U16">
            <v>0</v>
          </cell>
          <cell r="V16">
            <v>0</v>
          </cell>
        </row>
        <row r="17">
          <cell r="A17" t="str">
            <v>S413071</v>
          </cell>
          <cell r="B17" t="str">
            <v>黄骅市顺亿汽车部件有限公司</v>
          </cell>
          <cell r="C17" t="str">
            <v>金属件/座椅/后视镜</v>
          </cell>
          <cell r="D17" t="str">
            <v>正常供货</v>
          </cell>
          <cell r="E17" t="str">
            <v>零部件</v>
          </cell>
          <cell r="F17" t="str">
            <v>正常货款类</v>
          </cell>
          <cell r="G17">
            <v>108126.554666667</v>
          </cell>
          <cell r="H17">
            <v>0.8</v>
          </cell>
          <cell r="I17">
            <v>86501.243733333395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U17">
            <v>0</v>
          </cell>
          <cell r="V17">
            <v>0</v>
          </cell>
        </row>
        <row r="18">
          <cell r="A18" t="str">
            <v>S432037</v>
          </cell>
          <cell r="B18" t="str">
            <v>苏世博(南京)减振系统有限公司</v>
          </cell>
          <cell r="C18" t="str">
            <v>金属件</v>
          </cell>
          <cell r="D18" t="str">
            <v>正常供货</v>
          </cell>
          <cell r="E18" t="str">
            <v>零部件</v>
          </cell>
          <cell r="F18" t="str">
            <v>正常货款类</v>
          </cell>
          <cell r="G18">
            <v>298331.86933333299</v>
          </cell>
          <cell r="H18">
            <v>0.8</v>
          </cell>
          <cell r="I18">
            <v>238665.49546666699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150000</v>
          </cell>
          <cell r="U18">
            <v>150000</v>
          </cell>
          <cell r="V18">
            <v>0.62849470430026999</v>
          </cell>
        </row>
        <row r="19">
          <cell r="A19" t="str">
            <v>S413021</v>
          </cell>
          <cell r="B19" t="str">
            <v>河北锐翰汽车零部件有限公司</v>
          </cell>
          <cell r="C19" t="str">
            <v>金属件</v>
          </cell>
          <cell r="D19" t="str">
            <v>正常供货</v>
          </cell>
          <cell r="E19" t="str">
            <v>零部件</v>
          </cell>
          <cell r="F19" t="str">
            <v>正常货款类</v>
          </cell>
          <cell r="G19">
            <v>115846.789333333</v>
          </cell>
          <cell r="H19">
            <v>0.8</v>
          </cell>
          <cell r="I19">
            <v>92677.431466666705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40000</v>
          </cell>
          <cell r="S19">
            <v>20000</v>
          </cell>
          <cell r="U19">
            <v>60000</v>
          </cell>
          <cell r="V19">
            <v>0.64740680714247301</v>
          </cell>
        </row>
        <row r="20">
          <cell r="A20" t="str">
            <v>S413007</v>
          </cell>
          <cell r="B20" t="str">
            <v>雄县华增汽车饰件有限公司</v>
          </cell>
          <cell r="C20" t="str">
            <v>金属件/座椅</v>
          </cell>
          <cell r="D20" t="str">
            <v>正常供货</v>
          </cell>
          <cell r="E20" t="str">
            <v>零部件</v>
          </cell>
          <cell r="F20" t="str">
            <v>正常货款类</v>
          </cell>
          <cell r="G20">
            <v>58009.425333333304</v>
          </cell>
          <cell r="H20">
            <v>0.8</v>
          </cell>
          <cell r="I20">
            <v>46407.5402666667</v>
          </cell>
          <cell r="U20">
            <v>0</v>
          </cell>
          <cell r="V20">
            <v>0</v>
          </cell>
        </row>
        <row r="21">
          <cell r="A21" t="str">
            <v>S413073</v>
          </cell>
          <cell r="B21" t="str">
            <v>黄骅市兴岳金属制品有限公司</v>
          </cell>
          <cell r="C21" t="str">
            <v>金属件</v>
          </cell>
          <cell r="D21" t="str">
            <v>正常供货</v>
          </cell>
          <cell r="E21" t="str">
            <v>零部件</v>
          </cell>
          <cell r="F21" t="str">
            <v>正常货款类</v>
          </cell>
          <cell r="G21">
            <v>276831.98800000001</v>
          </cell>
          <cell r="H21">
            <v>0.8</v>
          </cell>
          <cell r="I21">
            <v>221465.59039999999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50000</v>
          </cell>
          <cell r="R21">
            <v>40000</v>
          </cell>
          <cell r="S21">
            <v>20000</v>
          </cell>
          <cell r="U21">
            <v>110000</v>
          </cell>
          <cell r="V21">
            <v>0.496691155503316</v>
          </cell>
        </row>
        <row r="22">
          <cell r="A22" t="str">
            <v>S413058</v>
          </cell>
          <cell r="B22" t="str">
            <v>黄骅市俊隆五金包装有限公司</v>
          </cell>
          <cell r="C22" t="str">
            <v>金属件/后视镜</v>
          </cell>
          <cell r="D22" t="str">
            <v>正常供货</v>
          </cell>
          <cell r="E22" t="str">
            <v>零部件</v>
          </cell>
          <cell r="F22" t="str">
            <v>正常货款类</v>
          </cell>
          <cell r="G22">
            <v>47921.0546666667</v>
          </cell>
          <cell r="H22">
            <v>0.8</v>
          </cell>
          <cell r="I22">
            <v>38336.843733333299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U22">
            <v>0</v>
          </cell>
          <cell r="V22">
            <v>0</v>
          </cell>
        </row>
        <row r="23">
          <cell r="A23" t="str">
            <v>S413026</v>
          </cell>
          <cell r="B23" t="str">
            <v>沧州临港明康汽车配件有限公司</v>
          </cell>
          <cell r="C23" t="str">
            <v>金属件</v>
          </cell>
          <cell r="D23" t="str">
            <v>正常供货</v>
          </cell>
          <cell r="E23" t="str">
            <v>零部件</v>
          </cell>
          <cell r="F23" t="str">
            <v>正常货款类</v>
          </cell>
          <cell r="G23">
            <v>51167.608</v>
          </cell>
          <cell r="H23">
            <v>0.8</v>
          </cell>
          <cell r="I23">
            <v>40934.0864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24000</v>
          </cell>
          <cell r="U23">
            <v>24000</v>
          </cell>
          <cell r="V23">
            <v>0.58630843169373903</v>
          </cell>
        </row>
        <row r="24">
          <cell r="A24" t="str">
            <v>S413054</v>
          </cell>
          <cell r="B24" t="str">
            <v>黄骅市保俊成复合彩印厂</v>
          </cell>
          <cell r="C24" t="str">
            <v>金属件/后视镜</v>
          </cell>
          <cell r="D24" t="str">
            <v>正常供货</v>
          </cell>
          <cell r="E24" t="str">
            <v>零部件</v>
          </cell>
          <cell r="F24" t="str">
            <v>正常货款类</v>
          </cell>
          <cell r="G24">
            <v>47978.1986666667</v>
          </cell>
          <cell r="H24">
            <v>0.8</v>
          </cell>
          <cell r="I24">
            <v>38382.558933333297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U24">
            <v>0</v>
          </cell>
          <cell r="V24">
            <v>0</v>
          </cell>
        </row>
        <row r="25">
          <cell r="A25" t="str">
            <v>S413070</v>
          </cell>
          <cell r="B25" t="str">
            <v>黄骅市创合五金制品有限公司</v>
          </cell>
          <cell r="C25" t="str">
            <v>金属件/座椅</v>
          </cell>
          <cell r="D25" t="str">
            <v>正常供货</v>
          </cell>
          <cell r="E25" t="str">
            <v>零部件</v>
          </cell>
          <cell r="F25" t="str">
            <v>正常货款类</v>
          </cell>
          <cell r="G25">
            <v>1192043.59333333</v>
          </cell>
          <cell r="H25">
            <v>0.8</v>
          </cell>
          <cell r="I25">
            <v>953634.87466666696</v>
          </cell>
          <cell r="J25">
            <v>200000</v>
          </cell>
          <cell r="K25">
            <v>0</v>
          </cell>
          <cell r="L25">
            <v>0</v>
          </cell>
          <cell r="M25">
            <v>0</v>
          </cell>
          <cell r="N25">
            <v>200000</v>
          </cell>
          <cell r="Q25">
            <v>80000</v>
          </cell>
          <cell r="R25">
            <v>120000</v>
          </cell>
          <cell r="S25">
            <v>100000</v>
          </cell>
          <cell r="U25">
            <v>700000</v>
          </cell>
          <cell r="V25">
            <v>0.73403355791143599</v>
          </cell>
        </row>
        <row r="26">
          <cell r="A26" t="str">
            <v>S413039</v>
          </cell>
          <cell r="B26" t="str">
            <v>黄骅市佳祥五金制品有限公司</v>
          </cell>
          <cell r="C26" t="str">
            <v>金属件/后视镜</v>
          </cell>
          <cell r="D26" t="str">
            <v>正常供货</v>
          </cell>
          <cell r="E26" t="str">
            <v>零部件</v>
          </cell>
          <cell r="F26" t="str">
            <v>正常货款类</v>
          </cell>
          <cell r="G26">
            <v>45425.5133333333</v>
          </cell>
          <cell r="H26">
            <v>0.8</v>
          </cell>
          <cell r="I26">
            <v>36340.410666666699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10000</v>
          </cell>
          <cell r="P26">
            <v>10000</v>
          </cell>
          <cell r="S26">
            <v>10000</v>
          </cell>
          <cell r="U26">
            <v>30000</v>
          </cell>
          <cell r="V26">
            <v>0.825527269770718</v>
          </cell>
        </row>
        <row r="27">
          <cell r="A27" t="str">
            <v>S413023</v>
          </cell>
          <cell r="B27" t="str">
            <v>南皮县利辉五金接插件厂</v>
          </cell>
          <cell r="C27" t="str">
            <v>金属件</v>
          </cell>
          <cell r="D27" t="str">
            <v>正常供货</v>
          </cell>
          <cell r="E27" t="str">
            <v>零部件</v>
          </cell>
          <cell r="F27" t="str">
            <v>正常货款类</v>
          </cell>
          <cell r="G27">
            <v>27651.093333333301</v>
          </cell>
          <cell r="H27">
            <v>0.8</v>
          </cell>
          <cell r="I27">
            <v>22120.874666666699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8635.1893333333301</v>
          </cell>
          <cell r="Q27">
            <v>9000</v>
          </cell>
          <cell r="U27">
            <v>17635.189333333299</v>
          </cell>
          <cell r="V27">
            <v>0.79721935045847503</v>
          </cell>
        </row>
        <row r="28">
          <cell r="A28" t="str">
            <v>S413025</v>
          </cell>
          <cell r="B28" t="str">
            <v>沧州宇诺五金制造有限公司</v>
          </cell>
          <cell r="C28" t="str">
            <v>金属件</v>
          </cell>
          <cell r="D28" t="str">
            <v>正常供货</v>
          </cell>
          <cell r="E28" t="str">
            <v>零部件</v>
          </cell>
          <cell r="F28" t="str">
            <v>正常货款类</v>
          </cell>
          <cell r="G28">
            <v>462914.212</v>
          </cell>
          <cell r="H28">
            <v>0.8</v>
          </cell>
          <cell r="I28">
            <v>370331.36959999998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130000</v>
          </cell>
          <cell r="Q28">
            <v>50000</v>
          </cell>
          <cell r="S28">
            <v>80000</v>
          </cell>
          <cell r="U28">
            <v>260000</v>
          </cell>
          <cell r="V28">
            <v>0.70207392984512595</v>
          </cell>
        </row>
        <row r="29">
          <cell r="A29" t="str">
            <v>S413125</v>
          </cell>
          <cell r="B29" t="str">
            <v>沧州智凯金属制品有限公司</v>
          </cell>
          <cell r="C29" t="str">
            <v>金属件</v>
          </cell>
          <cell r="D29" t="str">
            <v>正常供货</v>
          </cell>
          <cell r="E29" t="str">
            <v>零部件</v>
          </cell>
          <cell r="F29" t="str">
            <v>正常货款类</v>
          </cell>
          <cell r="G29">
            <v>387105.94400000002</v>
          </cell>
          <cell r="H29">
            <v>0.8</v>
          </cell>
          <cell r="I29">
            <v>309684.75520000001</v>
          </cell>
          <cell r="J29">
            <v>100000</v>
          </cell>
          <cell r="K29">
            <v>0</v>
          </cell>
          <cell r="L29">
            <v>0</v>
          </cell>
          <cell r="M29">
            <v>0</v>
          </cell>
          <cell r="R29">
            <v>100000</v>
          </cell>
          <cell r="S29">
            <v>100000</v>
          </cell>
          <cell r="U29">
            <v>300000</v>
          </cell>
          <cell r="V29">
            <v>0.968727052147771</v>
          </cell>
        </row>
        <row r="30">
          <cell r="A30" t="str">
            <v>S413081</v>
          </cell>
          <cell r="B30" t="str">
            <v>河北宏广橡塑金属制品有限公司</v>
          </cell>
          <cell r="C30" t="str">
            <v>金属件</v>
          </cell>
          <cell r="D30" t="str">
            <v>正常供货</v>
          </cell>
          <cell r="E30" t="str">
            <v>零部件</v>
          </cell>
          <cell r="F30" t="str">
            <v>正常货款类</v>
          </cell>
          <cell r="G30">
            <v>0</v>
          </cell>
          <cell r="H30">
            <v>0.8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10000</v>
          </cell>
          <cell r="U30">
            <v>10000</v>
          </cell>
          <cell r="V30" t="str">
            <v>100%</v>
          </cell>
        </row>
        <row r="31">
          <cell r="A31" t="str">
            <v>S413167</v>
          </cell>
          <cell r="B31" t="str">
            <v>航天宏达（泊头）机械科技有限公司</v>
          </cell>
          <cell r="C31" t="str">
            <v>金属件</v>
          </cell>
          <cell r="D31" t="str">
            <v>正常供货</v>
          </cell>
          <cell r="E31" t="str">
            <v>零部件</v>
          </cell>
          <cell r="F31" t="str">
            <v>正常货款类</v>
          </cell>
          <cell r="G31">
            <v>209588.93733333299</v>
          </cell>
          <cell r="H31">
            <v>0.8</v>
          </cell>
          <cell r="I31">
            <v>167671.14986666699</v>
          </cell>
          <cell r="J31">
            <v>0</v>
          </cell>
          <cell r="K31">
            <v>0</v>
          </cell>
          <cell r="L31">
            <v>0</v>
          </cell>
          <cell r="M31">
            <v>80000</v>
          </cell>
          <cell r="Q31">
            <v>20000</v>
          </cell>
          <cell r="R31">
            <v>62000</v>
          </cell>
          <cell r="U31">
            <v>162000</v>
          </cell>
          <cell r="V31">
            <v>0.96617694891949901</v>
          </cell>
        </row>
        <row r="32">
          <cell r="A32" t="str">
            <v>S413105</v>
          </cell>
          <cell r="B32" t="str">
            <v>沧州斯克艾商贸有限公司</v>
          </cell>
          <cell r="C32" t="str">
            <v>金属件/后视镜</v>
          </cell>
          <cell r="D32" t="str">
            <v>正常供货</v>
          </cell>
          <cell r="E32" t="str">
            <v>零部件</v>
          </cell>
          <cell r="F32" t="str">
            <v>正常货款类</v>
          </cell>
          <cell r="G32">
            <v>0</v>
          </cell>
          <cell r="H32">
            <v>0.8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U32">
            <v>0</v>
          </cell>
          <cell r="V32" t="str">
            <v>100%</v>
          </cell>
        </row>
        <row r="33">
          <cell r="A33" t="str">
            <v>S434006</v>
          </cell>
          <cell r="B33" t="str">
            <v>安徽汉升工业部件股份有限公司</v>
          </cell>
          <cell r="C33" t="str">
            <v>金属件</v>
          </cell>
          <cell r="D33" t="str">
            <v>正常供货</v>
          </cell>
          <cell r="E33" t="str">
            <v>零部件</v>
          </cell>
          <cell r="F33" t="str">
            <v>正常货款类</v>
          </cell>
          <cell r="G33">
            <v>6591.99</v>
          </cell>
          <cell r="H33">
            <v>0.8</v>
          </cell>
          <cell r="I33">
            <v>5273.5919999999996</v>
          </cell>
          <cell r="Q33">
            <v>6947.92</v>
          </cell>
          <cell r="U33">
            <v>6947.92</v>
          </cell>
          <cell r="V33">
            <v>1.3174928966821899</v>
          </cell>
        </row>
        <row r="34">
          <cell r="A34" t="str">
            <v>S413020</v>
          </cell>
          <cell r="B34" t="str">
            <v>沧州旭兴五金制品有限公司</v>
          </cell>
          <cell r="C34" t="str">
            <v>金属件/后视镜</v>
          </cell>
          <cell r="D34" t="str">
            <v>正常供货</v>
          </cell>
          <cell r="E34" t="str">
            <v>零部件</v>
          </cell>
          <cell r="F34" t="str">
            <v>正常货款类</v>
          </cell>
          <cell r="G34">
            <v>136539.137333333</v>
          </cell>
          <cell r="H34">
            <v>0.8</v>
          </cell>
          <cell r="I34">
            <v>109231.309866667</v>
          </cell>
          <cell r="J34">
            <v>0</v>
          </cell>
          <cell r="K34">
            <v>20000</v>
          </cell>
          <cell r="L34">
            <v>10000</v>
          </cell>
          <cell r="M34">
            <v>0</v>
          </cell>
          <cell r="Q34">
            <v>30000</v>
          </cell>
          <cell r="S34">
            <v>30000</v>
          </cell>
          <cell r="U34">
            <v>90000</v>
          </cell>
          <cell r="V34">
            <v>0.82393958389639899</v>
          </cell>
        </row>
        <row r="35">
          <cell r="A35" t="str">
            <v>S411018</v>
          </cell>
          <cell r="B35" t="str">
            <v>北京三浦易购科技有限公司</v>
          </cell>
          <cell r="C35" t="str">
            <v>金属件</v>
          </cell>
          <cell r="D35" t="str">
            <v>正常供货</v>
          </cell>
          <cell r="E35" t="str">
            <v>零部件</v>
          </cell>
          <cell r="F35" t="str">
            <v>正常货款类</v>
          </cell>
          <cell r="G35">
            <v>12161.904</v>
          </cell>
          <cell r="H35">
            <v>0.8</v>
          </cell>
          <cell r="I35">
            <v>9729.5231999999996</v>
          </cell>
          <cell r="J35">
            <v>10000</v>
          </cell>
          <cell r="K35">
            <v>0</v>
          </cell>
          <cell r="L35">
            <v>0</v>
          </cell>
          <cell r="M35">
            <v>0</v>
          </cell>
          <cell r="Q35">
            <v>5000</v>
          </cell>
          <cell r="R35">
            <v>4683.8599999999997</v>
          </cell>
          <cell r="S35">
            <v>5547</v>
          </cell>
          <cell r="T35">
            <v>10000</v>
          </cell>
          <cell r="U35">
            <v>35230.86</v>
          </cell>
          <cell r="V35">
            <v>3.6210263623195802</v>
          </cell>
        </row>
        <row r="36">
          <cell r="A36" t="str">
            <v>S442002</v>
          </cell>
          <cell r="B36" t="str">
            <v>湖北伟士通汽车零件有限公司</v>
          </cell>
          <cell r="C36" t="str">
            <v>金属件</v>
          </cell>
          <cell r="D36" t="str">
            <v>正常供货</v>
          </cell>
          <cell r="E36" t="str">
            <v>零部件</v>
          </cell>
          <cell r="F36" t="str">
            <v>正常货款类</v>
          </cell>
          <cell r="G36">
            <v>14012.5493333333</v>
          </cell>
          <cell r="H36">
            <v>0.8</v>
          </cell>
          <cell r="I36">
            <v>11210.0394666667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U36">
            <v>0</v>
          </cell>
          <cell r="V36">
            <v>0</v>
          </cell>
        </row>
        <row r="37">
          <cell r="A37" t="str">
            <v>S432005</v>
          </cell>
          <cell r="B37" t="str">
            <v>佛吉亚（无锡）座椅部件有限公司</v>
          </cell>
          <cell r="C37" t="str">
            <v>金属件</v>
          </cell>
          <cell r="D37" t="str">
            <v>正常供货</v>
          </cell>
          <cell r="E37" t="str">
            <v>零部件</v>
          </cell>
          <cell r="F37" t="str">
            <v>正常货款类</v>
          </cell>
          <cell r="G37">
            <v>283862.81599999999</v>
          </cell>
          <cell r="H37">
            <v>0.8</v>
          </cell>
          <cell r="I37">
            <v>227090.25279999999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U37">
            <v>0</v>
          </cell>
          <cell r="V37">
            <v>0</v>
          </cell>
        </row>
        <row r="38">
          <cell r="A38" t="str">
            <v>S411041</v>
          </cell>
          <cell r="B38" t="str">
            <v>北京嘉度科贸有限公司</v>
          </cell>
          <cell r="C38" t="str">
            <v>金属件/座椅</v>
          </cell>
          <cell r="D38" t="str">
            <v>正常供货</v>
          </cell>
          <cell r="E38" t="str">
            <v>零部件</v>
          </cell>
          <cell r="F38" t="str">
            <v>正常货款类</v>
          </cell>
          <cell r="G38">
            <v>0</v>
          </cell>
          <cell r="H38">
            <v>0.8</v>
          </cell>
          <cell r="I38">
            <v>0</v>
          </cell>
          <cell r="U38">
            <v>0</v>
          </cell>
          <cell r="V38" t="str">
            <v>100%</v>
          </cell>
        </row>
        <row r="39">
          <cell r="A39" t="str">
            <v>S413122</v>
          </cell>
          <cell r="B39" t="str">
            <v>河北亿泽汽车零部件科技有限公司</v>
          </cell>
          <cell r="C39" t="str">
            <v>金属件</v>
          </cell>
          <cell r="D39" t="str">
            <v>正常供货</v>
          </cell>
          <cell r="E39" t="str">
            <v>零部件</v>
          </cell>
          <cell r="F39" t="str">
            <v>正常货款类</v>
          </cell>
          <cell r="G39">
            <v>4620.74</v>
          </cell>
          <cell r="H39">
            <v>0.8</v>
          </cell>
          <cell r="I39">
            <v>3696.5920000000001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15197.286</v>
          </cell>
          <cell r="U39">
            <v>15197.286</v>
          </cell>
          <cell r="V39">
            <v>4.1111613074962001</v>
          </cell>
        </row>
        <row r="40">
          <cell r="A40" t="str">
            <v>S431012</v>
          </cell>
          <cell r="B40" t="str">
            <v>上海明芳汽车零件有限公司</v>
          </cell>
          <cell r="C40" t="str">
            <v>金属件</v>
          </cell>
          <cell r="D40" t="str">
            <v>正常供货</v>
          </cell>
          <cell r="E40" t="str">
            <v>零部件</v>
          </cell>
          <cell r="F40" t="str">
            <v>正常货款类</v>
          </cell>
          <cell r="G40">
            <v>0</v>
          </cell>
          <cell r="H40">
            <v>0.8</v>
          </cell>
          <cell r="I40">
            <v>0</v>
          </cell>
          <cell r="U40">
            <v>0</v>
          </cell>
          <cell r="V40" t="str">
            <v>100%</v>
          </cell>
        </row>
        <row r="41">
          <cell r="A41" t="str">
            <v>S431033</v>
          </cell>
          <cell r="B41" t="str">
            <v>上海纳特汽车标准件有限公司</v>
          </cell>
          <cell r="C41" t="str">
            <v>金属件</v>
          </cell>
          <cell r="D41" t="str">
            <v>正常供货</v>
          </cell>
          <cell r="E41" t="str">
            <v>零部件</v>
          </cell>
          <cell r="F41" t="str">
            <v>正常货款类</v>
          </cell>
          <cell r="G41">
            <v>6270.7666666666701</v>
          </cell>
          <cell r="H41">
            <v>0.8</v>
          </cell>
          <cell r="I41">
            <v>5016.61333333333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U41">
            <v>0</v>
          </cell>
          <cell r="V41">
            <v>0</v>
          </cell>
        </row>
        <row r="42">
          <cell r="A42" t="str">
            <v>S413201</v>
          </cell>
          <cell r="B42" t="str">
            <v>清河县沁园汽车零部件有限公司</v>
          </cell>
          <cell r="C42" t="str">
            <v>座椅/金属件</v>
          </cell>
          <cell r="D42" t="str">
            <v>正常供货</v>
          </cell>
          <cell r="E42" t="str">
            <v>零部件</v>
          </cell>
          <cell r="F42" t="str">
            <v>正常货款类</v>
          </cell>
          <cell r="G42">
            <v>25422.191666666698</v>
          </cell>
          <cell r="H42">
            <v>0.8</v>
          </cell>
          <cell r="I42">
            <v>20337.753333333301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90000</v>
          </cell>
          <cell r="T42">
            <v>84000</v>
          </cell>
          <cell r="U42">
            <v>174000</v>
          </cell>
          <cell r="V42">
            <v>8.5555172760806393</v>
          </cell>
        </row>
        <row r="43">
          <cell r="A43" t="str">
            <v>S413174</v>
          </cell>
          <cell r="B43" t="str">
            <v>沧州美凯精冲产品有限公司</v>
          </cell>
          <cell r="C43" t="str">
            <v>金属件</v>
          </cell>
          <cell r="D43" t="str">
            <v>正常供货</v>
          </cell>
          <cell r="E43" t="str">
            <v>零部件</v>
          </cell>
          <cell r="F43" t="str">
            <v>正常货款类</v>
          </cell>
          <cell r="G43">
            <v>1237.856</v>
          </cell>
          <cell r="H43">
            <v>0.8</v>
          </cell>
          <cell r="I43">
            <v>990.28480000000002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20000</v>
          </cell>
          <cell r="U43">
            <v>20000</v>
          </cell>
          <cell r="V43">
            <v>20.196210221544298</v>
          </cell>
        </row>
        <row r="44">
          <cell r="A44" t="str">
            <v>S413184</v>
          </cell>
          <cell r="B44" t="str">
            <v>黄骅市宏达五金厂</v>
          </cell>
          <cell r="C44" t="str">
            <v>金属件</v>
          </cell>
          <cell r="D44" t="str">
            <v>正常供货</v>
          </cell>
          <cell r="E44" t="str">
            <v>零部件</v>
          </cell>
          <cell r="F44" t="str">
            <v>正常货款类</v>
          </cell>
          <cell r="G44">
            <v>0</v>
          </cell>
          <cell r="H44">
            <v>0.8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20000</v>
          </cell>
          <cell r="U44">
            <v>20000</v>
          </cell>
          <cell r="V44" t="str">
            <v>100%</v>
          </cell>
        </row>
        <row r="45">
          <cell r="A45" t="str">
            <v>S413186</v>
          </cell>
          <cell r="B45" t="str">
            <v>黄骅市富邑金属制品有限公司</v>
          </cell>
          <cell r="C45" t="str">
            <v>金属件</v>
          </cell>
          <cell r="D45" t="str">
            <v>正常供货</v>
          </cell>
          <cell r="E45" t="str">
            <v>零部件</v>
          </cell>
          <cell r="F45" t="str">
            <v>正常货款类</v>
          </cell>
          <cell r="G45">
            <v>5472.8986666666697</v>
          </cell>
          <cell r="H45">
            <v>0.8</v>
          </cell>
          <cell r="I45">
            <v>4378.3189333333303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10000</v>
          </cell>
          <cell r="U45">
            <v>10000</v>
          </cell>
          <cell r="V45">
            <v>2.2839816267991102</v>
          </cell>
        </row>
        <row r="46">
          <cell r="A46" t="str">
            <v>S432042</v>
          </cell>
          <cell r="B46" t="str">
            <v>江苏凌派通信科技有限公司</v>
          </cell>
          <cell r="C46" t="str">
            <v>座椅/金属件</v>
          </cell>
          <cell r="D46" t="str">
            <v>正常供货</v>
          </cell>
          <cell r="E46" t="str">
            <v>零部件</v>
          </cell>
          <cell r="F46" t="str">
            <v>正常货款类</v>
          </cell>
          <cell r="G46">
            <v>34352.466666666704</v>
          </cell>
          <cell r="H46">
            <v>0.8</v>
          </cell>
          <cell r="I46">
            <v>27481.973333333299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U46">
            <v>0</v>
          </cell>
          <cell r="V46">
            <v>0</v>
          </cell>
        </row>
        <row r="47">
          <cell r="A47" t="str">
            <v>S432003</v>
          </cell>
          <cell r="B47" t="str">
            <v>无锡市汇源机械科技有限公司</v>
          </cell>
          <cell r="C47" t="str">
            <v>金属件/座椅/后视镜</v>
          </cell>
          <cell r="D47" t="str">
            <v>正常供货</v>
          </cell>
          <cell r="E47" t="str">
            <v>零部件</v>
          </cell>
          <cell r="F47" t="str">
            <v>正常货款类</v>
          </cell>
          <cell r="G47">
            <v>45998.766666666699</v>
          </cell>
          <cell r="H47">
            <v>0.8</v>
          </cell>
          <cell r="I47">
            <v>36799.0133333333</v>
          </cell>
          <cell r="P47">
            <v>20000</v>
          </cell>
          <cell r="U47">
            <v>20000</v>
          </cell>
          <cell r="V47">
            <v>0.54349283277884997</v>
          </cell>
        </row>
        <row r="48">
          <cell r="A48" t="str">
            <v>S513222</v>
          </cell>
          <cell r="B48" t="str">
            <v>沧州君泰包装制品有限公司</v>
          </cell>
          <cell r="C48" t="str">
            <v>座椅</v>
          </cell>
          <cell r="D48" t="str">
            <v>正常供货</v>
          </cell>
          <cell r="E48" t="str">
            <v>零部件</v>
          </cell>
          <cell r="F48" t="str">
            <v>正常货款类</v>
          </cell>
          <cell r="G48">
            <v>21514.54</v>
          </cell>
          <cell r="H48">
            <v>0.8</v>
          </cell>
          <cell r="I48">
            <v>17211.632000000001</v>
          </cell>
          <cell r="R48">
            <v>54448.77</v>
          </cell>
          <cell r="S48">
            <v>50000</v>
          </cell>
          <cell r="U48">
            <v>104448.77</v>
          </cell>
          <cell r="V48">
            <v>6.0684989081802296</v>
          </cell>
        </row>
        <row r="49">
          <cell r="A49" t="str">
            <v>S413108</v>
          </cell>
          <cell r="B49" t="str">
            <v>黄骅市泰行汽车配件有限公司</v>
          </cell>
          <cell r="C49" t="str">
            <v>座椅</v>
          </cell>
          <cell r="D49" t="str">
            <v>正常供货</v>
          </cell>
          <cell r="E49" t="str">
            <v>零部件</v>
          </cell>
          <cell r="F49" t="str">
            <v>正常货款类</v>
          </cell>
          <cell r="G49">
            <v>815762.12</v>
          </cell>
          <cell r="H49">
            <v>0.8</v>
          </cell>
          <cell r="I49">
            <v>652609.696</v>
          </cell>
          <cell r="N49">
            <v>200000</v>
          </cell>
          <cell r="R49">
            <v>100000</v>
          </cell>
          <cell r="T49">
            <v>50000</v>
          </cell>
          <cell r="U49">
            <v>350000</v>
          </cell>
          <cell r="V49">
            <v>0.53630830517112005</v>
          </cell>
        </row>
        <row r="50">
          <cell r="A50" t="str">
            <v>S413053</v>
          </cell>
          <cell r="B50" t="str">
            <v>黄骅市益海五金制造有限公司</v>
          </cell>
          <cell r="C50" t="str">
            <v>座椅</v>
          </cell>
          <cell r="D50" t="str">
            <v>正常供货</v>
          </cell>
          <cell r="E50" t="str">
            <v>零部件</v>
          </cell>
          <cell r="F50" t="str">
            <v>正常货款类</v>
          </cell>
          <cell r="G50">
            <v>89065.656000000003</v>
          </cell>
          <cell r="H50">
            <v>0.8</v>
          </cell>
          <cell r="I50">
            <v>71252.524799999999</v>
          </cell>
          <cell r="N50">
            <v>30000</v>
          </cell>
          <cell r="R50">
            <v>40000</v>
          </cell>
          <cell r="S50">
            <v>30000</v>
          </cell>
          <cell r="U50">
            <v>100000</v>
          </cell>
          <cell r="V50">
            <v>1.40345903925077</v>
          </cell>
        </row>
        <row r="51">
          <cell r="A51" t="str">
            <v>S422005</v>
          </cell>
          <cell r="B51" t="str">
            <v>吉林省德邦汽车电子有限公司</v>
          </cell>
          <cell r="C51" t="str">
            <v>座椅</v>
          </cell>
          <cell r="D51" t="str">
            <v>正常供货</v>
          </cell>
          <cell r="E51" t="str">
            <v>零部件</v>
          </cell>
          <cell r="F51" t="str">
            <v>正常货款类</v>
          </cell>
          <cell r="G51">
            <v>860256.92133333301</v>
          </cell>
          <cell r="H51">
            <v>0.8</v>
          </cell>
          <cell r="I51">
            <v>688205.53706666699</v>
          </cell>
          <cell r="Q51">
            <v>100000</v>
          </cell>
          <cell r="R51">
            <v>100000</v>
          </cell>
          <cell r="S51">
            <v>100000</v>
          </cell>
          <cell r="T51">
            <v>84000</v>
          </cell>
          <cell r="U51">
            <v>384000</v>
          </cell>
          <cell r="V51">
            <v>0.55797284287586602</v>
          </cell>
        </row>
        <row r="52">
          <cell r="A52" t="str">
            <v>S413035</v>
          </cell>
          <cell r="B52" t="str">
            <v>黄骅市建昌塑料制品有限公司</v>
          </cell>
          <cell r="C52" t="str">
            <v>座椅</v>
          </cell>
          <cell r="D52" t="str">
            <v>正常供货</v>
          </cell>
          <cell r="E52" t="str">
            <v>零部件</v>
          </cell>
          <cell r="F52" t="str">
            <v>正常货款类</v>
          </cell>
          <cell r="G52">
            <v>344639.516</v>
          </cell>
          <cell r="H52">
            <v>0.8</v>
          </cell>
          <cell r="I52">
            <v>275711.6128</v>
          </cell>
          <cell r="N52">
            <v>90000</v>
          </cell>
          <cell r="R52">
            <v>50000</v>
          </cell>
          <cell r="S52">
            <v>50000</v>
          </cell>
          <cell r="U52">
            <v>190000</v>
          </cell>
          <cell r="V52">
            <v>0.68912585172038099</v>
          </cell>
        </row>
        <row r="53">
          <cell r="A53" t="str">
            <v>S435003</v>
          </cell>
          <cell r="B53" t="str">
            <v>泉州市福兴塑料五金有限公司</v>
          </cell>
          <cell r="C53" t="str">
            <v>座椅</v>
          </cell>
          <cell r="D53" t="str">
            <v>正常供货</v>
          </cell>
          <cell r="E53" t="str">
            <v>零部件</v>
          </cell>
          <cell r="F53" t="str">
            <v>正常货款类</v>
          </cell>
          <cell r="G53">
            <v>0</v>
          </cell>
          <cell r="H53">
            <v>0.8</v>
          </cell>
          <cell r="I53">
            <v>0</v>
          </cell>
          <cell r="R53">
            <v>198654</v>
          </cell>
          <cell r="U53">
            <v>198654</v>
          </cell>
          <cell r="V53" t="str">
            <v>100%</v>
          </cell>
        </row>
        <row r="54">
          <cell r="A54" t="str">
            <v>S437016</v>
          </cell>
          <cell r="B54" t="str">
            <v>曲阜陆航座椅辅料有限公司</v>
          </cell>
          <cell r="C54" t="str">
            <v>座椅</v>
          </cell>
          <cell r="D54" t="str">
            <v>正常供货</v>
          </cell>
          <cell r="E54" t="str">
            <v>零部件</v>
          </cell>
          <cell r="F54" t="str">
            <v>正常货款类</v>
          </cell>
          <cell r="G54">
            <v>45680.138666666702</v>
          </cell>
          <cell r="H54">
            <v>0.8</v>
          </cell>
          <cell r="I54">
            <v>36544.110933333301</v>
          </cell>
          <cell r="R54">
            <v>50000</v>
          </cell>
          <cell r="U54">
            <v>50000</v>
          </cell>
          <cell r="V54">
            <v>1.36820950689467</v>
          </cell>
        </row>
        <row r="55">
          <cell r="A55" t="str">
            <v>S444002</v>
          </cell>
          <cell r="B55" t="str">
            <v>广东盟力纺织科技有限公司</v>
          </cell>
          <cell r="C55" t="str">
            <v>座椅</v>
          </cell>
          <cell r="D55" t="str">
            <v>正常供货</v>
          </cell>
          <cell r="E55" t="str">
            <v>零部件</v>
          </cell>
          <cell r="F55" t="str">
            <v>正常货款类</v>
          </cell>
          <cell r="G55">
            <v>2709.04</v>
          </cell>
          <cell r="H55">
            <v>0.8</v>
          </cell>
          <cell r="I55">
            <v>2167.232</v>
          </cell>
          <cell r="R55">
            <v>13991</v>
          </cell>
          <cell r="U55">
            <v>13991</v>
          </cell>
          <cell r="V55">
            <v>6.4557001742314597</v>
          </cell>
        </row>
        <row r="56">
          <cell r="A56" t="str">
            <v>S437015</v>
          </cell>
          <cell r="B56" t="str">
            <v>山东金达汽车部件制造股份有限公司</v>
          </cell>
          <cell r="C56" t="str">
            <v>座椅</v>
          </cell>
          <cell r="D56" t="str">
            <v>正常供货</v>
          </cell>
          <cell r="E56" t="str">
            <v>零部件</v>
          </cell>
          <cell r="F56" t="str">
            <v>正常货款类</v>
          </cell>
          <cell r="G56">
            <v>730346.14399999997</v>
          </cell>
          <cell r="H56">
            <v>0.8</v>
          </cell>
          <cell r="I56">
            <v>584276.91520000005</v>
          </cell>
          <cell r="R56">
            <v>290000</v>
          </cell>
          <cell r="S56">
            <v>150000</v>
          </cell>
          <cell r="U56">
            <v>440000</v>
          </cell>
          <cell r="V56">
            <v>0.75306757558509096</v>
          </cell>
        </row>
        <row r="57">
          <cell r="A57" t="str">
            <v>S432011</v>
          </cell>
          <cell r="B57" t="str">
            <v>旷达汽车饰件系统有限公司</v>
          </cell>
          <cell r="C57" t="str">
            <v>座椅</v>
          </cell>
          <cell r="D57" t="str">
            <v>正常供货</v>
          </cell>
          <cell r="E57" t="str">
            <v>零部件</v>
          </cell>
          <cell r="F57" t="str">
            <v>正常货款类</v>
          </cell>
          <cell r="G57">
            <v>318695.92666666699</v>
          </cell>
          <cell r="H57">
            <v>0.8</v>
          </cell>
          <cell r="I57">
            <v>254956.74133333299</v>
          </cell>
          <cell r="N57">
            <v>50000</v>
          </cell>
          <cell r="Q57">
            <v>100000</v>
          </cell>
          <cell r="R57">
            <v>100000</v>
          </cell>
          <cell r="S57">
            <v>100000</v>
          </cell>
          <cell r="T57">
            <v>100000</v>
          </cell>
          <cell r="U57">
            <v>450000</v>
          </cell>
          <cell r="V57">
            <v>1.7650053010822899</v>
          </cell>
        </row>
        <row r="58">
          <cell r="A58" t="str">
            <v>S411046</v>
          </cell>
          <cell r="B58" t="str">
            <v>北京宇喆科技有限公司</v>
          </cell>
          <cell r="C58" t="str">
            <v>座椅</v>
          </cell>
          <cell r="D58" t="str">
            <v>正常供货</v>
          </cell>
          <cell r="E58" t="str">
            <v>零部件</v>
          </cell>
          <cell r="F58" t="str">
            <v>正常货款类</v>
          </cell>
          <cell r="G58">
            <v>79868.784</v>
          </cell>
          <cell r="H58">
            <v>0.8</v>
          </cell>
          <cell r="I58">
            <v>63895.027199999997</v>
          </cell>
          <cell r="N58">
            <v>250000</v>
          </cell>
          <cell r="R58">
            <v>200000</v>
          </cell>
          <cell r="S58">
            <v>200000</v>
          </cell>
          <cell r="U58">
            <v>650000</v>
          </cell>
          <cell r="V58">
            <v>10.172935649051601</v>
          </cell>
        </row>
        <row r="59">
          <cell r="A59" t="str">
            <v>S412020</v>
          </cell>
          <cell r="B59" t="str">
            <v>天津市鹏升汽车部件有限公司</v>
          </cell>
          <cell r="C59" t="str">
            <v>座椅</v>
          </cell>
          <cell r="D59" t="str">
            <v>正常供货</v>
          </cell>
          <cell r="E59" t="str">
            <v>零部件</v>
          </cell>
          <cell r="F59" t="str">
            <v>正常货款类</v>
          </cell>
          <cell r="G59">
            <v>1233276.2093333299</v>
          </cell>
          <cell r="H59">
            <v>0.8</v>
          </cell>
          <cell r="I59">
            <v>986620.96746666695</v>
          </cell>
          <cell r="N59">
            <v>450000</v>
          </cell>
          <cell r="S59">
            <v>100000</v>
          </cell>
          <cell r="U59">
            <v>550000</v>
          </cell>
          <cell r="V59">
            <v>0.55745825209069599</v>
          </cell>
        </row>
        <row r="60">
          <cell r="A60" t="str">
            <v>S413064</v>
          </cell>
          <cell r="B60" t="str">
            <v>黄骅市恒伟五金制品有限公司</v>
          </cell>
          <cell r="C60" t="str">
            <v>座椅/后视镜</v>
          </cell>
          <cell r="D60" t="str">
            <v>正常供货</v>
          </cell>
          <cell r="E60" t="str">
            <v>零部件</v>
          </cell>
          <cell r="F60" t="str">
            <v>正常货款类</v>
          </cell>
          <cell r="G60">
            <v>559699.65333333297</v>
          </cell>
          <cell r="H60">
            <v>0.8</v>
          </cell>
          <cell r="I60">
            <v>447759.72266666702</v>
          </cell>
          <cell r="S60">
            <v>30000</v>
          </cell>
          <cell r="U60">
            <v>30000</v>
          </cell>
          <cell r="V60">
            <v>6.7000220165701299E-2</v>
          </cell>
        </row>
        <row r="61">
          <cell r="A61" t="str">
            <v>S413055</v>
          </cell>
          <cell r="B61" t="str">
            <v>黄骅市广亿汽车部件有限公司</v>
          </cell>
          <cell r="C61" t="str">
            <v>座椅</v>
          </cell>
          <cell r="D61" t="str">
            <v>正常供货</v>
          </cell>
          <cell r="E61" t="str">
            <v>零部件</v>
          </cell>
          <cell r="F61" t="str">
            <v>正常货款类</v>
          </cell>
          <cell r="G61">
            <v>444541.76533333299</v>
          </cell>
          <cell r="H61">
            <v>0.8</v>
          </cell>
          <cell r="I61">
            <v>355633.412266667</v>
          </cell>
          <cell r="N61">
            <v>100000</v>
          </cell>
          <cell r="Q61">
            <v>110000</v>
          </cell>
          <cell r="S61">
            <v>60000</v>
          </cell>
          <cell r="U61">
            <v>270000</v>
          </cell>
          <cell r="V61">
            <v>0.75920875454060099</v>
          </cell>
        </row>
        <row r="62">
          <cell r="A62" t="str">
            <v>S443004</v>
          </cell>
          <cell r="B62" t="str">
            <v>湘乡简美新材料科技有限公司</v>
          </cell>
          <cell r="C62" t="str">
            <v>座椅</v>
          </cell>
          <cell r="D62" t="str">
            <v>正常供货</v>
          </cell>
          <cell r="E62" t="str">
            <v>零部件</v>
          </cell>
          <cell r="F62" t="str">
            <v>正常货款类</v>
          </cell>
          <cell r="G62">
            <v>1328000.55333333</v>
          </cell>
          <cell r="H62">
            <v>0.8</v>
          </cell>
          <cell r="I62">
            <v>1062400.4426666701</v>
          </cell>
          <cell r="N62">
            <v>100000</v>
          </cell>
          <cell r="Q62">
            <v>100000</v>
          </cell>
          <cell r="S62">
            <v>150000</v>
          </cell>
          <cell r="U62">
            <v>350000</v>
          </cell>
          <cell r="V62">
            <v>0.32944263381657302</v>
          </cell>
        </row>
        <row r="63">
          <cell r="A63" t="str">
            <v>S433003</v>
          </cell>
          <cell r="B63" t="str">
            <v>浙江松原汽车安全系统股份有限公司</v>
          </cell>
          <cell r="C63" t="str">
            <v>座椅</v>
          </cell>
          <cell r="D63" t="str">
            <v>正常供货</v>
          </cell>
          <cell r="E63" t="str">
            <v>零部件</v>
          </cell>
          <cell r="F63" t="str">
            <v>正常货款类</v>
          </cell>
          <cell r="G63">
            <v>946378.48166666704</v>
          </cell>
          <cell r="H63">
            <v>1</v>
          </cell>
          <cell r="I63">
            <v>946378.48166666704</v>
          </cell>
          <cell r="U63">
            <v>0</v>
          </cell>
          <cell r="V63">
            <v>0</v>
          </cell>
        </row>
        <row r="64">
          <cell r="A64" t="str">
            <v>S413051</v>
          </cell>
          <cell r="B64" t="str">
            <v>黄骅市京港机电设备有限公司</v>
          </cell>
          <cell r="C64" t="str">
            <v>座椅/后视镜</v>
          </cell>
          <cell r="D64" t="str">
            <v>正常供货</v>
          </cell>
          <cell r="E64" t="str">
            <v>零部件</v>
          </cell>
          <cell r="F64" t="str">
            <v>正常货款类</v>
          </cell>
          <cell r="G64">
            <v>16170.9773333333</v>
          </cell>
          <cell r="H64">
            <v>0.8</v>
          </cell>
          <cell r="I64">
            <v>12936.781866666701</v>
          </cell>
          <cell r="U64">
            <v>0</v>
          </cell>
          <cell r="V64">
            <v>0</v>
          </cell>
        </row>
        <row r="65">
          <cell r="A65" t="str">
            <v>S412012</v>
          </cell>
          <cell r="B65" t="str">
            <v>天津琪安科技有限公司</v>
          </cell>
          <cell r="C65" t="str">
            <v>座椅</v>
          </cell>
          <cell r="D65" t="str">
            <v>正常供货</v>
          </cell>
          <cell r="E65" t="str">
            <v>零部件</v>
          </cell>
          <cell r="F65" t="str">
            <v>正常货款类</v>
          </cell>
          <cell r="G65">
            <v>191396.32666666701</v>
          </cell>
          <cell r="H65">
            <v>0.8</v>
          </cell>
          <cell r="I65">
            <v>153117.061333333</v>
          </cell>
          <cell r="N65">
            <v>50000</v>
          </cell>
          <cell r="U65">
            <v>50000</v>
          </cell>
          <cell r="V65">
            <v>0.32654754189117302</v>
          </cell>
        </row>
        <row r="66">
          <cell r="A66" t="str">
            <v>S413168</v>
          </cell>
          <cell r="B66" t="str">
            <v>黄骅市旗锐塑料制品有限公司</v>
          </cell>
          <cell r="C66" t="str">
            <v>座椅/后视镜</v>
          </cell>
          <cell r="D66" t="str">
            <v>正常供货</v>
          </cell>
          <cell r="E66" t="str">
            <v>零部件</v>
          </cell>
          <cell r="F66" t="str">
            <v>正常货款类</v>
          </cell>
          <cell r="G66">
            <v>57194.6</v>
          </cell>
          <cell r="H66">
            <v>0.8</v>
          </cell>
          <cell r="I66">
            <v>45755.68</v>
          </cell>
          <cell r="S66">
            <v>20000</v>
          </cell>
          <cell r="U66">
            <v>20000</v>
          </cell>
          <cell r="V66">
            <v>0.43710420214495799</v>
          </cell>
        </row>
        <row r="67">
          <cell r="A67" t="str">
            <v>S413067</v>
          </cell>
          <cell r="B67" t="str">
            <v>沧州庆方汽车部件有限公司</v>
          </cell>
          <cell r="C67" t="str">
            <v>座椅</v>
          </cell>
          <cell r="D67" t="str">
            <v>正常供货</v>
          </cell>
          <cell r="E67" t="str">
            <v>零部件</v>
          </cell>
          <cell r="F67" t="str">
            <v>正常货款类</v>
          </cell>
          <cell r="G67">
            <v>90405.618666666705</v>
          </cell>
          <cell r="H67">
            <v>0.8</v>
          </cell>
          <cell r="I67">
            <v>72324.494933333306</v>
          </cell>
          <cell r="N67">
            <v>30000</v>
          </cell>
          <cell r="U67">
            <v>30000</v>
          </cell>
          <cell r="V67">
            <v>0.414797227794721</v>
          </cell>
        </row>
        <row r="68">
          <cell r="A68" t="str">
            <v>S413001</v>
          </cell>
          <cell r="B68" t="str">
            <v>北京吉信气弹簧制品有限公司</v>
          </cell>
          <cell r="C68" t="str">
            <v>座椅</v>
          </cell>
          <cell r="D68" t="str">
            <v>正常供货</v>
          </cell>
          <cell r="E68" t="str">
            <v>零部件</v>
          </cell>
          <cell r="F68" t="str">
            <v>正常货款类</v>
          </cell>
          <cell r="G68">
            <v>210443.976</v>
          </cell>
          <cell r="H68">
            <v>0.8</v>
          </cell>
          <cell r="I68">
            <v>168355.1808</v>
          </cell>
          <cell r="U68">
            <v>0</v>
          </cell>
          <cell r="V68">
            <v>0</v>
          </cell>
        </row>
        <row r="69">
          <cell r="A69" t="str">
            <v>S437031</v>
          </cell>
          <cell r="B69" t="str">
            <v>山东万澳汽车附件科技有限公司</v>
          </cell>
          <cell r="C69" t="str">
            <v>座椅</v>
          </cell>
          <cell r="D69" t="str">
            <v>正常供货</v>
          </cell>
          <cell r="E69" t="str">
            <v>零部件</v>
          </cell>
          <cell r="F69" t="str">
            <v>正常货款类</v>
          </cell>
          <cell r="G69">
            <v>26342.0746666667</v>
          </cell>
          <cell r="H69">
            <v>0.8</v>
          </cell>
          <cell r="I69">
            <v>21073.659733333301</v>
          </cell>
          <cell r="N69">
            <v>40000</v>
          </cell>
          <cell r="U69">
            <v>40000</v>
          </cell>
          <cell r="V69">
            <v>1.8981041027596099</v>
          </cell>
        </row>
        <row r="70">
          <cell r="A70" t="str">
            <v>S413031</v>
          </cell>
          <cell r="B70" t="str">
            <v>黄骅市致远摩托车配件有限公司</v>
          </cell>
          <cell r="C70" t="str">
            <v>座椅/金属件</v>
          </cell>
          <cell r="D70" t="str">
            <v>正常供货</v>
          </cell>
          <cell r="E70" t="str">
            <v>零部件</v>
          </cell>
          <cell r="F70" t="str">
            <v>正常货款类</v>
          </cell>
          <cell r="G70">
            <v>40725.781333333303</v>
          </cell>
          <cell r="H70">
            <v>0.8</v>
          </cell>
          <cell r="I70">
            <v>32580.6250666667</v>
          </cell>
          <cell r="T70">
            <v>26022</v>
          </cell>
          <cell r="U70">
            <v>26022</v>
          </cell>
          <cell r="V70">
            <v>0.79869554211294702</v>
          </cell>
        </row>
        <row r="71">
          <cell r="A71" t="str">
            <v>S433021</v>
          </cell>
          <cell r="B71" t="str">
            <v>慈溪市维克多自控元件有限公司</v>
          </cell>
          <cell r="C71" t="str">
            <v>座椅</v>
          </cell>
          <cell r="D71" t="str">
            <v>正常供货</v>
          </cell>
          <cell r="E71" t="str">
            <v>零部件</v>
          </cell>
          <cell r="F71" t="str">
            <v>正常货款类</v>
          </cell>
          <cell r="G71">
            <v>253262.57866666699</v>
          </cell>
          <cell r="H71">
            <v>0.8</v>
          </cell>
          <cell r="I71">
            <v>202610.06293333301</v>
          </cell>
          <cell r="U71">
            <v>0</v>
          </cell>
          <cell r="V71">
            <v>0</v>
          </cell>
        </row>
        <row r="72">
          <cell r="A72" t="str">
            <v>S431004</v>
          </cell>
          <cell r="B72" t="str">
            <v>新梦顶（上海）贸易有限公司</v>
          </cell>
          <cell r="C72" t="str">
            <v>座椅</v>
          </cell>
          <cell r="D72" t="str">
            <v>正常供货</v>
          </cell>
          <cell r="E72" t="str">
            <v>零部件</v>
          </cell>
          <cell r="F72" t="str">
            <v>正常货款类</v>
          </cell>
          <cell r="G72">
            <v>40798.526666666701</v>
          </cell>
          <cell r="H72">
            <v>0.8</v>
          </cell>
          <cell r="I72">
            <v>32638.821333333301</v>
          </cell>
          <cell r="U72">
            <v>0</v>
          </cell>
          <cell r="V72">
            <v>0</v>
          </cell>
        </row>
        <row r="73">
          <cell r="A73" t="str">
            <v>S413009</v>
          </cell>
          <cell r="B73" t="str">
            <v>高碑店京华橡胶制品有限责任公司</v>
          </cell>
          <cell r="C73" t="str">
            <v>座椅</v>
          </cell>
          <cell r="D73" t="str">
            <v>正常供货</v>
          </cell>
          <cell r="E73" t="str">
            <v>零部件</v>
          </cell>
          <cell r="F73" t="str">
            <v>正常货款类</v>
          </cell>
          <cell r="G73">
            <v>8471.1253333333298</v>
          </cell>
          <cell r="H73">
            <v>0.8</v>
          </cell>
          <cell r="I73">
            <v>6776.9002666666702</v>
          </cell>
          <cell r="N73">
            <v>5000</v>
          </cell>
          <cell r="U73">
            <v>5000</v>
          </cell>
          <cell r="V73">
            <v>0.73780044020912405</v>
          </cell>
        </row>
        <row r="74">
          <cell r="A74" t="str">
            <v>S431010</v>
          </cell>
          <cell r="B74" t="str">
            <v>上海绽奇汽车部件有限公司</v>
          </cell>
          <cell r="C74" t="str">
            <v>座椅</v>
          </cell>
          <cell r="D74" t="str">
            <v>正常供货</v>
          </cell>
          <cell r="E74" t="str">
            <v>零部件</v>
          </cell>
          <cell r="F74" t="str">
            <v>正常货款类</v>
          </cell>
          <cell r="G74">
            <v>295645.69199999998</v>
          </cell>
          <cell r="H74">
            <v>0.8</v>
          </cell>
          <cell r="I74">
            <v>236516.55360000001</v>
          </cell>
          <cell r="N74">
            <v>80000</v>
          </cell>
          <cell r="Q74">
            <v>30000</v>
          </cell>
          <cell r="S74">
            <v>50000</v>
          </cell>
          <cell r="U74">
            <v>160000</v>
          </cell>
          <cell r="V74">
            <v>0.67648541958121899</v>
          </cell>
        </row>
        <row r="75">
          <cell r="A75" t="str">
            <v>S413018</v>
          </cell>
          <cell r="B75" t="str">
            <v>沧州崇文晟源机械制造有限公司</v>
          </cell>
          <cell r="C75" t="str">
            <v>座椅</v>
          </cell>
          <cell r="D75" t="str">
            <v>正常供货</v>
          </cell>
          <cell r="E75" t="str">
            <v>零部件</v>
          </cell>
          <cell r="F75" t="str">
            <v>正常货款类</v>
          </cell>
          <cell r="G75">
            <v>5464.7986666666702</v>
          </cell>
          <cell r="H75">
            <v>0.8</v>
          </cell>
          <cell r="I75">
            <v>4371.8389333333298</v>
          </cell>
          <cell r="U75">
            <v>0</v>
          </cell>
          <cell r="V75">
            <v>0</v>
          </cell>
        </row>
        <row r="76">
          <cell r="A76" t="str">
            <v>S437008</v>
          </cell>
          <cell r="B76" t="str">
            <v>烟台青沪纸业有限公司</v>
          </cell>
          <cell r="C76" t="str">
            <v>座椅</v>
          </cell>
          <cell r="D76" t="str">
            <v>正常供货</v>
          </cell>
          <cell r="E76" t="str">
            <v>零部件</v>
          </cell>
          <cell r="F76" t="str">
            <v>正常货款类</v>
          </cell>
          <cell r="G76">
            <v>7349.2373333333298</v>
          </cell>
          <cell r="H76">
            <v>0.8</v>
          </cell>
          <cell r="I76">
            <v>5879.3898666666701</v>
          </cell>
          <cell r="U76">
            <v>0</v>
          </cell>
          <cell r="V76">
            <v>0</v>
          </cell>
        </row>
        <row r="77">
          <cell r="A77" t="str">
            <v>S411020</v>
          </cell>
          <cell r="B77" t="str">
            <v>北京和昌明汽车内饰件有限公司</v>
          </cell>
          <cell r="C77" t="str">
            <v>座椅</v>
          </cell>
          <cell r="D77" t="str">
            <v>正常供货</v>
          </cell>
          <cell r="E77" t="str">
            <v>零部件</v>
          </cell>
          <cell r="F77" t="str">
            <v>正常货款类</v>
          </cell>
          <cell r="G77">
            <v>397.76</v>
          </cell>
          <cell r="H77">
            <v>0.8</v>
          </cell>
          <cell r="I77">
            <v>318.20800000000003</v>
          </cell>
          <cell r="U77">
            <v>0</v>
          </cell>
          <cell r="V77">
            <v>0</v>
          </cell>
        </row>
        <row r="78">
          <cell r="A78" t="str">
            <v>S432008</v>
          </cell>
          <cell r="B78" t="str">
            <v>徐州华夏电子有限公司</v>
          </cell>
          <cell r="C78" t="str">
            <v>座椅/后视镜</v>
          </cell>
          <cell r="D78" t="str">
            <v>正常供货</v>
          </cell>
          <cell r="E78" t="str">
            <v>零部件</v>
          </cell>
          <cell r="F78" t="str">
            <v>正常货款类</v>
          </cell>
          <cell r="G78">
            <v>231412.04800000001</v>
          </cell>
          <cell r="H78">
            <v>0.8</v>
          </cell>
          <cell r="I78">
            <v>185129.6384</v>
          </cell>
          <cell r="U78">
            <v>0</v>
          </cell>
          <cell r="V78">
            <v>0</v>
          </cell>
        </row>
        <row r="79">
          <cell r="A79" t="str">
            <v>S433019</v>
          </cell>
          <cell r="B79" t="str">
            <v>杭州阳晨聚氨酯制品有限公司</v>
          </cell>
          <cell r="C79" t="str">
            <v>座椅</v>
          </cell>
          <cell r="D79" t="str">
            <v>正常供货</v>
          </cell>
          <cell r="E79" t="str">
            <v>零部件</v>
          </cell>
          <cell r="F79" t="str">
            <v>正常货款类</v>
          </cell>
          <cell r="G79">
            <v>109369.089333333</v>
          </cell>
          <cell r="H79">
            <v>0.8</v>
          </cell>
          <cell r="I79">
            <v>87495.271466666702</v>
          </cell>
          <cell r="U79">
            <v>0</v>
          </cell>
          <cell r="V79">
            <v>0</v>
          </cell>
        </row>
        <row r="80">
          <cell r="A80" t="str">
            <v>S411036</v>
          </cell>
          <cell r="B80" t="str">
            <v>北京美好生活家居用品有限公司</v>
          </cell>
          <cell r="C80" t="str">
            <v>座椅</v>
          </cell>
          <cell r="D80" t="str">
            <v>正常供货</v>
          </cell>
          <cell r="E80" t="str">
            <v>零部件</v>
          </cell>
          <cell r="F80" t="str">
            <v>正常货款类</v>
          </cell>
          <cell r="G80">
            <v>919473.56266666704</v>
          </cell>
          <cell r="H80">
            <v>0.8</v>
          </cell>
          <cell r="I80">
            <v>735578.85013333301</v>
          </cell>
          <cell r="N80">
            <v>50000</v>
          </cell>
          <cell r="U80">
            <v>50000</v>
          </cell>
          <cell r="V80">
            <v>6.7973678132448798E-2</v>
          </cell>
        </row>
        <row r="81">
          <cell r="A81" t="str">
            <v>S413145</v>
          </cell>
          <cell r="B81" t="str">
            <v>霸州市霸州镇鑫创五金塑料厂</v>
          </cell>
          <cell r="C81" t="str">
            <v>座椅</v>
          </cell>
          <cell r="D81" t="str">
            <v>正常供货</v>
          </cell>
          <cell r="E81" t="str">
            <v>零部件</v>
          </cell>
          <cell r="F81" t="str">
            <v>正常货款类</v>
          </cell>
          <cell r="G81">
            <v>70204.42</v>
          </cell>
          <cell r="H81">
            <v>0.8</v>
          </cell>
          <cell r="I81">
            <v>56163.536</v>
          </cell>
          <cell r="U81">
            <v>0</v>
          </cell>
          <cell r="V81">
            <v>0</v>
          </cell>
        </row>
        <row r="82">
          <cell r="A82" t="str">
            <v>S432001</v>
          </cell>
          <cell r="B82" t="str">
            <v>南京奥托立夫汽车安全系统有限公司</v>
          </cell>
          <cell r="C82" t="str">
            <v>座椅</v>
          </cell>
          <cell r="D82" t="str">
            <v>正常供货</v>
          </cell>
          <cell r="E82" t="str">
            <v>零部件</v>
          </cell>
          <cell r="F82" t="str">
            <v>正常货款类</v>
          </cell>
          <cell r="G82">
            <v>480872.09499999997</v>
          </cell>
          <cell r="H82">
            <v>1</v>
          </cell>
          <cell r="I82">
            <v>480872.09499999997</v>
          </cell>
          <cell r="U82">
            <v>0</v>
          </cell>
          <cell r="V82">
            <v>0</v>
          </cell>
        </row>
        <row r="83">
          <cell r="A83" t="str">
            <v>S413076</v>
          </cell>
          <cell r="B83" t="str">
            <v>埃意(廊坊)电子工程有限公司</v>
          </cell>
          <cell r="C83" t="str">
            <v>座椅</v>
          </cell>
          <cell r="D83" t="str">
            <v>正常供货</v>
          </cell>
          <cell r="E83" t="str">
            <v>零部件</v>
          </cell>
          <cell r="F83" t="str">
            <v>正常货款类</v>
          </cell>
          <cell r="G83">
            <v>8574.0516666666699</v>
          </cell>
          <cell r="H83">
            <v>1</v>
          </cell>
          <cell r="I83">
            <v>8574.0516666666699</v>
          </cell>
          <cell r="N83">
            <v>64000</v>
          </cell>
          <cell r="U83">
            <v>64000</v>
          </cell>
          <cell r="V83">
            <v>7.4643823583210702</v>
          </cell>
        </row>
        <row r="84">
          <cell r="A84" t="str">
            <v>S413156</v>
          </cell>
          <cell r="B84" t="str">
            <v>黄骅市天硕汽车部件有限公司</v>
          </cell>
          <cell r="C84" t="str">
            <v>座椅</v>
          </cell>
          <cell r="D84" t="str">
            <v>正常供货</v>
          </cell>
          <cell r="E84" t="str">
            <v>零部件</v>
          </cell>
          <cell r="F84" t="str">
            <v>正常货款类</v>
          </cell>
          <cell r="G84">
            <v>21460.8426666667</v>
          </cell>
          <cell r="H84">
            <v>0.8</v>
          </cell>
          <cell r="I84">
            <v>17168.674133333301</v>
          </cell>
          <cell r="Q84">
            <v>10000</v>
          </cell>
          <cell r="S84">
            <v>30000</v>
          </cell>
          <cell r="U84">
            <v>40000</v>
          </cell>
          <cell r="V84">
            <v>2.32982463813785</v>
          </cell>
        </row>
        <row r="85">
          <cell r="A85" t="str">
            <v>S413175</v>
          </cell>
          <cell r="B85" t="str">
            <v>河北莫特美橡塑科技有限公司</v>
          </cell>
          <cell r="C85" t="str">
            <v>座椅/后视镜</v>
          </cell>
          <cell r="D85" t="str">
            <v>正常供货</v>
          </cell>
          <cell r="E85" t="str">
            <v>零部件</v>
          </cell>
          <cell r="F85" t="str">
            <v>正常货款类</v>
          </cell>
          <cell r="G85">
            <v>194703.856</v>
          </cell>
          <cell r="H85">
            <v>0.8</v>
          </cell>
          <cell r="I85">
            <v>155763.08480000001</v>
          </cell>
          <cell r="N85">
            <v>50000</v>
          </cell>
          <cell r="S85">
            <v>60000</v>
          </cell>
          <cell r="U85">
            <v>110000</v>
          </cell>
          <cell r="V85">
            <v>0.70620070308212102</v>
          </cell>
        </row>
        <row r="86">
          <cell r="A86" t="str">
            <v>S412044</v>
          </cell>
          <cell r="B86" t="str">
            <v>天津沛衡五金弹簧有限公司</v>
          </cell>
          <cell r="C86" t="str">
            <v>座椅</v>
          </cell>
          <cell r="D86" t="str">
            <v>正常供货</v>
          </cell>
          <cell r="E86" t="str">
            <v>零部件</v>
          </cell>
          <cell r="F86" t="str">
            <v>正常货款类</v>
          </cell>
          <cell r="G86">
            <v>42811.28</v>
          </cell>
          <cell r="H86">
            <v>0.8</v>
          </cell>
          <cell r="I86">
            <v>34249.023999999998</v>
          </cell>
          <cell r="U86">
            <v>0</v>
          </cell>
          <cell r="V86">
            <v>0</v>
          </cell>
        </row>
        <row r="87">
          <cell r="A87" t="str">
            <v>S413011</v>
          </cell>
          <cell r="B87" t="str">
            <v>沧州梦依恋商贸有限公司</v>
          </cell>
          <cell r="C87" t="str">
            <v>座椅</v>
          </cell>
          <cell r="D87" t="str">
            <v>正常供货</v>
          </cell>
          <cell r="E87" t="str">
            <v>零部件</v>
          </cell>
          <cell r="F87" t="str">
            <v>正常货款类</v>
          </cell>
          <cell r="G87">
            <v>0</v>
          </cell>
          <cell r="H87">
            <v>0.8</v>
          </cell>
          <cell r="I87">
            <v>0</v>
          </cell>
          <cell r="Q87">
            <v>325</v>
          </cell>
          <cell r="S87">
            <v>2996.5</v>
          </cell>
          <cell r="U87">
            <v>3321.5</v>
          </cell>
          <cell r="V87" t="str">
            <v>100%</v>
          </cell>
        </row>
        <row r="88">
          <cell r="A88" t="str">
            <v>S433028</v>
          </cell>
          <cell r="B88" t="str">
            <v>温州鑫锐电器有限公司</v>
          </cell>
          <cell r="C88" t="str">
            <v>座椅</v>
          </cell>
          <cell r="D88" t="str">
            <v>正常供货</v>
          </cell>
          <cell r="E88" t="str">
            <v>零部件</v>
          </cell>
          <cell r="F88" t="str">
            <v>正常货款类</v>
          </cell>
          <cell r="G88">
            <v>30017.4093333333</v>
          </cell>
          <cell r="H88">
            <v>0.8</v>
          </cell>
          <cell r="I88">
            <v>24013.927466666701</v>
          </cell>
          <cell r="N88">
            <v>20000</v>
          </cell>
          <cell r="U88">
            <v>20000</v>
          </cell>
          <cell r="V88">
            <v>0.83285002121213503</v>
          </cell>
        </row>
        <row r="89">
          <cell r="A89" t="str">
            <v>S411048</v>
          </cell>
          <cell r="B89" t="str">
            <v>致冠沧州汽车部件有限公司</v>
          </cell>
          <cell r="C89" t="str">
            <v>座椅</v>
          </cell>
          <cell r="D89" t="str">
            <v>正常供货</v>
          </cell>
          <cell r="E89" t="str">
            <v>零部件</v>
          </cell>
          <cell r="F89" t="str">
            <v>正常货款类</v>
          </cell>
          <cell r="G89">
            <v>321038.48666666698</v>
          </cell>
          <cell r="H89">
            <v>1</v>
          </cell>
          <cell r="I89">
            <v>321038.48666666698</v>
          </cell>
          <cell r="N89">
            <v>100000</v>
          </cell>
          <cell r="S89">
            <v>50000</v>
          </cell>
          <cell r="U89">
            <v>150000</v>
          </cell>
          <cell r="V89">
            <v>0.46723370010071302</v>
          </cell>
        </row>
        <row r="90">
          <cell r="A90" t="str">
            <v>S444016</v>
          </cell>
          <cell r="B90" t="str">
            <v>东莞市元将五金有限公司</v>
          </cell>
          <cell r="C90" t="str">
            <v>座椅</v>
          </cell>
          <cell r="D90" t="str">
            <v>正常供货</v>
          </cell>
          <cell r="E90" t="str">
            <v>零部件</v>
          </cell>
          <cell r="F90" t="str">
            <v>正常货款类</v>
          </cell>
          <cell r="G90">
            <v>57697.8</v>
          </cell>
          <cell r="H90">
            <v>0.8</v>
          </cell>
          <cell r="I90">
            <v>46158.239999999998</v>
          </cell>
          <cell r="U90">
            <v>0</v>
          </cell>
          <cell r="V90">
            <v>0</v>
          </cell>
        </row>
        <row r="91">
          <cell r="A91" t="str">
            <v>S433029</v>
          </cell>
          <cell r="B91" t="str">
            <v>温州华创汽车电器有限公司</v>
          </cell>
          <cell r="C91" t="str">
            <v>座椅</v>
          </cell>
          <cell r="D91" t="str">
            <v>正常供货</v>
          </cell>
          <cell r="E91" t="str">
            <v>零部件</v>
          </cell>
          <cell r="F91" t="str">
            <v>正常货款类</v>
          </cell>
          <cell r="G91">
            <v>0</v>
          </cell>
          <cell r="H91">
            <v>1</v>
          </cell>
          <cell r="I91">
            <v>0</v>
          </cell>
          <cell r="Q91">
            <v>39360</v>
          </cell>
          <cell r="U91">
            <v>39360</v>
          </cell>
          <cell r="V91" t="str">
            <v>100%</v>
          </cell>
        </row>
        <row r="92">
          <cell r="A92" t="str">
            <v>S432045</v>
          </cell>
          <cell r="B92" t="str">
            <v>苏州宏逸汽车零部件有限公司</v>
          </cell>
          <cell r="C92" t="str">
            <v>座椅</v>
          </cell>
          <cell r="D92" t="str">
            <v>正常供货</v>
          </cell>
          <cell r="E92" t="str">
            <v>零部件</v>
          </cell>
          <cell r="F92" t="str">
            <v>正常货款类</v>
          </cell>
          <cell r="G92">
            <v>33160</v>
          </cell>
          <cell r="H92">
            <v>1</v>
          </cell>
          <cell r="I92">
            <v>33160</v>
          </cell>
          <cell r="U92">
            <v>0</v>
          </cell>
          <cell r="V92">
            <v>0</v>
          </cell>
        </row>
        <row r="93">
          <cell r="A93" t="str">
            <v>S437060</v>
          </cell>
          <cell r="B93" t="str">
            <v>日照联成汽车部件有限公司</v>
          </cell>
          <cell r="C93" t="str">
            <v>座椅</v>
          </cell>
          <cell r="D93" t="str">
            <v>正常供货</v>
          </cell>
          <cell r="E93" t="str">
            <v>零部件</v>
          </cell>
          <cell r="F93" t="str">
            <v>正常货款类</v>
          </cell>
          <cell r="G93">
            <v>386428.44799999997</v>
          </cell>
          <cell r="H93">
            <v>0.8</v>
          </cell>
          <cell r="I93">
            <v>309142.75839999999</v>
          </cell>
          <cell r="S93">
            <v>100000</v>
          </cell>
          <cell r="U93">
            <v>100000</v>
          </cell>
          <cell r="V93">
            <v>0.32347514953143403</v>
          </cell>
        </row>
        <row r="94">
          <cell r="A94" t="str">
            <v>S412022</v>
          </cell>
          <cell r="B94" t="str">
            <v>天津市宝坻区维华五金厂</v>
          </cell>
          <cell r="C94" t="str">
            <v>金属件</v>
          </cell>
          <cell r="D94" t="str">
            <v>正常供货</v>
          </cell>
          <cell r="E94" t="str">
            <v>零部件</v>
          </cell>
          <cell r="F94" t="str">
            <v>正常货款类</v>
          </cell>
          <cell r="G94">
            <v>40270.080000000002</v>
          </cell>
          <cell r="H94">
            <v>0.8</v>
          </cell>
          <cell r="I94">
            <v>32216.063999999998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30000</v>
          </cell>
          <cell r="S94">
            <v>10000</v>
          </cell>
          <cell r="U94">
            <v>40000</v>
          </cell>
          <cell r="V94">
            <v>1.24161660468517</v>
          </cell>
        </row>
        <row r="95">
          <cell r="A95" t="str">
            <v>S437051</v>
          </cell>
          <cell r="B95" t="str">
            <v>诸城恒信新材料科技有限公司</v>
          </cell>
          <cell r="D95" t="str">
            <v>正常供货</v>
          </cell>
          <cell r="E95" t="str">
            <v>零部件</v>
          </cell>
          <cell r="F95" t="str">
            <v>正常货款类</v>
          </cell>
          <cell r="G95">
            <v>11892.403333333301</v>
          </cell>
          <cell r="H95">
            <v>0.8</v>
          </cell>
          <cell r="I95">
            <v>9513.9226666666691</v>
          </cell>
          <cell r="U95">
            <v>0</v>
          </cell>
          <cell r="V95">
            <v>0</v>
          </cell>
        </row>
        <row r="96">
          <cell r="A96" t="str">
            <v>S413215</v>
          </cell>
          <cell r="B96" t="str">
            <v>北京吉信气弹簧制品有限公司廊坊分公司</v>
          </cell>
          <cell r="C96" t="str">
            <v>座椅</v>
          </cell>
          <cell r="D96" t="str">
            <v>正常供货</v>
          </cell>
          <cell r="E96" t="str">
            <v>零部件</v>
          </cell>
          <cell r="F96" t="str">
            <v>正常货款类</v>
          </cell>
          <cell r="G96">
            <v>6407.8533333333298</v>
          </cell>
          <cell r="H96">
            <v>0.8</v>
          </cell>
          <cell r="I96">
            <v>5126.2826666666697</v>
          </cell>
          <cell r="U96">
            <v>0</v>
          </cell>
          <cell r="V96">
            <v>0</v>
          </cell>
        </row>
        <row r="97">
          <cell r="G97">
            <v>24982246.5783333</v>
          </cell>
          <cell r="H97">
            <v>75.599999999999895</v>
          </cell>
          <cell r="I97">
            <v>20343801.885666698</v>
          </cell>
          <cell r="J97">
            <v>400000</v>
          </cell>
          <cell r="K97">
            <v>150000</v>
          </cell>
          <cell r="L97">
            <v>70000</v>
          </cell>
          <cell r="M97">
            <v>690000</v>
          </cell>
          <cell r="N97">
            <v>3176832.4753333302</v>
          </cell>
          <cell r="O97">
            <v>0</v>
          </cell>
          <cell r="P97">
            <v>740000</v>
          </cell>
          <cell r="Q97">
            <v>1200632.92</v>
          </cell>
          <cell r="R97">
            <v>1823777.63</v>
          </cell>
          <cell r="S97">
            <v>2668543.5</v>
          </cell>
          <cell r="T97">
            <v>384022</v>
          </cell>
          <cell r="U97">
            <v>11013808.5253333</v>
          </cell>
          <cell r="V97">
            <v>106.74665582490501</v>
          </cell>
        </row>
        <row r="98">
          <cell r="A98" t="str">
            <v>按洽谈方案</v>
          </cell>
        </row>
        <row r="99">
          <cell r="A99" t="str">
            <v>供应商代码</v>
          </cell>
          <cell r="B99" t="str">
            <v>供应商名称</v>
          </cell>
          <cell r="C99" t="str">
            <v>模块</v>
          </cell>
          <cell r="D99" t="str">
            <v>供货状态</v>
          </cell>
          <cell r="E99" t="str">
            <v>类别</v>
          </cell>
          <cell r="F99" t="str">
            <v>资金类别区分</v>
          </cell>
          <cell r="G99" t="str">
            <v>2024年1-4月</v>
          </cell>
          <cell r="J99" t="str">
            <v>1月</v>
          </cell>
          <cell r="O99" t="str">
            <v>2月</v>
          </cell>
          <cell r="R99" t="str">
            <v>3月</v>
          </cell>
          <cell r="S99" t="str">
            <v>4月</v>
          </cell>
          <cell r="U99" t="str">
            <v>2024年1-4月</v>
          </cell>
        </row>
        <row r="100">
          <cell r="G100" t="str">
            <v>按半年平均数应付</v>
          </cell>
          <cell r="H100" t="str">
            <v>付款原则比例</v>
          </cell>
          <cell r="I100" t="str">
            <v>按原则应付</v>
          </cell>
          <cell r="J100" t="str">
            <v>1.24支付</v>
          </cell>
          <cell r="K100" t="str">
            <v>1.29支付</v>
          </cell>
          <cell r="L100" t="str">
            <v>1.31支付</v>
          </cell>
          <cell r="M100" t="str">
            <v>2.1支付</v>
          </cell>
          <cell r="N100" t="str">
            <v>2.6支付</v>
          </cell>
          <cell r="O100" t="str">
            <v>2.21支付</v>
          </cell>
          <cell r="P100" t="str">
            <v>2.29支付</v>
          </cell>
          <cell r="Q100" t="str">
            <v>3.1支付</v>
          </cell>
          <cell r="R100" t="str">
            <v>3.14支付</v>
          </cell>
          <cell r="S100" t="str">
            <v>4.27支付</v>
          </cell>
          <cell r="T100" t="str">
            <v>5.23前支付</v>
          </cell>
          <cell r="U100" t="str">
            <v>合计支付</v>
          </cell>
          <cell r="V100" t="str">
            <v>支付比例</v>
          </cell>
        </row>
        <row r="101">
          <cell r="A101" t="str">
            <v>S432014</v>
          </cell>
          <cell r="B101" t="str">
            <v>江苏万金汽车零部件制造有限公司</v>
          </cell>
          <cell r="C101" t="str">
            <v>金属件</v>
          </cell>
          <cell r="D101" t="str">
            <v>正常供货</v>
          </cell>
          <cell r="E101" t="str">
            <v>零部件</v>
          </cell>
          <cell r="F101" t="str">
            <v>洽谈方案类</v>
          </cell>
          <cell r="G101">
            <v>238860.92133333301</v>
          </cell>
          <cell r="H101">
            <v>1</v>
          </cell>
          <cell r="I101">
            <v>238860.92133333301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Q101">
            <v>100000</v>
          </cell>
          <cell r="R101">
            <v>100000</v>
          </cell>
          <cell r="S101">
            <v>90000</v>
          </cell>
          <cell r="U101">
            <v>290000</v>
          </cell>
          <cell r="V101">
            <v>1.21409562678234</v>
          </cell>
        </row>
        <row r="102">
          <cell r="A102" t="str">
            <v>S413161</v>
          </cell>
          <cell r="B102" t="str">
            <v>河北利达金属制品集团有限公司</v>
          </cell>
          <cell r="C102" t="str">
            <v>金属件</v>
          </cell>
          <cell r="D102" t="str">
            <v>正常供货</v>
          </cell>
          <cell r="E102" t="str">
            <v>零部件</v>
          </cell>
          <cell r="F102" t="str">
            <v>洽谈方案类</v>
          </cell>
          <cell r="G102">
            <v>1923349.5360000001</v>
          </cell>
          <cell r="H102">
            <v>0.8</v>
          </cell>
          <cell r="I102">
            <v>1538679.6288000001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250000</v>
          </cell>
          <cell r="P102">
            <v>150000</v>
          </cell>
          <cell r="R102">
            <v>150000</v>
          </cell>
          <cell r="S102">
            <v>50000</v>
          </cell>
          <cell r="U102">
            <v>600000</v>
          </cell>
          <cell r="V102">
            <v>0.38994472193534802</v>
          </cell>
        </row>
        <row r="103">
          <cell r="A103" t="str">
            <v>S432020</v>
          </cell>
          <cell r="B103" t="str">
            <v>恺博（常熟）座椅机械部件有限公司</v>
          </cell>
          <cell r="C103" t="str">
            <v>座椅</v>
          </cell>
          <cell r="D103" t="str">
            <v>正常供货</v>
          </cell>
          <cell r="E103" t="str">
            <v>零部件</v>
          </cell>
          <cell r="F103" t="str">
            <v>洽谈方案类</v>
          </cell>
          <cell r="G103">
            <v>235654.72</v>
          </cell>
          <cell r="H103">
            <v>1</v>
          </cell>
          <cell r="I103">
            <v>235654.72</v>
          </cell>
          <cell r="U103">
            <v>0</v>
          </cell>
          <cell r="V103">
            <v>0</v>
          </cell>
        </row>
        <row r="104">
          <cell r="A104" t="str">
            <v>S422002</v>
          </cell>
          <cell r="B104" t="str">
            <v>长春市天利得科技有限公司</v>
          </cell>
          <cell r="C104" t="str">
            <v>座椅</v>
          </cell>
          <cell r="D104" t="str">
            <v>正常供货</v>
          </cell>
          <cell r="E104" t="str">
            <v>零部件</v>
          </cell>
          <cell r="F104" t="str">
            <v>洽谈方案类</v>
          </cell>
          <cell r="G104">
            <v>559513.57466666703</v>
          </cell>
          <cell r="H104">
            <v>0.8</v>
          </cell>
          <cell r="I104">
            <v>447610.859733333</v>
          </cell>
          <cell r="N104">
            <v>240000</v>
          </cell>
          <cell r="S104">
            <v>80000</v>
          </cell>
          <cell r="U104">
            <v>320000</v>
          </cell>
          <cell r="V104">
            <v>0.714906694155369</v>
          </cell>
        </row>
        <row r="105">
          <cell r="A105" t="str">
            <v>S432009</v>
          </cell>
          <cell r="B105" t="str">
            <v>江苏力乐汽车部件股份有限公司</v>
          </cell>
          <cell r="C105" t="str">
            <v>金属件/座椅</v>
          </cell>
          <cell r="D105" t="str">
            <v>正常供货</v>
          </cell>
          <cell r="E105" t="str">
            <v>零部件</v>
          </cell>
          <cell r="F105" t="str">
            <v>洽谈方案类</v>
          </cell>
          <cell r="G105">
            <v>2003392.5866666699</v>
          </cell>
          <cell r="H105">
            <v>0.8</v>
          </cell>
          <cell r="I105">
            <v>1602714.06933333</v>
          </cell>
          <cell r="S105">
            <v>300000</v>
          </cell>
          <cell r="U105">
            <v>300000</v>
          </cell>
          <cell r="V105">
            <v>0.18718248360095099</v>
          </cell>
        </row>
        <row r="106">
          <cell r="A106" t="str">
            <v>S413052</v>
          </cell>
          <cell r="B106" t="str">
            <v>黄骅市鑫昌五金制品厂</v>
          </cell>
          <cell r="C106" t="str">
            <v>金属件/后视镜</v>
          </cell>
          <cell r="D106" t="str">
            <v>正常供货</v>
          </cell>
          <cell r="E106" t="str">
            <v>零部件</v>
          </cell>
          <cell r="F106" t="str">
            <v>洽谈方案类</v>
          </cell>
          <cell r="G106">
            <v>2032519.34</v>
          </cell>
          <cell r="H106">
            <v>1</v>
          </cell>
          <cell r="I106">
            <v>2032519.34</v>
          </cell>
          <cell r="J106">
            <v>300000</v>
          </cell>
          <cell r="K106">
            <v>0</v>
          </cell>
          <cell r="L106">
            <v>300000</v>
          </cell>
          <cell r="M106">
            <v>0</v>
          </cell>
          <cell r="N106">
            <v>180000</v>
          </cell>
          <cell r="P106">
            <v>200000</v>
          </cell>
          <cell r="Q106">
            <v>150000</v>
          </cell>
          <cell r="R106">
            <v>100000</v>
          </cell>
          <cell r="S106">
            <v>120000</v>
          </cell>
          <cell r="T106">
            <v>40000</v>
          </cell>
          <cell r="U106">
            <v>1390000</v>
          </cell>
          <cell r="V106">
            <v>0.683880331490474</v>
          </cell>
        </row>
        <row r="107">
          <cell r="A107" t="str">
            <v>S413029</v>
          </cell>
          <cell r="B107" t="str">
            <v>黄骅市成卓汽车部件厂</v>
          </cell>
          <cell r="C107" t="str">
            <v>金属件</v>
          </cell>
          <cell r="D107" t="str">
            <v>正常供货</v>
          </cell>
          <cell r="E107" t="str">
            <v>零部件</v>
          </cell>
          <cell r="F107" t="str">
            <v>洽谈方案类</v>
          </cell>
          <cell r="G107">
            <v>2001392.28533333</v>
          </cell>
          <cell r="H107">
            <v>1</v>
          </cell>
          <cell r="I107">
            <v>2001392.28533333</v>
          </cell>
          <cell r="J107">
            <v>300000</v>
          </cell>
          <cell r="K107">
            <v>0</v>
          </cell>
          <cell r="L107">
            <v>300000</v>
          </cell>
          <cell r="M107">
            <v>0</v>
          </cell>
          <cell r="N107">
            <v>160000</v>
          </cell>
          <cell r="P107">
            <v>200000</v>
          </cell>
          <cell r="Q107">
            <v>150000</v>
          </cell>
          <cell r="R107">
            <v>100000</v>
          </cell>
          <cell r="S107">
            <v>120000</v>
          </cell>
          <cell r="U107">
            <v>1330000</v>
          </cell>
          <cell r="V107">
            <v>0.66453738717119504</v>
          </cell>
        </row>
        <row r="108">
          <cell r="A108" t="str">
            <v>S413132</v>
          </cell>
          <cell r="B108" t="str">
            <v>霸州市政锦五金制品有限公司</v>
          </cell>
          <cell r="C108" t="str">
            <v>金属件</v>
          </cell>
          <cell r="D108" t="str">
            <v>正常供货</v>
          </cell>
          <cell r="E108" t="str">
            <v>零部件</v>
          </cell>
          <cell r="F108" t="str">
            <v>洽谈方案类</v>
          </cell>
          <cell r="G108">
            <v>567587.25466666697</v>
          </cell>
          <cell r="H108">
            <v>0.8</v>
          </cell>
          <cell r="I108">
            <v>454069.80373333301</v>
          </cell>
          <cell r="J108">
            <v>150000</v>
          </cell>
          <cell r="K108">
            <v>0</v>
          </cell>
          <cell r="L108">
            <v>0</v>
          </cell>
          <cell r="M108">
            <v>0</v>
          </cell>
          <cell r="N108">
            <v>30000</v>
          </cell>
          <cell r="Q108">
            <v>100000</v>
          </cell>
          <cell r="R108">
            <v>100000</v>
          </cell>
          <cell r="S108">
            <v>120000</v>
          </cell>
          <cell r="U108">
            <v>500000</v>
          </cell>
          <cell r="V108">
            <v>1.1011522807485401</v>
          </cell>
        </row>
        <row r="109">
          <cell r="A109" t="str">
            <v>S435004</v>
          </cell>
          <cell r="B109" t="str">
            <v>厦门市鑫荣飞工贸有限公司</v>
          </cell>
          <cell r="C109" t="str">
            <v>金属件</v>
          </cell>
          <cell r="D109" t="str">
            <v>正常供货</v>
          </cell>
          <cell r="E109" t="str">
            <v>零部件</v>
          </cell>
          <cell r="F109" t="str">
            <v>洽谈方案类</v>
          </cell>
          <cell r="G109">
            <v>304006.80266666698</v>
          </cell>
          <cell r="H109">
            <v>0.8</v>
          </cell>
          <cell r="I109">
            <v>243205.44213333301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U109">
            <v>0</v>
          </cell>
          <cell r="V109">
            <v>0</v>
          </cell>
        </row>
        <row r="110">
          <cell r="A110" t="str">
            <v>S431008</v>
          </cell>
          <cell r="B110" t="str">
            <v>上海努辰金属制品有限公司</v>
          </cell>
          <cell r="C110" t="str">
            <v>金属件</v>
          </cell>
          <cell r="D110" t="str">
            <v>正常供货</v>
          </cell>
          <cell r="E110" t="str">
            <v>零部件</v>
          </cell>
          <cell r="F110" t="str">
            <v>洽谈方案类</v>
          </cell>
          <cell r="G110">
            <v>306917.924</v>
          </cell>
          <cell r="H110">
            <v>0.8</v>
          </cell>
          <cell r="I110">
            <v>245534.33919999999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200000</v>
          </cell>
          <cell r="U110">
            <v>200000</v>
          </cell>
          <cell r="V110">
            <v>0.81455001630989798</v>
          </cell>
        </row>
        <row r="111">
          <cell r="A111" t="str">
            <v>S413130</v>
          </cell>
          <cell r="B111" t="str">
            <v>泊头市捷润五金制品有限公司</v>
          </cell>
          <cell r="C111" t="str">
            <v>金属件/座椅</v>
          </cell>
          <cell r="D111" t="str">
            <v>正常供货</v>
          </cell>
          <cell r="E111" t="str">
            <v>零部件</v>
          </cell>
          <cell r="F111" t="str">
            <v>洽谈方案类</v>
          </cell>
          <cell r="G111">
            <v>320283.96833333297</v>
          </cell>
          <cell r="H111">
            <v>1</v>
          </cell>
          <cell r="I111">
            <v>320283.96833333297</v>
          </cell>
          <cell r="J111">
            <v>100000</v>
          </cell>
          <cell r="K111">
            <v>0</v>
          </cell>
          <cell r="L111">
            <v>0</v>
          </cell>
          <cell r="M111">
            <v>0</v>
          </cell>
          <cell r="P111">
            <v>33000</v>
          </cell>
          <cell r="Q111">
            <v>50000</v>
          </cell>
          <cell r="R111">
            <v>100000</v>
          </cell>
          <cell r="S111">
            <v>85000</v>
          </cell>
          <cell r="U111">
            <v>368000</v>
          </cell>
          <cell r="V111">
            <v>1.1489803936018601</v>
          </cell>
        </row>
        <row r="112">
          <cell r="A112" t="str">
            <v>S412001</v>
          </cell>
          <cell r="B112" t="str">
            <v>天津生隆纤维材料股份有限公司</v>
          </cell>
          <cell r="C112" t="str">
            <v>座椅</v>
          </cell>
          <cell r="D112" t="str">
            <v>正常供货</v>
          </cell>
          <cell r="E112" t="str">
            <v>零部件</v>
          </cell>
          <cell r="F112" t="str">
            <v>洽谈方案类</v>
          </cell>
          <cell r="G112">
            <v>595175.436666667</v>
          </cell>
          <cell r="H112">
            <v>1</v>
          </cell>
          <cell r="I112">
            <v>595175.436666667</v>
          </cell>
          <cell r="N112">
            <v>100000</v>
          </cell>
          <cell r="U112">
            <v>100000</v>
          </cell>
          <cell r="V112">
            <v>0.168017686617007</v>
          </cell>
        </row>
        <row r="113">
          <cell r="A113" t="str">
            <v>S411047</v>
          </cell>
          <cell r="B113" t="str">
            <v>大连吉田拉链有限公司北京分公司</v>
          </cell>
          <cell r="C113" t="str">
            <v>座椅</v>
          </cell>
          <cell r="D113" t="str">
            <v>正常供货</v>
          </cell>
          <cell r="E113" t="str">
            <v>零部件</v>
          </cell>
          <cell r="F113" t="str">
            <v>洽谈方案类</v>
          </cell>
          <cell r="G113">
            <v>24329.35</v>
          </cell>
          <cell r="H113">
            <v>1</v>
          </cell>
          <cell r="I113">
            <v>24329.35</v>
          </cell>
          <cell r="S113">
            <v>20000</v>
          </cell>
          <cell r="U113">
            <v>20000</v>
          </cell>
          <cell r="V113">
            <v>0.82205237706720502</v>
          </cell>
        </row>
        <row r="114">
          <cell r="A114" t="str">
            <v>S433009</v>
          </cell>
          <cell r="B114" t="str">
            <v>浙江路得坦摩汽车部件股份有限公司</v>
          </cell>
          <cell r="C114" t="str">
            <v>金属件</v>
          </cell>
          <cell r="D114" t="str">
            <v>正常供货</v>
          </cell>
          <cell r="E114" t="str">
            <v>零部件</v>
          </cell>
          <cell r="F114" t="str">
            <v>洽谈方案类</v>
          </cell>
          <cell r="G114">
            <v>1092399.2826666699</v>
          </cell>
          <cell r="H114">
            <v>0.8</v>
          </cell>
          <cell r="I114">
            <v>873919.42613333301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P114">
            <v>400000</v>
          </cell>
          <cell r="R114">
            <v>200000</v>
          </cell>
          <cell r="S114">
            <v>1000000</v>
          </cell>
          <cell r="U114">
            <v>1600000</v>
          </cell>
          <cell r="V114">
            <v>1.8308323995945699</v>
          </cell>
        </row>
        <row r="115">
          <cell r="A115" t="str">
            <v>S413077</v>
          </cell>
          <cell r="B115" t="str">
            <v>文安县万达汽车配件制造有限公司</v>
          </cell>
          <cell r="C115" t="str">
            <v>金属件</v>
          </cell>
          <cell r="D115" t="str">
            <v>正常供货</v>
          </cell>
          <cell r="E115" t="str">
            <v>零部件</v>
          </cell>
          <cell r="F115" t="str">
            <v>洽谈方案类</v>
          </cell>
          <cell r="G115">
            <v>559631.16533333296</v>
          </cell>
          <cell r="H115">
            <v>0.8</v>
          </cell>
          <cell r="I115">
            <v>447704.93226666702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130000</v>
          </cell>
          <cell r="S115">
            <v>50000</v>
          </cell>
          <cell r="U115">
            <v>180000</v>
          </cell>
          <cell r="V115">
            <v>0.402050518158657</v>
          </cell>
        </row>
        <row r="116">
          <cell r="A116" t="str">
            <v>S437004</v>
          </cell>
          <cell r="B116" t="str">
            <v>青岛福基纺织有限公司</v>
          </cell>
          <cell r="C116" t="str">
            <v>座椅</v>
          </cell>
          <cell r="D116" t="str">
            <v>正常供货</v>
          </cell>
          <cell r="E116" t="str">
            <v>零部件</v>
          </cell>
          <cell r="F116" t="str">
            <v>洽谈方案类</v>
          </cell>
          <cell r="G116">
            <v>1185353.47833333</v>
          </cell>
          <cell r="H116">
            <v>1</v>
          </cell>
          <cell r="I116">
            <v>1185353.47833333</v>
          </cell>
          <cell r="T116">
            <v>835000</v>
          </cell>
          <cell r="U116">
            <v>835000</v>
          </cell>
          <cell r="V116">
            <v>0.704431222637531</v>
          </cell>
        </row>
        <row r="117">
          <cell r="A117" t="str">
            <v>S432036</v>
          </cell>
          <cell r="B117" t="str">
            <v>常州立天汽车零部件有限公司</v>
          </cell>
          <cell r="C117" t="str">
            <v>座椅</v>
          </cell>
          <cell r="D117" t="str">
            <v>正常供货</v>
          </cell>
          <cell r="E117" t="str">
            <v>零部件</v>
          </cell>
          <cell r="F117" t="str">
            <v>洽谈方案类</v>
          </cell>
          <cell r="G117">
            <v>75040.364000000001</v>
          </cell>
          <cell r="H117">
            <v>1</v>
          </cell>
          <cell r="I117">
            <v>75040.364000000001</v>
          </cell>
          <cell r="N117">
            <v>100000</v>
          </cell>
          <cell r="S117">
            <v>70000</v>
          </cell>
          <cell r="U117">
            <v>170000</v>
          </cell>
          <cell r="V117">
            <v>2.2654474330641601</v>
          </cell>
        </row>
        <row r="118">
          <cell r="A118" t="str">
            <v>S413004</v>
          </cell>
          <cell r="B118" t="str">
            <v>保定兆龙通用电器塑业有限公司</v>
          </cell>
          <cell r="C118" t="str">
            <v>金属件/座椅</v>
          </cell>
          <cell r="D118" t="str">
            <v>正常供货</v>
          </cell>
          <cell r="E118" t="str">
            <v>零部件</v>
          </cell>
          <cell r="F118" t="str">
            <v>洽谈方案类</v>
          </cell>
          <cell r="G118">
            <v>18099.573333333301</v>
          </cell>
          <cell r="H118">
            <v>1</v>
          </cell>
          <cell r="I118">
            <v>18099.573333333301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20000</v>
          </cell>
          <cell r="R118">
            <v>40000</v>
          </cell>
          <cell r="S118">
            <v>40000</v>
          </cell>
          <cell r="U118">
            <v>100000</v>
          </cell>
          <cell r="V118">
            <v>5.5249921176779102</v>
          </cell>
        </row>
        <row r="119">
          <cell r="A119" t="str">
            <v>S413121</v>
          </cell>
          <cell r="B119" t="str">
            <v>河北佳铸金属制品有限公司</v>
          </cell>
          <cell r="C119" t="str">
            <v>金属件</v>
          </cell>
          <cell r="D119" t="str">
            <v>预付</v>
          </cell>
          <cell r="E119" t="str">
            <v>零部件</v>
          </cell>
          <cell r="F119" t="str">
            <v>洽谈方案类</v>
          </cell>
          <cell r="G119">
            <v>0</v>
          </cell>
          <cell r="H119">
            <v>1</v>
          </cell>
          <cell r="I119">
            <v>0</v>
          </cell>
          <cell r="U119">
            <v>0</v>
          </cell>
          <cell r="V119" t="str">
            <v>100%</v>
          </cell>
        </row>
        <row r="120">
          <cell r="A120" t="str">
            <v>S432039</v>
          </cell>
          <cell r="B120" t="str">
            <v>吴江市拓研电子材料有限公司</v>
          </cell>
          <cell r="C120" t="str">
            <v>金属件/座椅</v>
          </cell>
          <cell r="D120" t="str">
            <v>预付</v>
          </cell>
          <cell r="E120" t="str">
            <v>零部件</v>
          </cell>
          <cell r="F120" t="str">
            <v>洽谈方案类</v>
          </cell>
          <cell r="G120">
            <v>1.6666666666666701E-2</v>
          </cell>
          <cell r="H120">
            <v>1</v>
          </cell>
          <cell r="I120">
            <v>1.6666666666666701E-2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O120">
            <v>2080</v>
          </cell>
          <cell r="T120">
            <v>980</v>
          </cell>
          <cell r="U120">
            <v>3060</v>
          </cell>
          <cell r="V120">
            <v>183600</v>
          </cell>
        </row>
        <row r="121">
          <cell r="A121" t="str">
            <v>S461001</v>
          </cell>
          <cell r="B121" t="str">
            <v>西安海容塑料制品有限责任公司</v>
          </cell>
          <cell r="C121" t="str">
            <v>金属件/座椅</v>
          </cell>
          <cell r="D121" t="str">
            <v>预付</v>
          </cell>
          <cell r="E121" t="str">
            <v>零部件</v>
          </cell>
          <cell r="F121" t="str">
            <v>洽谈方案类</v>
          </cell>
          <cell r="G121">
            <v>0</v>
          </cell>
          <cell r="H121">
            <v>1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O121">
            <v>8113</v>
          </cell>
          <cell r="S121">
            <v>9000</v>
          </cell>
          <cell r="U121">
            <v>17113</v>
          </cell>
          <cell r="V121" t="str">
            <v>100%</v>
          </cell>
        </row>
        <row r="122">
          <cell r="A122" t="str">
            <v>S413179</v>
          </cell>
          <cell r="B122" t="str">
            <v>文安县海智五金制品有限公司</v>
          </cell>
          <cell r="C122" t="str">
            <v>金属件</v>
          </cell>
          <cell r="D122" t="str">
            <v>预付</v>
          </cell>
          <cell r="E122" t="str">
            <v>零部件</v>
          </cell>
          <cell r="F122" t="str">
            <v>洽谈方案类</v>
          </cell>
          <cell r="G122">
            <v>0</v>
          </cell>
          <cell r="H122">
            <v>1</v>
          </cell>
          <cell r="I122">
            <v>0</v>
          </cell>
          <cell r="J122">
            <v>45200</v>
          </cell>
          <cell r="K122">
            <v>0</v>
          </cell>
          <cell r="L122">
            <v>0</v>
          </cell>
          <cell r="M122">
            <v>0</v>
          </cell>
          <cell r="Q122">
            <v>25200</v>
          </cell>
          <cell r="U122">
            <v>70400</v>
          </cell>
          <cell r="V122" t="str">
            <v>100%</v>
          </cell>
        </row>
        <row r="123">
          <cell r="A123" t="str">
            <v>S432051</v>
          </cell>
          <cell r="B123" t="str">
            <v>无锡万谦工品智造科技有限公司</v>
          </cell>
          <cell r="C123" t="str">
            <v>金属件</v>
          </cell>
          <cell r="D123" t="str">
            <v>预付</v>
          </cell>
          <cell r="E123" t="str">
            <v>零部件</v>
          </cell>
          <cell r="F123" t="str">
            <v>洽谈方案类</v>
          </cell>
          <cell r="G123">
            <v>0</v>
          </cell>
          <cell r="H123">
            <v>1</v>
          </cell>
          <cell r="I123">
            <v>0</v>
          </cell>
          <cell r="U123">
            <v>0</v>
          </cell>
          <cell r="V123" t="str">
            <v>100%</v>
          </cell>
        </row>
        <row r="124">
          <cell r="A124" t="str">
            <v>S432044</v>
          </cell>
          <cell r="B124" t="str">
            <v>常州市鹏逸汽车附件有限公司</v>
          </cell>
          <cell r="C124" t="str">
            <v>金属件</v>
          </cell>
          <cell r="D124" t="str">
            <v>正常供货</v>
          </cell>
          <cell r="E124" t="str">
            <v>零部件</v>
          </cell>
          <cell r="F124" t="str">
            <v>洽谈方案类</v>
          </cell>
          <cell r="G124">
            <v>1935.125</v>
          </cell>
          <cell r="H124">
            <v>1</v>
          </cell>
          <cell r="I124">
            <v>1935.125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23000</v>
          </cell>
          <cell r="U124">
            <v>23000</v>
          </cell>
          <cell r="V124">
            <v>11.885537110005799</v>
          </cell>
        </row>
        <row r="125">
          <cell r="A125" t="str">
            <v>S412018</v>
          </cell>
          <cell r="B125" t="str">
            <v>穆勒纺织品（天津）有限公司</v>
          </cell>
          <cell r="C125" t="str">
            <v>座椅</v>
          </cell>
          <cell r="D125" t="str">
            <v>正常供货</v>
          </cell>
          <cell r="E125" t="str">
            <v>零部件</v>
          </cell>
          <cell r="F125" t="str">
            <v>洽谈方案类</v>
          </cell>
          <cell r="G125">
            <v>0</v>
          </cell>
          <cell r="H125">
            <v>1</v>
          </cell>
          <cell r="I125">
            <v>0</v>
          </cell>
          <cell r="Q125">
            <v>93780</v>
          </cell>
          <cell r="U125">
            <v>93780</v>
          </cell>
          <cell r="V125" t="str">
            <v>100%</v>
          </cell>
        </row>
        <row r="126">
          <cell r="A126" t="str">
            <v>S434002</v>
          </cell>
          <cell r="B126" t="str">
            <v>芜湖星火软轴控制索制造有限公司</v>
          </cell>
          <cell r="C126" t="str">
            <v>金属件/座椅</v>
          </cell>
          <cell r="D126" t="str">
            <v>正常供货</v>
          </cell>
          <cell r="E126" t="str">
            <v>零部件</v>
          </cell>
          <cell r="F126" t="str">
            <v>洽谈方案类</v>
          </cell>
          <cell r="G126">
            <v>58217.1933333333</v>
          </cell>
          <cell r="H126">
            <v>1</v>
          </cell>
          <cell r="I126">
            <v>58217.1933333333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S126">
            <v>30000</v>
          </cell>
          <cell r="U126">
            <v>30000</v>
          </cell>
          <cell r="V126">
            <v>0.51531168512761205</v>
          </cell>
        </row>
        <row r="127">
          <cell r="A127" t="str">
            <v>S413213</v>
          </cell>
          <cell r="B127" t="str">
            <v>沧县大河精密铸造厂</v>
          </cell>
          <cell r="C127" t="str">
            <v>座椅</v>
          </cell>
          <cell r="D127" t="str">
            <v>预付</v>
          </cell>
          <cell r="E127" t="str">
            <v>零部件</v>
          </cell>
          <cell r="F127" t="str">
            <v>洽谈方案类</v>
          </cell>
          <cell r="G127">
            <v>0</v>
          </cell>
          <cell r="H127">
            <v>1</v>
          </cell>
          <cell r="I127">
            <v>0</v>
          </cell>
          <cell r="O127">
            <v>24290.85</v>
          </cell>
          <cell r="S127">
            <v>10000</v>
          </cell>
          <cell r="U127">
            <v>34290.85</v>
          </cell>
          <cell r="V127" t="str">
            <v>100%</v>
          </cell>
        </row>
        <row r="128">
          <cell r="A128" t="str">
            <v>S431002</v>
          </cell>
          <cell r="B128" t="str">
            <v>易格斯（上海）拖链系统有限公司</v>
          </cell>
          <cell r="C128" t="str">
            <v>金属件</v>
          </cell>
          <cell r="D128" t="str">
            <v>正常供货</v>
          </cell>
          <cell r="E128" t="str">
            <v>零部件</v>
          </cell>
          <cell r="F128" t="str">
            <v>洽谈方案类</v>
          </cell>
          <cell r="G128">
            <v>153302.21666666699</v>
          </cell>
          <cell r="H128">
            <v>1</v>
          </cell>
          <cell r="I128">
            <v>153302.21666666699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70000</v>
          </cell>
          <cell r="U128">
            <v>70000</v>
          </cell>
          <cell r="V128">
            <v>0.45661440207485599</v>
          </cell>
        </row>
        <row r="129">
          <cell r="A129" t="str">
            <v>S432034</v>
          </cell>
          <cell r="B129" t="str">
            <v>上锐（常州）供应链管理有限公司</v>
          </cell>
          <cell r="C129" t="str">
            <v>金属件/座椅/后视镜</v>
          </cell>
          <cell r="D129" t="str">
            <v>正常供货</v>
          </cell>
          <cell r="E129" t="str">
            <v>零部件</v>
          </cell>
          <cell r="F129" t="str">
            <v>洽谈方案类</v>
          </cell>
          <cell r="G129">
            <v>48218.996666666702</v>
          </cell>
          <cell r="H129">
            <v>1</v>
          </cell>
          <cell r="I129">
            <v>48218.996666666702</v>
          </cell>
          <cell r="J129">
            <v>0</v>
          </cell>
          <cell r="K129">
            <v>80341.05</v>
          </cell>
          <cell r="L129">
            <v>0</v>
          </cell>
          <cell r="M129">
            <v>0</v>
          </cell>
          <cell r="P129">
            <v>68707.92</v>
          </cell>
          <cell r="R129">
            <v>100000</v>
          </cell>
          <cell r="U129">
            <v>249048.97</v>
          </cell>
          <cell r="V129">
            <v>5.1649554577348802</v>
          </cell>
        </row>
        <row r="130">
          <cell r="A130" t="str">
            <v>S413129</v>
          </cell>
          <cell r="B130" t="str">
            <v>文安县恒德汽车座椅制造有限公司</v>
          </cell>
          <cell r="C130" t="str">
            <v>金属件/座椅</v>
          </cell>
          <cell r="D130" t="str">
            <v>正常供货</v>
          </cell>
          <cell r="E130" t="str">
            <v>零部件</v>
          </cell>
          <cell r="F130" t="str">
            <v>洽谈方案类</v>
          </cell>
          <cell r="G130">
            <v>142043.338666667</v>
          </cell>
          <cell r="H130">
            <v>0.8</v>
          </cell>
          <cell r="I130">
            <v>113634.67093333301</v>
          </cell>
          <cell r="J130">
            <v>0</v>
          </cell>
          <cell r="K130">
            <v>100000</v>
          </cell>
          <cell r="L130">
            <v>0</v>
          </cell>
          <cell r="M130">
            <v>0</v>
          </cell>
          <cell r="R130">
            <v>49000</v>
          </cell>
          <cell r="S130">
            <v>50000</v>
          </cell>
          <cell r="U130">
            <v>199000</v>
          </cell>
          <cell r="V130">
            <v>1.75122608589018</v>
          </cell>
        </row>
        <row r="131">
          <cell r="A131" t="str">
            <v>S437056</v>
          </cell>
          <cell r="B131" t="str">
            <v>日照兴伟橡塑有限公司</v>
          </cell>
          <cell r="C131" t="str">
            <v>座椅/金属件</v>
          </cell>
          <cell r="D131" t="str">
            <v>正常供货</v>
          </cell>
          <cell r="E131" t="str">
            <v>零部件</v>
          </cell>
          <cell r="F131" t="str">
            <v>洽谈方案类</v>
          </cell>
          <cell r="G131">
            <v>0</v>
          </cell>
          <cell r="H131">
            <v>1</v>
          </cell>
          <cell r="I131">
            <v>0</v>
          </cell>
          <cell r="Q131">
            <v>5600</v>
          </cell>
          <cell r="U131">
            <v>5600</v>
          </cell>
          <cell r="V131" t="str">
            <v>100%</v>
          </cell>
        </row>
        <row r="132">
          <cell r="A132" t="str">
            <v>S413178</v>
          </cell>
          <cell r="B132" t="str">
            <v>廊坊市东平汽车零配件有限公司</v>
          </cell>
          <cell r="C132" t="str">
            <v>座椅</v>
          </cell>
          <cell r="D132" t="str">
            <v>正常供货</v>
          </cell>
          <cell r="E132" t="str">
            <v>零部件</v>
          </cell>
          <cell r="F132" t="str">
            <v>洽谈方案类</v>
          </cell>
          <cell r="G132">
            <v>107194.523333333</v>
          </cell>
          <cell r="H132">
            <v>1</v>
          </cell>
          <cell r="I132">
            <v>107194.523333333</v>
          </cell>
          <cell r="U132">
            <v>0</v>
          </cell>
          <cell r="V132">
            <v>0</v>
          </cell>
        </row>
        <row r="133">
          <cell r="A133" t="str">
            <v>S413204</v>
          </cell>
          <cell r="B133" t="str">
            <v>永清永泰汽车部件有限公司</v>
          </cell>
          <cell r="C133" t="str">
            <v>金属件</v>
          </cell>
          <cell r="D133" t="str">
            <v>正常供货</v>
          </cell>
          <cell r="E133" t="str">
            <v>零部件</v>
          </cell>
          <cell r="F133" t="str">
            <v>洽谈方案类</v>
          </cell>
          <cell r="G133">
            <v>18753.243999999999</v>
          </cell>
          <cell r="H133">
            <v>0.8</v>
          </cell>
          <cell r="I133">
            <v>15002.5952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66551.240000000005</v>
          </cell>
          <cell r="S133">
            <v>15000</v>
          </cell>
          <cell r="U133">
            <v>81551.240000000005</v>
          </cell>
          <cell r="V133">
            <v>5.4358088659220796</v>
          </cell>
        </row>
        <row r="134">
          <cell r="A134" t="str">
            <v>S421001</v>
          </cell>
          <cell r="B134" t="str">
            <v>沈阳金杯锦恒汽车安全系统有限公司</v>
          </cell>
          <cell r="C134" t="str">
            <v>座椅</v>
          </cell>
          <cell r="D134" t="str">
            <v>正常供货</v>
          </cell>
          <cell r="E134" t="str">
            <v>零部件</v>
          </cell>
          <cell r="F134" t="str">
            <v>洽谈方案类</v>
          </cell>
          <cell r="G134">
            <v>8014.38533333333</v>
          </cell>
          <cell r="H134">
            <v>0.8</v>
          </cell>
          <cell r="I134">
            <v>6411.5082666666704</v>
          </cell>
          <cell r="U134">
            <v>0</v>
          </cell>
          <cell r="V134">
            <v>0</v>
          </cell>
        </row>
        <row r="135">
          <cell r="A135" t="str">
            <v>S444014</v>
          </cell>
          <cell r="B135" t="str">
            <v>深圳市毅荣川电子科技有限公司</v>
          </cell>
          <cell r="C135" t="str">
            <v>座椅</v>
          </cell>
          <cell r="D135" t="str">
            <v>正常供货</v>
          </cell>
          <cell r="E135" t="str">
            <v>零部件</v>
          </cell>
          <cell r="F135" t="str">
            <v>洽谈方案类</v>
          </cell>
          <cell r="G135">
            <v>101070.233333333</v>
          </cell>
          <cell r="H135">
            <v>1</v>
          </cell>
          <cell r="I135">
            <v>101070.233333333</v>
          </cell>
          <cell r="U135">
            <v>0</v>
          </cell>
          <cell r="V135">
            <v>0</v>
          </cell>
        </row>
        <row r="136">
          <cell r="A136" t="str">
            <v>S432002</v>
          </cell>
          <cell r="B136" t="str">
            <v>江苏全盛座舱技术股份有限公司</v>
          </cell>
          <cell r="C136" t="str">
            <v>金属件</v>
          </cell>
          <cell r="D136" t="str">
            <v>正常供货</v>
          </cell>
          <cell r="E136" t="str">
            <v>零部件</v>
          </cell>
          <cell r="F136" t="str">
            <v>正常货款类</v>
          </cell>
          <cell r="G136">
            <v>624800.27500000002</v>
          </cell>
          <cell r="H136">
            <v>0.8</v>
          </cell>
          <cell r="I136">
            <v>499840.22</v>
          </cell>
          <cell r="M136">
            <v>110000</v>
          </cell>
          <cell r="S136">
            <v>180000</v>
          </cell>
          <cell r="U136">
            <v>290000</v>
          </cell>
          <cell r="V136">
            <v>0.58018540404771801</v>
          </cell>
        </row>
        <row r="137">
          <cell r="A137" t="str">
            <v>S432032</v>
          </cell>
          <cell r="B137" t="str">
            <v>明阳科技（苏州）股份有限公司</v>
          </cell>
          <cell r="C137" t="str">
            <v>座椅</v>
          </cell>
          <cell r="D137" t="str">
            <v>预付</v>
          </cell>
          <cell r="E137" t="str">
            <v>零部件</v>
          </cell>
          <cell r="F137" t="str">
            <v>洽谈方案类</v>
          </cell>
          <cell r="G137">
            <v>0</v>
          </cell>
          <cell r="H137">
            <v>1</v>
          </cell>
          <cell r="I137">
            <v>0</v>
          </cell>
          <cell r="U137">
            <v>0</v>
          </cell>
          <cell r="V137" t="str">
            <v>100%</v>
          </cell>
        </row>
        <row r="138">
          <cell r="G138">
            <v>15307057.112</v>
          </cell>
          <cell r="I138">
            <v>13684975.238066699</v>
          </cell>
          <cell r="J138">
            <v>895200</v>
          </cell>
          <cell r="K138">
            <v>180341.05</v>
          </cell>
          <cell r="L138">
            <v>600000</v>
          </cell>
          <cell r="M138">
            <v>110000</v>
          </cell>
          <cell r="N138">
            <v>1569551.24</v>
          </cell>
          <cell r="O138">
            <v>34483.85</v>
          </cell>
          <cell r="P138">
            <v>1051707.92</v>
          </cell>
          <cell r="Q138">
            <v>674580</v>
          </cell>
          <cell r="R138">
            <v>1039000</v>
          </cell>
          <cell r="S138">
            <v>2439000</v>
          </cell>
          <cell r="T138">
            <v>875980</v>
          </cell>
          <cell r="U138">
            <v>9469844.0600000005</v>
          </cell>
          <cell r="V138">
            <v>183644.426692701</v>
          </cell>
        </row>
        <row r="140">
          <cell r="A140" t="str">
            <v>涉诉类</v>
          </cell>
        </row>
        <row r="141">
          <cell r="A141" t="str">
            <v>供应商代码</v>
          </cell>
          <cell r="B141" t="str">
            <v>供应商名称</v>
          </cell>
          <cell r="C141" t="str">
            <v>模块</v>
          </cell>
          <cell r="D141" t="str">
            <v>供货状态</v>
          </cell>
          <cell r="E141" t="str">
            <v>类别</v>
          </cell>
          <cell r="F141" t="str">
            <v>资金类别区分</v>
          </cell>
          <cell r="G141" t="str">
            <v>2024年1-4月</v>
          </cell>
          <cell r="J141" t="str">
            <v>1月</v>
          </cell>
          <cell r="O141" t="str">
            <v>2月</v>
          </cell>
          <cell r="R141" t="str">
            <v>3月</v>
          </cell>
          <cell r="S141" t="str">
            <v>4月</v>
          </cell>
          <cell r="U141" t="str">
            <v>2024年1-4月</v>
          </cell>
        </row>
        <row r="142">
          <cell r="G142" t="str">
            <v>按半年平均数应付</v>
          </cell>
          <cell r="H142" t="str">
            <v>付款原则比例</v>
          </cell>
          <cell r="I142" t="str">
            <v>按原则应付</v>
          </cell>
          <cell r="J142" t="str">
            <v>1.24支付</v>
          </cell>
          <cell r="K142" t="str">
            <v>1.29支付</v>
          </cell>
          <cell r="L142" t="str">
            <v>1.31支付</v>
          </cell>
          <cell r="M142" t="str">
            <v>2.1支付</v>
          </cell>
          <cell r="N142" t="str">
            <v>2.6支付</v>
          </cell>
          <cell r="O142" t="str">
            <v>2.21支付</v>
          </cell>
          <cell r="P142" t="str">
            <v>2.29支付</v>
          </cell>
          <cell r="Q142" t="str">
            <v>3.1支付</v>
          </cell>
          <cell r="R142" t="str">
            <v>3.14支付</v>
          </cell>
          <cell r="S142" t="str">
            <v>4.27支付</v>
          </cell>
          <cell r="T142" t="str">
            <v>5.23前支付</v>
          </cell>
          <cell r="U142" t="str">
            <v>合计支付</v>
          </cell>
          <cell r="V142" t="str">
            <v>支付比例</v>
          </cell>
        </row>
        <row r="143">
          <cell r="A143" t="str">
            <v>S413082</v>
          </cell>
          <cell r="B143" t="str">
            <v>深州市卓伦橡塑磨具有限公司</v>
          </cell>
          <cell r="C143" t="str">
            <v>金属件</v>
          </cell>
          <cell r="D143" t="str">
            <v>涉诉</v>
          </cell>
          <cell r="E143" t="str">
            <v>零部件</v>
          </cell>
          <cell r="F143" t="str">
            <v>涉诉类</v>
          </cell>
          <cell r="G143">
            <v>712043.26933333301</v>
          </cell>
          <cell r="H143">
            <v>0.8</v>
          </cell>
          <cell r="I143">
            <v>569634.61546666699</v>
          </cell>
          <cell r="J143">
            <v>200000</v>
          </cell>
          <cell r="K143">
            <v>0</v>
          </cell>
          <cell r="L143">
            <v>300000</v>
          </cell>
          <cell r="M143">
            <v>0</v>
          </cell>
          <cell r="R143">
            <v>100000</v>
          </cell>
          <cell r="U143">
            <v>600000</v>
          </cell>
          <cell r="V143">
            <v>1.0533067754466701</v>
          </cell>
        </row>
        <row r="144">
          <cell r="A144" t="str">
            <v>S432010</v>
          </cell>
          <cell r="B144" t="str">
            <v>常州华阳万联汽车附件有限公司</v>
          </cell>
          <cell r="C144" t="str">
            <v>金属件</v>
          </cell>
          <cell r="D144" t="str">
            <v>诉讼</v>
          </cell>
          <cell r="E144" t="str">
            <v>零部件</v>
          </cell>
          <cell r="F144" t="str">
            <v>涉诉类</v>
          </cell>
          <cell r="G144">
            <v>0</v>
          </cell>
          <cell r="H144">
            <v>0.8</v>
          </cell>
          <cell r="I144">
            <v>0</v>
          </cell>
          <cell r="U144">
            <v>0</v>
          </cell>
          <cell r="V144" t="str">
            <v>100%</v>
          </cell>
        </row>
        <row r="145">
          <cell r="A145" t="str">
            <v>S437023</v>
          </cell>
          <cell r="B145" t="str">
            <v>高唐强盛机械有限公司</v>
          </cell>
          <cell r="C145" t="str">
            <v>金属件</v>
          </cell>
          <cell r="D145" t="str">
            <v>涉诉</v>
          </cell>
          <cell r="E145" t="str">
            <v>零部件</v>
          </cell>
          <cell r="F145" t="str">
            <v>涉诉类</v>
          </cell>
          <cell r="G145">
            <v>9003.4853333333303</v>
          </cell>
          <cell r="H145">
            <v>0.8</v>
          </cell>
          <cell r="I145">
            <v>7202.7882666666701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30000</v>
          </cell>
          <cell r="S145">
            <v>40000</v>
          </cell>
          <cell r="U145">
            <v>70000</v>
          </cell>
          <cell r="V145">
            <v>9.7184586591207491</v>
          </cell>
        </row>
        <row r="146">
          <cell r="A146" t="str">
            <v>S433027</v>
          </cell>
          <cell r="B146" t="str">
            <v>浙江泰极信汽车部件有限公司</v>
          </cell>
          <cell r="C146" t="str">
            <v>金属件</v>
          </cell>
          <cell r="D146" t="str">
            <v>涉诉</v>
          </cell>
          <cell r="E146" t="str">
            <v>零部件</v>
          </cell>
          <cell r="F146" t="str">
            <v>涉诉类</v>
          </cell>
          <cell r="G146">
            <v>0</v>
          </cell>
          <cell r="H146">
            <v>0.8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S146">
            <v>20000</v>
          </cell>
          <cell r="U146">
            <v>20000</v>
          </cell>
          <cell r="V146" t="str">
            <v>100%</v>
          </cell>
        </row>
        <row r="147">
          <cell r="A147" t="str">
            <v>S432021</v>
          </cell>
          <cell r="B147" t="str">
            <v>江苏艾文德悦达汽车内饰有限责任公司</v>
          </cell>
          <cell r="C147" t="str">
            <v>座椅</v>
          </cell>
          <cell r="D147" t="str">
            <v>诉讼</v>
          </cell>
          <cell r="E147" t="str">
            <v>零部件</v>
          </cell>
          <cell r="F147" t="str">
            <v>涉诉类</v>
          </cell>
          <cell r="G147">
            <v>0</v>
          </cell>
          <cell r="H147">
            <v>0.8</v>
          </cell>
          <cell r="I147">
            <v>0</v>
          </cell>
          <cell r="U147">
            <v>0</v>
          </cell>
          <cell r="V147" t="str">
            <v>100%</v>
          </cell>
        </row>
        <row r="148">
          <cell r="A148" t="str">
            <v>S511032</v>
          </cell>
          <cell r="B148" t="str">
            <v>中机科（北京）车辆检测工程研究院有限公司</v>
          </cell>
          <cell r="C148" t="str">
            <v>座椅</v>
          </cell>
          <cell r="D148" t="str">
            <v>老账</v>
          </cell>
          <cell r="E148" t="str">
            <v>实验费</v>
          </cell>
          <cell r="F148" t="str">
            <v>涉诉类</v>
          </cell>
          <cell r="G148">
            <v>277949.40000000002</v>
          </cell>
          <cell r="H148">
            <v>0.8</v>
          </cell>
          <cell r="I148">
            <v>222359.52</v>
          </cell>
          <cell r="S148">
            <v>30000</v>
          </cell>
          <cell r="U148">
            <v>30000</v>
          </cell>
          <cell r="V148">
            <v>0.134916643101226</v>
          </cell>
        </row>
        <row r="149">
          <cell r="A149" t="str">
            <v>S412017</v>
          </cell>
          <cell r="B149" t="str">
            <v>天津博容包装制品有限公司</v>
          </cell>
          <cell r="C149" t="str">
            <v>座椅</v>
          </cell>
          <cell r="D149" t="str">
            <v>诉讼</v>
          </cell>
          <cell r="E149" t="str">
            <v>零部件</v>
          </cell>
          <cell r="F149" t="str">
            <v>涉诉类</v>
          </cell>
          <cell r="G149">
            <v>0</v>
          </cell>
          <cell r="H149">
            <v>0.8</v>
          </cell>
          <cell r="I149">
            <v>0</v>
          </cell>
          <cell r="U149">
            <v>0</v>
          </cell>
          <cell r="V149" t="str">
            <v>100%</v>
          </cell>
        </row>
        <row r="150">
          <cell r="G150">
            <v>998996.15466666699</v>
          </cell>
          <cell r="I150">
            <v>799196.92373333301</v>
          </cell>
          <cell r="J150">
            <v>200000</v>
          </cell>
          <cell r="K150">
            <v>0</v>
          </cell>
          <cell r="L150">
            <v>300000</v>
          </cell>
          <cell r="M150">
            <v>0</v>
          </cell>
          <cell r="N150">
            <v>30000</v>
          </cell>
          <cell r="O150">
            <v>0</v>
          </cell>
          <cell r="P150">
            <v>0</v>
          </cell>
          <cell r="Q150">
            <v>0</v>
          </cell>
          <cell r="R150">
            <v>100000</v>
          </cell>
          <cell r="S150">
            <v>90000</v>
          </cell>
          <cell r="T150">
            <v>0</v>
          </cell>
          <cell r="U150">
            <v>720000</v>
          </cell>
          <cell r="V150">
            <v>10.9066820776686</v>
          </cell>
        </row>
        <row r="153">
          <cell r="A153" t="str">
            <v>原材料</v>
          </cell>
        </row>
        <row r="154">
          <cell r="A154" t="str">
            <v>供应商代码</v>
          </cell>
          <cell r="B154" t="str">
            <v>供应商名称</v>
          </cell>
          <cell r="C154" t="str">
            <v>模块</v>
          </cell>
          <cell r="D154" t="str">
            <v>供货状态</v>
          </cell>
          <cell r="E154" t="str">
            <v>类别</v>
          </cell>
          <cell r="F154" t="str">
            <v>资金类别区分</v>
          </cell>
          <cell r="G154" t="str">
            <v>2024年1-4月</v>
          </cell>
          <cell r="J154" t="str">
            <v>1月</v>
          </cell>
          <cell r="O154" t="str">
            <v>2月</v>
          </cell>
          <cell r="R154" t="str">
            <v>3月</v>
          </cell>
          <cell r="S154" t="str">
            <v>4月</v>
          </cell>
          <cell r="U154" t="str">
            <v>2024年1-4月</v>
          </cell>
        </row>
        <row r="155">
          <cell r="G155" t="str">
            <v>按半年平均数应付</v>
          </cell>
          <cell r="H155" t="str">
            <v>付款原则比例</v>
          </cell>
          <cell r="I155" t="str">
            <v>按原则应付</v>
          </cell>
          <cell r="J155" t="str">
            <v>1.24支付</v>
          </cell>
          <cell r="K155" t="str">
            <v>1.29支付</v>
          </cell>
          <cell r="L155" t="str">
            <v>1.31支付</v>
          </cell>
          <cell r="M155" t="str">
            <v>2.1支付</v>
          </cell>
          <cell r="N155" t="str">
            <v>2.6支付</v>
          </cell>
          <cell r="O155" t="str">
            <v>2.21支付</v>
          </cell>
          <cell r="P155" t="str">
            <v>2.29支付</v>
          </cell>
          <cell r="Q155" t="str">
            <v>3.1支付</v>
          </cell>
          <cell r="R155" t="str">
            <v>3.14支付</v>
          </cell>
          <cell r="S155" t="str">
            <v>4.27支付</v>
          </cell>
          <cell r="T155" t="str">
            <v>5.23前支付</v>
          </cell>
          <cell r="U155" t="str">
            <v>合计支付</v>
          </cell>
          <cell r="V155" t="str">
            <v>支付比例</v>
          </cell>
        </row>
        <row r="156">
          <cell r="A156" t="str">
            <v>S412009</v>
          </cell>
          <cell r="B156" t="str">
            <v>天津市元辉昌钢铁贸易有限公司</v>
          </cell>
          <cell r="C156" t="str">
            <v>金属件</v>
          </cell>
          <cell r="D156" t="str">
            <v>大宗物料</v>
          </cell>
          <cell r="E156" t="str">
            <v>原材料</v>
          </cell>
          <cell r="F156" t="str">
            <v>原材料</v>
          </cell>
          <cell r="G156">
            <v>12565.7033333333</v>
          </cell>
          <cell r="H156">
            <v>1</v>
          </cell>
          <cell r="I156">
            <v>12565.7033333333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70000</v>
          </cell>
          <cell r="T156">
            <v>170782.89</v>
          </cell>
          <cell r="U156">
            <v>240782.89</v>
          </cell>
          <cell r="V156">
            <v>19.161911085491699</v>
          </cell>
        </row>
        <row r="157">
          <cell r="A157" t="str">
            <v>S413065</v>
          </cell>
          <cell r="B157" t="str">
            <v>河北锦泽丰泰国际贸易有限公司</v>
          </cell>
          <cell r="C157" t="str">
            <v>金属件</v>
          </cell>
          <cell r="D157" t="str">
            <v>大宗物料</v>
          </cell>
          <cell r="E157" t="str">
            <v>原材料</v>
          </cell>
          <cell r="F157" t="str">
            <v>原材料</v>
          </cell>
          <cell r="G157">
            <v>87330.416666666701</v>
          </cell>
          <cell r="H157">
            <v>1</v>
          </cell>
          <cell r="I157">
            <v>87330.416666666701</v>
          </cell>
          <cell r="J157">
            <v>0</v>
          </cell>
          <cell r="K157">
            <v>0</v>
          </cell>
          <cell r="L157">
            <v>540000</v>
          </cell>
          <cell r="M157">
            <v>0</v>
          </cell>
          <cell r="P157">
            <v>600000</v>
          </cell>
          <cell r="R157">
            <v>600000</v>
          </cell>
          <cell r="S157">
            <v>500000</v>
          </cell>
          <cell r="U157">
            <v>2240000</v>
          </cell>
          <cell r="V157">
            <v>25.649711583879199</v>
          </cell>
        </row>
        <row r="158">
          <cell r="A158" t="str">
            <v>S413042</v>
          </cell>
          <cell r="B158" t="str">
            <v>黄骅市祯祥金属制品有限责任公司</v>
          </cell>
          <cell r="C158" t="str">
            <v>金属件</v>
          </cell>
          <cell r="D158" t="str">
            <v>大宗物料</v>
          </cell>
          <cell r="E158" t="str">
            <v>原材料</v>
          </cell>
          <cell r="F158" t="str">
            <v>原材料</v>
          </cell>
          <cell r="G158">
            <v>4162.2733333333299</v>
          </cell>
          <cell r="H158">
            <v>1</v>
          </cell>
          <cell r="I158">
            <v>4162.2733333333299</v>
          </cell>
          <cell r="J158">
            <v>300000</v>
          </cell>
          <cell r="K158">
            <v>0</v>
          </cell>
          <cell r="L158">
            <v>0</v>
          </cell>
          <cell r="M158">
            <v>0</v>
          </cell>
          <cell r="P158">
            <v>300000</v>
          </cell>
          <cell r="S158">
            <v>300000</v>
          </cell>
          <cell r="U158">
            <v>900000</v>
          </cell>
          <cell r="V158">
            <v>216.22799079349301</v>
          </cell>
        </row>
        <row r="159">
          <cell r="A159" t="str">
            <v>S413014</v>
          </cell>
          <cell r="B159" t="str">
            <v>沧州市奥睿机械设备有限公司</v>
          </cell>
          <cell r="C159" t="str">
            <v>金属件</v>
          </cell>
          <cell r="D159" t="str">
            <v>大宗物料</v>
          </cell>
          <cell r="E159" t="str">
            <v>原材料</v>
          </cell>
          <cell r="F159" t="str">
            <v>原材料</v>
          </cell>
          <cell r="G159">
            <v>2856</v>
          </cell>
          <cell r="H159">
            <v>1</v>
          </cell>
          <cell r="I159">
            <v>2856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T159">
            <v>42068</v>
          </cell>
          <cell r="U159">
            <v>42068</v>
          </cell>
          <cell r="V159">
            <v>14.729691876750699</v>
          </cell>
        </row>
        <row r="160">
          <cell r="A160" t="str">
            <v>S413110</v>
          </cell>
          <cell r="B160" t="str">
            <v>黄骅市金宝成钢材经销有限公司</v>
          </cell>
          <cell r="C160" t="str">
            <v>金属件</v>
          </cell>
          <cell r="D160" t="str">
            <v>大宗物料</v>
          </cell>
          <cell r="E160" t="str">
            <v>原材料</v>
          </cell>
          <cell r="F160" t="str">
            <v>原材料</v>
          </cell>
          <cell r="G160">
            <v>6567.1666666666697</v>
          </cell>
          <cell r="H160">
            <v>1</v>
          </cell>
          <cell r="I160">
            <v>6567.1666666666697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O160">
            <v>17275.2</v>
          </cell>
          <cell r="U160">
            <v>17275.2</v>
          </cell>
          <cell r="V160">
            <v>2.6305408217648401</v>
          </cell>
        </row>
        <row r="161">
          <cell r="A161" t="str">
            <v>S513004</v>
          </cell>
          <cell r="B161" t="str">
            <v>任丘市焊材厂</v>
          </cell>
          <cell r="C161" t="str">
            <v>金属件</v>
          </cell>
          <cell r="D161" t="str">
            <v>大宗物料</v>
          </cell>
          <cell r="E161" t="str">
            <v>原材料</v>
          </cell>
          <cell r="F161" t="str">
            <v>原材料</v>
          </cell>
          <cell r="G161">
            <v>0</v>
          </cell>
          <cell r="H161">
            <v>1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S161">
            <v>39000</v>
          </cell>
          <cell r="U161">
            <v>39000</v>
          </cell>
          <cell r="V161" t="str">
            <v>100%</v>
          </cell>
        </row>
        <row r="162">
          <cell r="A162" t="str">
            <v>S412030</v>
          </cell>
          <cell r="B162" t="str">
            <v>天津市丰鑫科技发展有限公司</v>
          </cell>
          <cell r="C162" t="str">
            <v>金属件</v>
          </cell>
          <cell r="D162" t="str">
            <v>大宗物料</v>
          </cell>
          <cell r="E162" t="str">
            <v>原材料</v>
          </cell>
          <cell r="F162" t="str">
            <v>原材料</v>
          </cell>
          <cell r="G162">
            <v>0</v>
          </cell>
          <cell r="H162">
            <v>1</v>
          </cell>
          <cell r="I162">
            <v>0</v>
          </cell>
          <cell r="U162">
            <v>0</v>
          </cell>
          <cell r="V162" t="str">
            <v>100%</v>
          </cell>
        </row>
        <row r="163">
          <cell r="A163" t="str">
            <v>S413002</v>
          </cell>
          <cell r="B163" t="str">
            <v>唐山市丰润区报喜坨扁钢厂</v>
          </cell>
          <cell r="C163" t="str">
            <v>金属件</v>
          </cell>
          <cell r="D163" t="str">
            <v>大宗物料</v>
          </cell>
          <cell r="E163" t="str">
            <v>原材料</v>
          </cell>
          <cell r="F163" t="str">
            <v>原材料</v>
          </cell>
          <cell r="G163">
            <v>0</v>
          </cell>
          <cell r="H163">
            <v>1</v>
          </cell>
          <cell r="I163">
            <v>0</v>
          </cell>
          <cell r="U163">
            <v>0</v>
          </cell>
          <cell r="V163" t="str">
            <v>100%</v>
          </cell>
        </row>
        <row r="164">
          <cell r="A164" t="str">
            <v>S413164</v>
          </cell>
          <cell r="B164" t="str">
            <v>黄骅市国贸物资有限公司</v>
          </cell>
          <cell r="C164" t="str">
            <v>金属件</v>
          </cell>
          <cell r="D164" t="str">
            <v>大宗物料</v>
          </cell>
          <cell r="E164" t="str">
            <v>原材料</v>
          </cell>
          <cell r="F164" t="str">
            <v>原材料</v>
          </cell>
          <cell r="G164">
            <v>0</v>
          </cell>
          <cell r="H164">
            <v>1</v>
          </cell>
          <cell r="I164">
            <v>0</v>
          </cell>
          <cell r="U164">
            <v>0</v>
          </cell>
          <cell r="V164" t="str">
            <v>100%</v>
          </cell>
        </row>
        <row r="165">
          <cell r="A165" t="str">
            <v>S413166</v>
          </cell>
          <cell r="B165" t="str">
            <v>盐山县大华五金销售有限公司</v>
          </cell>
          <cell r="C165" t="str">
            <v>金属件</v>
          </cell>
          <cell r="D165" t="str">
            <v>大宗物料</v>
          </cell>
          <cell r="E165" t="str">
            <v>原材料</v>
          </cell>
          <cell r="F165" t="str">
            <v>原材料</v>
          </cell>
          <cell r="G165">
            <v>0</v>
          </cell>
          <cell r="H165">
            <v>1</v>
          </cell>
          <cell r="I165">
            <v>0</v>
          </cell>
          <cell r="U165">
            <v>0</v>
          </cell>
          <cell r="V165" t="str">
            <v>100%</v>
          </cell>
        </row>
        <row r="166">
          <cell r="A166" t="str">
            <v>S412035</v>
          </cell>
          <cell r="B166" t="str">
            <v>天津海纳钢铁有限公司</v>
          </cell>
          <cell r="C166" t="str">
            <v>金属件</v>
          </cell>
          <cell r="D166" t="str">
            <v>大宗物料</v>
          </cell>
          <cell r="E166" t="str">
            <v>原材料</v>
          </cell>
          <cell r="F166" t="str">
            <v>原材料</v>
          </cell>
          <cell r="G166">
            <v>0</v>
          </cell>
          <cell r="H166">
            <v>1</v>
          </cell>
          <cell r="I166">
            <v>0</v>
          </cell>
          <cell r="U166">
            <v>0</v>
          </cell>
          <cell r="V166" t="str">
            <v>100%</v>
          </cell>
        </row>
        <row r="167">
          <cell r="A167" t="str">
            <v>S412034</v>
          </cell>
          <cell r="B167" t="str">
            <v>天津市鑫晟亨通商贸有限公司</v>
          </cell>
          <cell r="C167" t="str">
            <v>金属件</v>
          </cell>
          <cell r="D167" t="str">
            <v>大宗物料</v>
          </cell>
          <cell r="E167" t="str">
            <v>原材料</v>
          </cell>
          <cell r="F167" t="str">
            <v>原材料</v>
          </cell>
          <cell r="G167">
            <v>0</v>
          </cell>
          <cell r="H167">
            <v>1</v>
          </cell>
          <cell r="I167">
            <v>0</v>
          </cell>
          <cell r="U167">
            <v>0</v>
          </cell>
          <cell r="V167" t="str">
            <v>100%</v>
          </cell>
        </row>
        <row r="168">
          <cell r="A168" t="str">
            <v>S413176</v>
          </cell>
          <cell r="B168" t="str">
            <v>黄骅市华盛五金机电有限公司</v>
          </cell>
          <cell r="C168" t="str">
            <v>金属件</v>
          </cell>
          <cell r="D168" t="str">
            <v>大宗物料</v>
          </cell>
          <cell r="E168" t="str">
            <v>原材料</v>
          </cell>
          <cell r="F168" t="str">
            <v>原材料</v>
          </cell>
          <cell r="G168">
            <v>0</v>
          </cell>
          <cell r="H168">
            <v>1</v>
          </cell>
          <cell r="I168">
            <v>0</v>
          </cell>
          <cell r="U168">
            <v>0</v>
          </cell>
          <cell r="V168" t="str">
            <v>100%</v>
          </cell>
        </row>
        <row r="169">
          <cell r="A169" t="str">
            <v>S431032</v>
          </cell>
          <cell r="B169" t="str">
            <v>上海商发金属材料有限公司</v>
          </cell>
          <cell r="C169" t="str">
            <v>金属件</v>
          </cell>
          <cell r="D169" t="str">
            <v>大宗物料</v>
          </cell>
          <cell r="E169" t="str">
            <v>原材料</v>
          </cell>
          <cell r="F169" t="str">
            <v>原材料</v>
          </cell>
          <cell r="G169">
            <v>0</v>
          </cell>
          <cell r="H169">
            <v>1</v>
          </cell>
          <cell r="I169">
            <v>0</v>
          </cell>
          <cell r="U169">
            <v>0</v>
          </cell>
          <cell r="V169" t="str">
            <v>100%</v>
          </cell>
        </row>
        <row r="170">
          <cell r="A170" t="str">
            <v>S512030</v>
          </cell>
          <cell r="B170" t="str">
            <v>天津德润达金属材料销售有限公司</v>
          </cell>
          <cell r="C170" t="str">
            <v>金属件</v>
          </cell>
          <cell r="D170" t="str">
            <v>大宗物料</v>
          </cell>
          <cell r="E170" t="str">
            <v>原材料</v>
          </cell>
          <cell r="F170" t="str">
            <v>原材料</v>
          </cell>
          <cell r="G170">
            <v>112726.566666667</v>
          </cell>
          <cell r="H170">
            <v>1</v>
          </cell>
          <cell r="I170">
            <v>112726.566666667</v>
          </cell>
          <cell r="J170">
            <v>150000</v>
          </cell>
          <cell r="K170">
            <v>0</v>
          </cell>
          <cell r="L170">
            <v>0</v>
          </cell>
          <cell r="M170">
            <v>150000</v>
          </cell>
          <cell r="P170">
            <v>150000</v>
          </cell>
          <cell r="Q170">
            <v>200000</v>
          </cell>
          <cell r="S170">
            <v>100000</v>
          </cell>
          <cell r="U170">
            <v>750000</v>
          </cell>
          <cell r="V170">
            <v>6.6532674787989903</v>
          </cell>
        </row>
        <row r="171">
          <cell r="A171" t="str">
            <v>S413048</v>
          </cell>
          <cell r="B171" t="str">
            <v>黄骅市聚兴制管有限公司</v>
          </cell>
          <cell r="C171" t="str">
            <v>金属件</v>
          </cell>
          <cell r="D171" t="str">
            <v>大宗物料</v>
          </cell>
          <cell r="E171" t="str">
            <v>原材料</v>
          </cell>
          <cell r="F171" t="str">
            <v>原材料</v>
          </cell>
          <cell r="G171">
            <v>0</v>
          </cell>
          <cell r="H171">
            <v>1</v>
          </cell>
          <cell r="I171">
            <v>0</v>
          </cell>
          <cell r="O171">
            <v>51500</v>
          </cell>
          <cell r="U171">
            <v>51500</v>
          </cell>
          <cell r="V171" t="str">
            <v>100%</v>
          </cell>
        </row>
        <row r="172">
          <cell r="A172" t="str">
            <v>S421002</v>
          </cell>
          <cell r="B172" t="str">
            <v>大连浩煜新材料科技有限公司</v>
          </cell>
          <cell r="C172" t="str">
            <v>座椅</v>
          </cell>
          <cell r="D172" t="str">
            <v>大宗物料</v>
          </cell>
          <cell r="E172" t="str">
            <v>原材料</v>
          </cell>
          <cell r="F172" t="str">
            <v>原材料</v>
          </cell>
          <cell r="G172">
            <v>1637873.2133333299</v>
          </cell>
          <cell r="H172">
            <v>1</v>
          </cell>
          <cell r="I172">
            <v>1637873.2133333299</v>
          </cell>
          <cell r="O172">
            <v>200000</v>
          </cell>
          <cell r="R172">
            <v>500000</v>
          </cell>
          <cell r="S172">
            <v>500000</v>
          </cell>
          <cell r="T172">
            <v>320000</v>
          </cell>
          <cell r="U172">
            <v>1520000</v>
          </cell>
          <cell r="V172">
            <v>0.92803276079383301</v>
          </cell>
        </row>
        <row r="173">
          <cell r="A173" t="str">
            <v>S412003</v>
          </cell>
          <cell r="B173" t="str">
            <v>天津市远丰化工产品贸易有限公司</v>
          </cell>
          <cell r="C173" t="str">
            <v>座椅</v>
          </cell>
          <cell r="D173" t="str">
            <v>大宗物料</v>
          </cell>
          <cell r="E173" t="str">
            <v>原材料</v>
          </cell>
          <cell r="F173" t="str">
            <v>原材料</v>
          </cell>
          <cell r="G173">
            <v>14057.5083333333</v>
          </cell>
          <cell r="H173">
            <v>1</v>
          </cell>
          <cell r="I173">
            <v>14057.5083333333</v>
          </cell>
          <cell r="S173">
            <v>500000</v>
          </cell>
          <cell r="U173">
            <v>500000</v>
          </cell>
          <cell r="V173">
            <v>35.568180942450098</v>
          </cell>
        </row>
        <row r="174">
          <cell r="A174" t="str">
            <v>S435001</v>
          </cell>
          <cell r="B174" t="str">
            <v>厦门凯平化工有限公司</v>
          </cell>
          <cell r="C174" t="str">
            <v>座椅</v>
          </cell>
          <cell r="D174" t="str">
            <v>大宗物料</v>
          </cell>
          <cell r="E174" t="str">
            <v>原材料</v>
          </cell>
          <cell r="F174" t="str">
            <v>原材料</v>
          </cell>
          <cell r="G174">
            <v>365200.8</v>
          </cell>
          <cell r="H174">
            <v>1</v>
          </cell>
          <cell r="I174">
            <v>365200.8</v>
          </cell>
          <cell r="N174">
            <v>300000</v>
          </cell>
          <cell r="U174">
            <v>300000</v>
          </cell>
          <cell r="V174">
            <v>0.82146588945040599</v>
          </cell>
        </row>
        <row r="175">
          <cell r="A175" t="str">
            <v>S411006</v>
          </cell>
          <cell r="B175" t="str">
            <v>北京中万盛贸易有限责任公司</v>
          </cell>
          <cell r="C175" t="str">
            <v>座椅</v>
          </cell>
          <cell r="D175" t="str">
            <v>大宗物料</v>
          </cell>
          <cell r="E175" t="str">
            <v>原材料</v>
          </cell>
          <cell r="F175" t="str">
            <v>原材料</v>
          </cell>
          <cell r="G175">
            <v>95891.895000000004</v>
          </cell>
          <cell r="H175">
            <v>1</v>
          </cell>
          <cell r="I175">
            <v>95891.895000000004</v>
          </cell>
          <cell r="T175">
            <v>100000</v>
          </cell>
          <cell r="U175">
            <v>100000</v>
          </cell>
          <cell r="V175">
            <v>1.0428410034028399</v>
          </cell>
        </row>
        <row r="176">
          <cell r="A176" t="str">
            <v>S437039</v>
          </cell>
          <cell r="B176" t="str">
            <v>山东慧源精细化工有限公司</v>
          </cell>
          <cell r="C176" t="str">
            <v>金属件</v>
          </cell>
          <cell r="D176" t="str">
            <v>正常供货</v>
          </cell>
          <cell r="E176" t="str">
            <v>原材料</v>
          </cell>
          <cell r="F176" t="str">
            <v>原材料</v>
          </cell>
          <cell r="G176">
            <v>2137.96266666667</v>
          </cell>
          <cell r="H176">
            <v>0.8</v>
          </cell>
          <cell r="I176">
            <v>1710.3701333333299</v>
          </cell>
          <cell r="U176">
            <v>0</v>
          </cell>
          <cell r="V176">
            <v>0</v>
          </cell>
        </row>
        <row r="177">
          <cell r="A177" t="str">
            <v>S432052</v>
          </cell>
          <cell r="B177" t="str">
            <v>昆山圣精特金属制品有限公司</v>
          </cell>
          <cell r="C177" t="str">
            <v>金属件</v>
          </cell>
          <cell r="D177" t="str">
            <v>正常供货</v>
          </cell>
          <cell r="E177" t="str">
            <v>零部件</v>
          </cell>
          <cell r="F177" t="str">
            <v>原材料</v>
          </cell>
          <cell r="G177">
            <v>0</v>
          </cell>
          <cell r="H177">
            <v>1</v>
          </cell>
          <cell r="I177">
            <v>0</v>
          </cell>
          <cell r="U177">
            <v>0</v>
          </cell>
          <cell r="V177" t="str">
            <v>100%</v>
          </cell>
        </row>
        <row r="178">
          <cell r="A178" t="str">
            <v>S413061</v>
          </cell>
          <cell r="B178" t="str">
            <v>黄骅市氦普气体销售有限公司</v>
          </cell>
          <cell r="C178" t="str">
            <v>金属件</v>
          </cell>
          <cell r="D178" t="str">
            <v>正常供货</v>
          </cell>
          <cell r="E178" t="str">
            <v>原材料</v>
          </cell>
          <cell r="F178" t="str">
            <v>原材料</v>
          </cell>
          <cell r="G178">
            <v>248733.89199999999</v>
          </cell>
          <cell r="H178">
            <v>0.8</v>
          </cell>
          <cell r="I178">
            <v>198987.11360000001</v>
          </cell>
          <cell r="J178">
            <v>50000</v>
          </cell>
          <cell r="K178">
            <v>0</v>
          </cell>
          <cell r="L178">
            <v>0</v>
          </cell>
          <cell r="M178">
            <v>0</v>
          </cell>
          <cell r="N178">
            <v>50000</v>
          </cell>
          <cell r="P178">
            <v>50000</v>
          </cell>
          <cell r="R178">
            <v>50000</v>
          </cell>
          <cell r="T178">
            <v>80000</v>
          </cell>
          <cell r="U178">
            <v>280000</v>
          </cell>
          <cell r="V178">
            <v>1.4071262954386601</v>
          </cell>
        </row>
        <row r="179">
          <cell r="A179" t="str">
            <v>S431024</v>
          </cell>
          <cell r="B179" t="str">
            <v>上海霏济科技有限公司</v>
          </cell>
          <cell r="C179" t="str">
            <v>金属件</v>
          </cell>
          <cell r="D179" t="str">
            <v>电泳漆</v>
          </cell>
          <cell r="E179" t="str">
            <v>原材料</v>
          </cell>
          <cell r="F179" t="str">
            <v>原材料</v>
          </cell>
          <cell r="G179">
            <v>48850.3066666667</v>
          </cell>
          <cell r="H179">
            <v>0.8</v>
          </cell>
          <cell r="I179">
            <v>39080.245333333303</v>
          </cell>
          <cell r="U179">
            <v>0</v>
          </cell>
          <cell r="V179">
            <v>0</v>
          </cell>
        </row>
        <row r="180">
          <cell r="G180">
            <v>2638953.7046666699</v>
          </cell>
          <cell r="H180">
            <v>23.4</v>
          </cell>
          <cell r="I180">
            <v>2579009.2724000001</v>
          </cell>
          <cell r="J180">
            <v>500000</v>
          </cell>
          <cell r="K180">
            <v>0</v>
          </cell>
          <cell r="L180">
            <v>540000</v>
          </cell>
          <cell r="M180">
            <v>150000</v>
          </cell>
          <cell r="N180">
            <v>420000</v>
          </cell>
          <cell r="O180">
            <v>268775.2</v>
          </cell>
          <cell r="P180">
            <v>1100000</v>
          </cell>
          <cell r="Q180">
            <v>200000</v>
          </cell>
          <cell r="R180">
            <v>1150000</v>
          </cell>
          <cell r="S180">
            <v>1939000</v>
          </cell>
          <cell r="T180">
            <v>712850.89</v>
          </cell>
          <cell r="U180">
            <v>6980626.0899999999</v>
          </cell>
          <cell r="V180">
            <v>324.82076053171397</v>
          </cell>
        </row>
        <row r="184">
          <cell r="A184" t="str">
            <v>临采类</v>
          </cell>
        </row>
        <row r="185">
          <cell r="A185" t="str">
            <v>供应商代码</v>
          </cell>
          <cell r="B185" t="str">
            <v>供应商名称</v>
          </cell>
          <cell r="C185" t="str">
            <v>模块</v>
          </cell>
          <cell r="D185" t="str">
            <v>供货状态</v>
          </cell>
          <cell r="E185" t="str">
            <v>类别</v>
          </cell>
          <cell r="F185" t="str">
            <v>资金类别区分</v>
          </cell>
          <cell r="G185" t="str">
            <v>2024年1-4月</v>
          </cell>
          <cell r="J185" t="str">
            <v>1月</v>
          </cell>
          <cell r="O185" t="str">
            <v>2月</v>
          </cell>
          <cell r="R185" t="str">
            <v>3月</v>
          </cell>
          <cell r="S185" t="str">
            <v>4月</v>
          </cell>
          <cell r="U185" t="str">
            <v>2024年1-4月</v>
          </cell>
        </row>
        <row r="186">
          <cell r="G186" t="str">
            <v>按半年平均数应付</v>
          </cell>
          <cell r="H186" t="str">
            <v>付款原则比例</v>
          </cell>
          <cell r="I186" t="str">
            <v>按原则应付</v>
          </cell>
          <cell r="J186" t="str">
            <v>1.24支付</v>
          </cell>
          <cell r="K186" t="str">
            <v>1.29支付</v>
          </cell>
          <cell r="L186" t="str">
            <v>1.31支付</v>
          </cell>
          <cell r="M186" t="str">
            <v>2.1支付</v>
          </cell>
          <cell r="N186" t="str">
            <v>2.6支付</v>
          </cell>
          <cell r="O186" t="str">
            <v>2.21支付</v>
          </cell>
          <cell r="P186" t="str">
            <v>2.29支付</v>
          </cell>
          <cell r="Q186" t="str">
            <v>3.1支付</v>
          </cell>
          <cell r="R186" t="str">
            <v>3.14支付</v>
          </cell>
          <cell r="S186" t="str">
            <v>4.27支付</v>
          </cell>
          <cell r="T186" t="str">
            <v>5.23前支付</v>
          </cell>
          <cell r="U186" t="str">
            <v>合计支付</v>
          </cell>
          <cell r="V186" t="str">
            <v>支付比例</v>
          </cell>
        </row>
        <row r="187">
          <cell r="A187" t="str">
            <v>S513007</v>
          </cell>
          <cell r="B187" t="str">
            <v>人民电器集团黄骅销售有限公司</v>
          </cell>
          <cell r="C187" t="str">
            <v>金属件</v>
          </cell>
          <cell r="D187" t="str">
            <v>零采</v>
          </cell>
          <cell r="E187" t="str">
            <v>临采</v>
          </cell>
          <cell r="F187" t="str">
            <v>临采类</v>
          </cell>
          <cell r="G187">
            <v>12110.666666666701</v>
          </cell>
          <cell r="H187">
            <v>1</v>
          </cell>
          <cell r="I187">
            <v>12110.666666666701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U187">
            <v>0</v>
          </cell>
          <cell r="V187">
            <v>0</v>
          </cell>
        </row>
        <row r="188">
          <cell r="A188" t="str">
            <v>S513005</v>
          </cell>
          <cell r="B188" t="str">
            <v>黄骅市通乐贸易有限公司</v>
          </cell>
          <cell r="C188" t="str">
            <v>金属件/座椅/后视镜</v>
          </cell>
          <cell r="D188" t="str">
            <v>零采</v>
          </cell>
          <cell r="E188" t="str">
            <v>临采</v>
          </cell>
          <cell r="F188" t="str">
            <v>临采类</v>
          </cell>
          <cell r="G188">
            <v>24630.6</v>
          </cell>
          <cell r="H188">
            <v>1</v>
          </cell>
          <cell r="I188">
            <v>24630.6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T188">
            <v>30000</v>
          </cell>
          <cell r="U188">
            <v>30000</v>
          </cell>
          <cell r="V188">
            <v>1.2179971255267801</v>
          </cell>
        </row>
        <row r="189">
          <cell r="A189" t="str">
            <v>S513011</v>
          </cell>
          <cell r="B189" t="str">
            <v>黄骅市宏信五金机电经营部</v>
          </cell>
          <cell r="C189" t="str">
            <v>金属件</v>
          </cell>
          <cell r="D189" t="str">
            <v>零采</v>
          </cell>
          <cell r="E189" t="str">
            <v>临采</v>
          </cell>
          <cell r="F189" t="str">
            <v>临采类</v>
          </cell>
          <cell r="G189">
            <v>19983.3</v>
          </cell>
          <cell r="H189">
            <v>1</v>
          </cell>
          <cell r="I189">
            <v>19983.3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U189">
            <v>0</v>
          </cell>
          <cell r="V189">
            <v>0</v>
          </cell>
        </row>
        <row r="190">
          <cell r="A190" t="str">
            <v>S413169</v>
          </cell>
          <cell r="B190" t="str">
            <v>黄骅市鑫翔五金产品经销处</v>
          </cell>
          <cell r="C190" t="str">
            <v>金属件</v>
          </cell>
          <cell r="D190" t="str">
            <v>正常供货</v>
          </cell>
          <cell r="E190" t="str">
            <v>临采</v>
          </cell>
          <cell r="F190" t="str">
            <v>临采类</v>
          </cell>
          <cell r="G190">
            <v>2.6666666666666701</v>
          </cell>
          <cell r="H190">
            <v>1</v>
          </cell>
          <cell r="I190">
            <v>2.6666666666666701</v>
          </cell>
          <cell r="Q190">
            <v>5500</v>
          </cell>
          <cell r="U190">
            <v>5500</v>
          </cell>
          <cell r="V190">
            <v>2062.5</v>
          </cell>
        </row>
        <row r="191">
          <cell r="A191" t="str">
            <v>S513160</v>
          </cell>
          <cell r="B191" t="str">
            <v>黄骅市宏宸汽车配件有限公司</v>
          </cell>
          <cell r="C191" t="str">
            <v>金属件</v>
          </cell>
          <cell r="D191" t="str">
            <v>一单一议（委外加工）</v>
          </cell>
          <cell r="E191" t="str">
            <v>临采</v>
          </cell>
          <cell r="F191" t="str">
            <v>临采类</v>
          </cell>
          <cell r="G191">
            <v>2634.9066666666699</v>
          </cell>
          <cell r="H191">
            <v>1</v>
          </cell>
          <cell r="I191">
            <v>2634.9066666666699</v>
          </cell>
          <cell r="N191">
            <v>10000</v>
          </cell>
          <cell r="U191">
            <v>10000</v>
          </cell>
          <cell r="V191">
            <v>3.7952008420285601</v>
          </cell>
        </row>
        <row r="192">
          <cell r="A192" t="str">
            <v>S413012</v>
          </cell>
          <cell r="B192" t="str">
            <v>沧州市任沧机电有限公司</v>
          </cell>
          <cell r="C192" t="str">
            <v>金属件</v>
          </cell>
          <cell r="E192" t="str">
            <v>临采</v>
          </cell>
          <cell r="F192" t="str">
            <v>临采类</v>
          </cell>
          <cell r="G192">
            <v>0</v>
          </cell>
          <cell r="H192">
            <v>1</v>
          </cell>
          <cell r="I192">
            <v>0</v>
          </cell>
          <cell r="J192">
            <v>0</v>
          </cell>
          <cell r="K192">
            <v>24922</v>
          </cell>
          <cell r="L192">
            <v>0</v>
          </cell>
          <cell r="M192">
            <v>0</v>
          </cell>
          <cell r="U192">
            <v>24922</v>
          </cell>
          <cell r="V192" t="str">
            <v>100%</v>
          </cell>
        </row>
        <row r="193">
          <cell r="A193" t="str">
            <v>S513008</v>
          </cell>
          <cell r="B193" t="str">
            <v>黄骅市三江商贸有限公司</v>
          </cell>
          <cell r="C193" t="str">
            <v>金属件</v>
          </cell>
          <cell r="D193" t="str">
            <v>零采</v>
          </cell>
          <cell r="E193" t="str">
            <v>临采</v>
          </cell>
          <cell r="F193" t="str">
            <v>临采类</v>
          </cell>
          <cell r="G193">
            <v>0</v>
          </cell>
          <cell r="H193">
            <v>1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U193">
            <v>0</v>
          </cell>
          <cell r="V193" t="str">
            <v>100%</v>
          </cell>
        </row>
        <row r="194">
          <cell r="A194" t="str">
            <v>S513013</v>
          </cell>
          <cell r="B194" t="str">
            <v>黄骅市龙腾五金机电门市部</v>
          </cell>
          <cell r="C194" t="str">
            <v>金属件</v>
          </cell>
          <cell r="D194" t="str">
            <v>零采</v>
          </cell>
          <cell r="E194" t="str">
            <v>临采</v>
          </cell>
          <cell r="F194" t="str">
            <v>临采类</v>
          </cell>
          <cell r="G194">
            <v>0</v>
          </cell>
          <cell r="H194">
            <v>1</v>
          </cell>
          <cell r="I194">
            <v>0</v>
          </cell>
          <cell r="U194">
            <v>0</v>
          </cell>
          <cell r="V194" t="str">
            <v>100%</v>
          </cell>
        </row>
        <row r="195">
          <cell r="A195" t="str">
            <v>S513146</v>
          </cell>
          <cell r="B195" t="str">
            <v>黄骅市腾双五金门市部</v>
          </cell>
          <cell r="C195" t="str">
            <v>金属件</v>
          </cell>
          <cell r="E195" t="str">
            <v>临采</v>
          </cell>
          <cell r="F195" t="str">
            <v>临采类</v>
          </cell>
          <cell r="G195">
            <v>0</v>
          </cell>
          <cell r="H195">
            <v>1</v>
          </cell>
          <cell r="I195">
            <v>0</v>
          </cell>
          <cell r="R195">
            <v>20000</v>
          </cell>
          <cell r="U195">
            <v>20000</v>
          </cell>
          <cell r="V195" t="str">
            <v>100%</v>
          </cell>
        </row>
        <row r="196">
          <cell r="A196" t="str">
            <v>S543001</v>
          </cell>
          <cell r="B196" t="str">
            <v>湖南精正设备制造有限公司</v>
          </cell>
          <cell r="C196" t="str">
            <v>座椅</v>
          </cell>
          <cell r="D196" t="str">
            <v>固定资产</v>
          </cell>
          <cell r="E196" t="str">
            <v>临采</v>
          </cell>
          <cell r="F196" t="str">
            <v>临采类</v>
          </cell>
          <cell r="G196">
            <v>0</v>
          </cell>
          <cell r="H196">
            <v>1</v>
          </cell>
          <cell r="I196">
            <v>0</v>
          </cell>
          <cell r="U196">
            <v>0</v>
          </cell>
          <cell r="V196" t="str">
            <v>100%</v>
          </cell>
        </row>
        <row r="197">
          <cell r="A197" t="str">
            <v>S413203</v>
          </cell>
          <cell r="B197" t="str">
            <v>黄骅市沃孚源包装制品有限公司</v>
          </cell>
          <cell r="C197" t="str">
            <v>金属件</v>
          </cell>
          <cell r="D197" t="str">
            <v>临采</v>
          </cell>
          <cell r="E197" t="str">
            <v>临采</v>
          </cell>
          <cell r="F197" t="str">
            <v>临采类</v>
          </cell>
          <cell r="G197">
            <v>16206.666666666701</v>
          </cell>
          <cell r="H197">
            <v>1</v>
          </cell>
          <cell r="I197">
            <v>16206.666666666701</v>
          </cell>
          <cell r="N197">
            <v>40000</v>
          </cell>
          <cell r="U197">
            <v>40000</v>
          </cell>
          <cell r="V197">
            <v>2.46812011517894</v>
          </cell>
        </row>
        <row r="198">
          <cell r="G198">
            <v>75568.8066666667</v>
          </cell>
          <cell r="I198">
            <v>75568.8066666667</v>
          </cell>
          <cell r="J198">
            <v>0</v>
          </cell>
          <cell r="K198">
            <v>24922</v>
          </cell>
          <cell r="L198">
            <v>0</v>
          </cell>
          <cell r="M198">
            <v>0</v>
          </cell>
          <cell r="N198">
            <v>50000</v>
          </cell>
          <cell r="O198">
            <v>0</v>
          </cell>
          <cell r="P198">
            <v>0</v>
          </cell>
          <cell r="Q198">
            <v>5500</v>
          </cell>
          <cell r="R198">
            <v>20000</v>
          </cell>
          <cell r="S198">
            <v>0</v>
          </cell>
          <cell r="T198">
            <v>30000</v>
          </cell>
          <cell r="U198">
            <v>130422</v>
          </cell>
          <cell r="V198">
            <v>2069.98131808273</v>
          </cell>
        </row>
        <row r="200">
          <cell r="A200" t="str">
            <v>销售</v>
          </cell>
        </row>
        <row r="201">
          <cell r="A201" t="str">
            <v>供应商代码</v>
          </cell>
          <cell r="B201" t="str">
            <v>供应商名称</v>
          </cell>
          <cell r="C201" t="str">
            <v>模块</v>
          </cell>
          <cell r="D201" t="str">
            <v>供货状态</v>
          </cell>
          <cell r="E201" t="str">
            <v>类别</v>
          </cell>
          <cell r="F201" t="str">
            <v>资金类别区分</v>
          </cell>
          <cell r="G201" t="str">
            <v>2024年1-4月</v>
          </cell>
          <cell r="J201" t="str">
            <v>1月</v>
          </cell>
          <cell r="O201" t="str">
            <v>2月</v>
          </cell>
          <cell r="R201" t="str">
            <v>3月</v>
          </cell>
          <cell r="S201" t="str">
            <v>4月</v>
          </cell>
          <cell r="U201" t="str">
            <v>2024年1-4月</v>
          </cell>
        </row>
        <row r="202">
          <cell r="G202" t="str">
            <v>按半年平均数应付</v>
          </cell>
          <cell r="H202" t="str">
            <v>付款原则比例</v>
          </cell>
          <cell r="I202" t="str">
            <v>按原则应付</v>
          </cell>
          <cell r="J202" t="str">
            <v>1.24支付</v>
          </cell>
          <cell r="K202" t="str">
            <v>1.29支付</v>
          </cell>
          <cell r="L202" t="str">
            <v>1.31支付</v>
          </cell>
          <cell r="M202" t="str">
            <v>2.1支付</v>
          </cell>
          <cell r="N202" t="str">
            <v>2.6支付</v>
          </cell>
          <cell r="O202" t="str">
            <v>2.21支付</v>
          </cell>
          <cell r="P202" t="str">
            <v>2.29支付</v>
          </cell>
          <cell r="Q202" t="str">
            <v>3.1支付</v>
          </cell>
          <cell r="R202" t="str">
            <v>3.14支付</v>
          </cell>
          <cell r="S202" t="str">
            <v>4.27支付</v>
          </cell>
          <cell r="T202" t="str">
            <v>5.23前支付</v>
          </cell>
          <cell r="U202" t="str">
            <v>合计支付</v>
          </cell>
          <cell r="V202" t="str">
            <v>支付比例</v>
          </cell>
        </row>
        <row r="203">
          <cell r="A203" t="str">
            <v>S513014</v>
          </cell>
          <cell r="B203" t="str">
            <v>邓景亮</v>
          </cell>
          <cell r="C203" t="str">
            <v>金属件/座椅/后视镜</v>
          </cell>
          <cell r="D203" t="str">
            <v>运输</v>
          </cell>
          <cell r="E203" t="str">
            <v>销售</v>
          </cell>
          <cell r="F203" t="str">
            <v>销售类</v>
          </cell>
          <cell r="G203">
            <v>1297826.5266666701</v>
          </cell>
          <cell r="H203">
            <v>1</v>
          </cell>
          <cell r="I203">
            <v>1297826.5266666701</v>
          </cell>
          <cell r="U203">
            <v>0</v>
          </cell>
          <cell r="V203">
            <v>0</v>
          </cell>
        </row>
        <row r="204">
          <cell r="A204" t="str">
            <v>S413107</v>
          </cell>
          <cell r="B204" t="str">
            <v>黄骅市赵福增运输队</v>
          </cell>
          <cell r="C204" t="str">
            <v>金属件/座椅/后视镜</v>
          </cell>
          <cell r="D204" t="str">
            <v>运输</v>
          </cell>
          <cell r="E204" t="str">
            <v>销售</v>
          </cell>
          <cell r="F204" t="str">
            <v>销售类</v>
          </cell>
          <cell r="G204">
            <v>895312.64800000004</v>
          </cell>
          <cell r="H204">
            <v>1</v>
          </cell>
          <cell r="I204">
            <v>895312.64800000004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200000</v>
          </cell>
          <cell r="S204">
            <v>350000</v>
          </cell>
          <cell r="U204">
            <v>550000</v>
          </cell>
          <cell r="V204">
            <v>0.61431054417540198</v>
          </cell>
        </row>
        <row r="205">
          <cell r="A205" t="str">
            <v>S537016</v>
          </cell>
          <cell r="B205" t="str">
            <v>山东新联大物流股份有限公司</v>
          </cell>
          <cell r="C205" t="str">
            <v>座椅</v>
          </cell>
          <cell r="D205" t="str">
            <v>销售（三方库）</v>
          </cell>
          <cell r="E205" t="str">
            <v>销售</v>
          </cell>
          <cell r="F205" t="str">
            <v>销售类</v>
          </cell>
          <cell r="G205">
            <v>0</v>
          </cell>
          <cell r="H205">
            <v>0.8</v>
          </cell>
          <cell r="I205">
            <v>0</v>
          </cell>
          <cell r="U205">
            <v>0</v>
          </cell>
          <cell r="V205" t="str">
            <v>100%</v>
          </cell>
        </row>
        <row r="206">
          <cell r="A206" t="str">
            <v>S513081</v>
          </cell>
          <cell r="B206" t="str">
            <v>石家庄跨越物流有限公司</v>
          </cell>
          <cell r="C206" t="str">
            <v>金属件/座椅/后视镜</v>
          </cell>
          <cell r="D206" t="str">
            <v>销售（运输）</v>
          </cell>
          <cell r="E206" t="str">
            <v>销售</v>
          </cell>
          <cell r="F206" t="str">
            <v>销售类</v>
          </cell>
          <cell r="G206">
            <v>0</v>
          </cell>
          <cell r="H206">
            <v>0.8</v>
          </cell>
          <cell r="I206">
            <v>0</v>
          </cell>
          <cell r="U206">
            <v>0</v>
          </cell>
          <cell r="V206" t="str">
            <v>100%</v>
          </cell>
        </row>
        <row r="207">
          <cell r="A207" t="str">
            <v>S537029</v>
          </cell>
          <cell r="B207" t="str">
            <v>青岛华瑞利工贸有限公司</v>
          </cell>
          <cell r="C207" t="str">
            <v>座椅</v>
          </cell>
          <cell r="D207" t="str">
            <v>销售（三方库）</v>
          </cell>
          <cell r="E207" t="str">
            <v>销售</v>
          </cell>
          <cell r="F207" t="str">
            <v>销售类</v>
          </cell>
          <cell r="G207">
            <v>37186.226666666698</v>
          </cell>
          <cell r="H207">
            <v>0.8</v>
          </cell>
          <cell r="I207">
            <v>29748.9813333333</v>
          </cell>
          <cell r="U207">
            <v>0</v>
          </cell>
          <cell r="V207">
            <v>0</v>
          </cell>
        </row>
        <row r="208">
          <cell r="A208" t="str">
            <v>S543006</v>
          </cell>
          <cell r="B208" t="str">
            <v>北京普田物流有限公司长沙分公司</v>
          </cell>
          <cell r="C208" t="str">
            <v>座椅</v>
          </cell>
          <cell r="D208" t="str">
            <v>销售（已支付）</v>
          </cell>
          <cell r="E208" t="str">
            <v>销售</v>
          </cell>
          <cell r="F208" t="str">
            <v>销售类</v>
          </cell>
          <cell r="G208">
            <v>0</v>
          </cell>
          <cell r="H208">
            <v>0.8</v>
          </cell>
          <cell r="I208">
            <v>0</v>
          </cell>
          <cell r="U208">
            <v>0</v>
          </cell>
          <cell r="V208" t="str">
            <v>100%</v>
          </cell>
        </row>
        <row r="209">
          <cell r="A209" t="str">
            <v>S537004</v>
          </cell>
          <cell r="B209" t="str">
            <v>诸城市仁德物流有限公司</v>
          </cell>
          <cell r="C209" t="str">
            <v>座椅</v>
          </cell>
          <cell r="D209" t="str">
            <v>销售（三方库）</v>
          </cell>
          <cell r="E209" t="str">
            <v>销售</v>
          </cell>
          <cell r="F209" t="str">
            <v>销售类</v>
          </cell>
          <cell r="G209">
            <v>0</v>
          </cell>
          <cell r="H209">
            <v>0.8</v>
          </cell>
          <cell r="I209">
            <v>0</v>
          </cell>
          <cell r="U209">
            <v>0</v>
          </cell>
          <cell r="V209" t="str">
            <v>100%</v>
          </cell>
        </row>
        <row r="210">
          <cell r="G210">
            <v>2230325.4013333302</v>
          </cell>
          <cell r="I210">
            <v>2222888.156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200000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350000</v>
          </cell>
          <cell r="T210">
            <v>0</v>
          </cell>
          <cell r="U210">
            <v>550000</v>
          </cell>
          <cell r="V210">
            <v>0.61431054417540198</v>
          </cell>
        </row>
        <row r="213">
          <cell r="A213" t="str">
            <v>固定资产</v>
          </cell>
        </row>
        <row r="214">
          <cell r="A214" t="str">
            <v>供应商代码</v>
          </cell>
          <cell r="B214" t="str">
            <v>供应商名称</v>
          </cell>
          <cell r="C214" t="str">
            <v>模块</v>
          </cell>
          <cell r="D214" t="str">
            <v>供货状态</v>
          </cell>
          <cell r="E214" t="str">
            <v>类别</v>
          </cell>
          <cell r="F214" t="str">
            <v>资金类别区分</v>
          </cell>
          <cell r="G214" t="str">
            <v>2024年1-4月</v>
          </cell>
          <cell r="J214" t="str">
            <v>1月</v>
          </cell>
          <cell r="O214" t="str">
            <v>2月</v>
          </cell>
          <cell r="R214" t="str">
            <v>3月</v>
          </cell>
          <cell r="S214" t="str">
            <v>4月</v>
          </cell>
          <cell r="U214" t="str">
            <v>2024年1-4月</v>
          </cell>
        </row>
        <row r="215">
          <cell r="G215" t="str">
            <v>按半年平均数应付</v>
          </cell>
          <cell r="H215" t="str">
            <v>付款原则比例</v>
          </cell>
          <cell r="I215" t="str">
            <v>按原则应付</v>
          </cell>
          <cell r="J215" t="str">
            <v>1.24支付</v>
          </cell>
          <cell r="K215" t="str">
            <v>1.29支付</v>
          </cell>
          <cell r="L215" t="str">
            <v>1.31支付</v>
          </cell>
          <cell r="M215" t="str">
            <v>2.1支付</v>
          </cell>
          <cell r="N215" t="str">
            <v>2.6支付</v>
          </cell>
          <cell r="O215" t="str">
            <v>2.21支付</v>
          </cell>
          <cell r="P215" t="str">
            <v>2.29支付</v>
          </cell>
          <cell r="Q215" t="str">
            <v>3.1支付</v>
          </cell>
          <cell r="R215" t="str">
            <v>3.14支付</v>
          </cell>
          <cell r="S215" t="str">
            <v>4.27支付</v>
          </cell>
          <cell r="T215" t="str">
            <v>5.23前支付</v>
          </cell>
          <cell r="U215" t="str">
            <v>合计支付</v>
          </cell>
          <cell r="V215" t="str">
            <v>支付比例</v>
          </cell>
        </row>
        <row r="216">
          <cell r="A216" t="str">
            <v>S411021</v>
          </cell>
          <cell r="B216" t="str">
            <v>北京鹏宇兴业精密模具制造有限公司</v>
          </cell>
          <cell r="C216" t="str">
            <v>座椅/金属件/后视镜</v>
          </cell>
          <cell r="D216" t="str">
            <v>固定资产-老账</v>
          </cell>
          <cell r="E216" t="str">
            <v>固定资产</v>
          </cell>
          <cell r="F216" t="str">
            <v>固定资产类</v>
          </cell>
          <cell r="G216">
            <v>21578.661333333301</v>
          </cell>
          <cell r="H216">
            <v>1</v>
          </cell>
          <cell r="I216">
            <v>21578.661333333301</v>
          </cell>
          <cell r="U216">
            <v>0</v>
          </cell>
          <cell r="V216">
            <v>0</v>
          </cell>
        </row>
        <row r="217">
          <cell r="A217" t="str">
            <v>S513148</v>
          </cell>
          <cell r="B217" t="str">
            <v>泊头市新峰模具有限公司</v>
          </cell>
          <cell r="C217" t="str">
            <v>金属件</v>
          </cell>
          <cell r="D217" t="str">
            <v>固定资产</v>
          </cell>
          <cell r="E217" t="str">
            <v>固定资产</v>
          </cell>
          <cell r="F217" t="str">
            <v>固定资产类</v>
          </cell>
          <cell r="G217">
            <v>0</v>
          </cell>
          <cell r="H217">
            <v>1</v>
          </cell>
          <cell r="I217">
            <v>0</v>
          </cell>
          <cell r="U217">
            <v>0</v>
          </cell>
          <cell r="V217" t="str">
            <v>100%</v>
          </cell>
        </row>
        <row r="218">
          <cell r="A218" t="str">
            <v>S412005</v>
          </cell>
          <cell r="B218" t="str">
            <v>天津市国际铁工焊接装备有限公司</v>
          </cell>
          <cell r="C218" t="str">
            <v>金属件</v>
          </cell>
          <cell r="D218" t="str">
            <v>固定资产-老账</v>
          </cell>
          <cell r="E218" t="str">
            <v>固定资产</v>
          </cell>
          <cell r="F218" t="str">
            <v>固定资产类</v>
          </cell>
          <cell r="G218">
            <v>0</v>
          </cell>
          <cell r="H218">
            <v>1</v>
          </cell>
          <cell r="I218">
            <v>0</v>
          </cell>
          <cell r="U218">
            <v>0</v>
          </cell>
          <cell r="V218" t="str">
            <v>100%</v>
          </cell>
        </row>
        <row r="219">
          <cell r="A219" t="str">
            <v>S512012</v>
          </cell>
          <cell r="B219" t="str">
            <v>天津市科特迪科技发展有限公司</v>
          </cell>
          <cell r="C219" t="str">
            <v>金属件</v>
          </cell>
          <cell r="D219" t="str">
            <v>固定资产</v>
          </cell>
          <cell r="E219" t="str">
            <v>固定资产</v>
          </cell>
          <cell r="F219" t="str">
            <v>固定资产类</v>
          </cell>
          <cell r="G219">
            <v>6000</v>
          </cell>
          <cell r="H219">
            <v>1</v>
          </cell>
          <cell r="I219">
            <v>6000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U219">
            <v>0</v>
          </cell>
          <cell r="V219">
            <v>0</v>
          </cell>
        </row>
        <row r="220">
          <cell r="A220" t="str">
            <v>S513149</v>
          </cell>
          <cell r="B220" t="str">
            <v>黄骅市旭鑫模具制造有限公司</v>
          </cell>
          <cell r="C220" t="str">
            <v>金属件</v>
          </cell>
          <cell r="D220" t="str">
            <v>固定资产</v>
          </cell>
          <cell r="E220" t="str">
            <v>固定资产</v>
          </cell>
          <cell r="F220" t="str">
            <v>固定资产类</v>
          </cell>
          <cell r="G220">
            <v>41280</v>
          </cell>
          <cell r="H220">
            <v>1</v>
          </cell>
          <cell r="I220">
            <v>41280</v>
          </cell>
          <cell r="U220">
            <v>0</v>
          </cell>
          <cell r="V220">
            <v>0</v>
          </cell>
        </row>
        <row r="221">
          <cell r="A221" t="str">
            <v>S411013</v>
          </cell>
          <cell r="B221" t="str">
            <v>北京瑞隆祥模具有限公司</v>
          </cell>
          <cell r="C221" t="str">
            <v>金属件/座椅/后视镜</v>
          </cell>
          <cell r="D221" t="str">
            <v>正常供货</v>
          </cell>
          <cell r="E221" t="str">
            <v>固定资产</v>
          </cell>
          <cell r="F221" t="str">
            <v>固定资产类</v>
          </cell>
          <cell r="G221">
            <v>200372.968333333</v>
          </cell>
          <cell r="H221">
            <v>1</v>
          </cell>
          <cell r="I221">
            <v>200372.968333333</v>
          </cell>
          <cell r="U221">
            <v>0</v>
          </cell>
          <cell r="V221">
            <v>0</v>
          </cell>
        </row>
        <row r="222">
          <cell r="A222" t="str">
            <v>S413136</v>
          </cell>
          <cell r="B222" t="str">
            <v>黄骅市鼎祥五金制品有限公司</v>
          </cell>
          <cell r="C222" t="str">
            <v>金属件/座椅</v>
          </cell>
          <cell r="D222" t="str">
            <v>固定资产-老账</v>
          </cell>
          <cell r="E222" t="str">
            <v>固定资产</v>
          </cell>
          <cell r="F222" t="str">
            <v>固定资产类</v>
          </cell>
          <cell r="G222">
            <v>0</v>
          </cell>
          <cell r="H222">
            <v>1</v>
          </cell>
          <cell r="I222">
            <v>0</v>
          </cell>
          <cell r="U222">
            <v>0</v>
          </cell>
          <cell r="V222" t="str">
            <v>100%</v>
          </cell>
        </row>
        <row r="223">
          <cell r="A223" t="str">
            <v>S512004</v>
          </cell>
          <cell r="B223" t="str">
            <v>天津优普达特科技有限公司</v>
          </cell>
          <cell r="C223" t="str">
            <v>金属件/座椅/后视镜</v>
          </cell>
          <cell r="D223" t="str">
            <v>固定资产-老账</v>
          </cell>
          <cell r="E223" t="str">
            <v>固定资产</v>
          </cell>
          <cell r="F223" t="str">
            <v>固定资产类</v>
          </cell>
          <cell r="G223">
            <v>10446.666666666701</v>
          </cell>
          <cell r="H223">
            <v>1</v>
          </cell>
          <cell r="I223">
            <v>10446.666666666701</v>
          </cell>
          <cell r="U223">
            <v>0</v>
          </cell>
          <cell r="V223">
            <v>0</v>
          </cell>
        </row>
        <row r="224">
          <cell r="A224" t="str">
            <v>S432017</v>
          </cell>
          <cell r="B224" t="str">
            <v>苏州市荣威模具有限公司</v>
          </cell>
          <cell r="C224" t="str">
            <v>金属件</v>
          </cell>
          <cell r="D224" t="str">
            <v>固定资产</v>
          </cell>
          <cell r="E224" t="str">
            <v>固定资产</v>
          </cell>
          <cell r="F224" t="str">
            <v>固定资产类</v>
          </cell>
          <cell r="G224">
            <v>1108113.33333333</v>
          </cell>
          <cell r="H224">
            <v>1</v>
          </cell>
          <cell r="I224">
            <v>1108113.33333333</v>
          </cell>
          <cell r="N224">
            <v>60000</v>
          </cell>
          <cell r="U224">
            <v>60000</v>
          </cell>
          <cell r="V224">
            <v>5.41460861404068E-2</v>
          </cell>
        </row>
        <row r="225">
          <cell r="A225" t="str">
            <v>S444003</v>
          </cell>
          <cell r="B225" t="str">
            <v>广州熙锐自动化设备有限公司</v>
          </cell>
          <cell r="C225" t="str">
            <v>金属件</v>
          </cell>
          <cell r="E225" t="str">
            <v>固定资产</v>
          </cell>
          <cell r="F225" t="str">
            <v>固定资产类</v>
          </cell>
          <cell r="G225">
            <v>0</v>
          </cell>
          <cell r="H225">
            <v>1</v>
          </cell>
          <cell r="I225">
            <v>0</v>
          </cell>
          <cell r="U225">
            <v>0</v>
          </cell>
          <cell r="V225" t="str">
            <v>100%</v>
          </cell>
        </row>
        <row r="226">
          <cell r="A226" t="str">
            <v>S412004</v>
          </cell>
          <cell r="B226" t="str">
            <v>天津市朗力机械设备有限公司</v>
          </cell>
          <cell r="C226" t="str">
            <v>金属件</v>
          </cell>
          <cell r="E226" t="str">
            <v>固定资产</v>
          </cell>
          <cell r="F226" t="str">
            <v>固定资产类</v>
          </cell>
          <cell r="G226">
            <v>0</v>
          </cell>
          <cell r="H226">
            <v>1</v>
          </cell>
          <cell r="I226">
            <v>0</v>
          </cell>
          <cell r="S226">
            <v>20000</v>
          </cell>
          <cell r="U226">
            <v>20000</v>
          </cell>
          <cell r="V226" t="str">
            <v>100%</v>
          </cell>
        </row>
        <row r="227">
          <cell r="A227" t="str">
            <v>S432018</v>
          </cell>
          <cell r="B227" t="str">
            <v>苏州安嘉自动化设备有限公司</v>
          </cell>
          <cell r="C227" t="str">
            <v>金属件</v>
          </cell>
          <cell r="E227" t="str">
            <v>固定资产</v>
          </cell>
          <cell r="F227" t="str">
            <v>固定资产类</v>
          </cell>
          <cell r="G227">
            <v>0</v>
          </cell>
          <cell r="H227">
            <v>1</v>
          </cell>
          <cell r="I227">
            <v>0</v>
          </cell>
          <cell r="U227">
            <v>0</v>
          </cell>
          <cell r="V227" t="str">
            <v>100%</v>
          </cell>
        </row>
        <row r="228">
          <cell r="A228" t="str">
            <v>S434007</v>
          </cell>
          <cell r="B228" t="str">
            <v>滁州岳众汽车零部件有限公司</v>
          </cell>
          <cell r="C228" t="str">
            <v>金属件</v>
          </cell>
          <cell r="E228" t="str">
            <v>固定资产</v>
          </cell>
          <cell r="F228" t="str">
            <v>固定资产类</v>
          </cell>
          <cell r="G228">
            <v>0</v>
          </cell>
          <cell r="H228">
            <v>1</v>
          </cell>
          <cell r="I228">
            <v>0</v>
          </cell>
          <cell r="U228">
            <v>0</v>
          </cell>
          <cell r="V228" t="str">
            <v>100%</v>
          </cell>
        </row>
        <row r="229">
          <cell r="A229" t="str">
            <v>S513152</v>
          </cell>
          <cell r="B229" t="str">
            <v>黄骅市源宏模具厂</v>
          </cell>
          <cell r="C229" t="str">
            <v>金属件</v>
          </cell>
          <cell r="D229" t="str">
            <v>固定资产</v>
          </cell>
          <cell r="E229" t="str">
            <v>固定资产</v>
          </cell>
          <cell r="F229" t="str">
            <v>固定资产类</v>
          </cell>
          <cell r="G229">
            <v>0</v>
          </cell>
          <cell r="H229">
            <v>1</v>
          </cell>
          <cell r="I229">
            <v>0</v>
          </cell>
          <cell r="U229">
            <v>0</v>
          </cell>
          <cell r="V229" t="str">
            <v>100%</v>
          </cell>
        </row>
        <row r="230">
          <cell r="A230" t="str">
            <v>S431040</v>
          </cell>
          <cell r="B230" t="str">
            <v>上海通实机器人制造有限公司</v>
          </cell>
          <cell r="C230" t="str">
            <v>金属件</v>
          </cell>
          <cell r="D230" t="str">
            <v>固定资产</v>
          </cell>
          <cell r="E230" t="str">
            <v>固定资产</v>
          </cell>
          <cell r="F230" t="str">
            <v>固定资产类</v>
          </cell>
          <cell r="G230">
            <v>0</v>
          </cell>
          <cell r="H230">
            <v>1</v>
          </cell>
          <cell r="I230">
            <v>0</v>
          </cell>
          <cell r="U230">
            <v>0</v>
          </cell>
          <cell r="V230" t="str">
            <v>100%</v>
          </cell>
        </row>
        <row r="231">
          <cell r="A231" t="str">
            <v>S423001</v>
          </cell>
          <cell r="B231" t="str">
            <v>哈尔滨三迪工控工程有限公司</v>
          </cell>
          <cell r="C231" t="str">
            <v>座椅</v>
          </cell>
          <cell r="D231" t="str">
            <v>固定资产-老账</v>
          </cell>
          <cell r="E231" t="str">
            <v>固定资产</v>
          </cell>
          <cell r="F231" t="str">
            <v>固定资产类</v>
          </cell>
          <cell r="G231">
            <v>0</v>
          </cell>
          <cell r="H231">
            <v>1</v>
          </cell>
          <cell r="I231">
            <v>0</v>
          </cell>
          <cell r="U231">
            <v>0</v>
          </cell>
          <cell r="V231" t="str">
            <v>100%</v>
          </cell>
        </row>
        <row r="232">
          <cell r="A232" t="str">
            <v>S432006</v>
          </cell>
          <cell r="B232" t="str">
            <v>江阴长青工艺品有限公司</v>
          </cell>
          <cell r="C232" t="str">
            <v>座椅</v>
          </cell>
          <cell r="D232" t="str">
            <v>固定资产-老账</v>
          </cell>
          <cell r="E232" t="str">
            <v>固定资产</v>
          </cell>
          <cell r="F232" t="str">
            <v>固定资产类</v>
          </cell>
          <cell r="G232">
            <v>85833.333333333299</v>
          </cell>
          <cell r="H232">
            <v>1</v>
          </cell>
          <cell r="I232">
            <v>85833.333333333299</v>
          </cell>
          <cell r="U232">
            <v>0</v>
          </cell>
          <cell r="V232">
            <v>0</v>
          </cell>
        </row>
        <row r="233">
          <cell r="A233" t="str">
            <v>S535001</v>
          </cell>
          <cell r="B233" t="str">
            <v>厦门市三友和机械有限公司</v>
          </cell>
          <cell r="C233" t="str">
            <v>座椅</v>
          </cell>
          <cell r="D233" t="str">
            <v>固定资产-老账</v>
          </cell>
          <cell r="E233" t="str">
            <v>固定资产</v>
          </cell>
          <cell r="F233" t="str">
            <v>固定资产类</v>
          </cell>
          <cell r="G233">
            <v>0</v>
          </cell>
          <cell r="H233">
            <v>1</v>
          </cell>
          <cell r="I233">
            <v>0</v>
          </cell>
          <cell r="S233">
            <v>20000</v>
          </cell>
          <cell r="U233">
            <v>20000</v>
          </cell>
          <cell r="V233" t="str">
            <v>100%</v>
          </cell>
        </row>
        <row r="234">
          <cell r="A234" t="str">
            <v>S432007</v>
          </cell>
          <cell r="B234" t="str">
            <v>江阴市信佳科贸有限公司</v>
          </cell>
          <cell r="C234" t="str">
            <v>座椅</v>
          </cell>
          <cell r="D234" t="str">
            <v>诉讼-7月底付清货款</v>
          </cell>
          <cell r="E234" t="str">
            <v>固定资产</v>
          </cell>
          <cell r="F234" t="str">
            <v>固定资产类</v>
          </cell>
          <cell r="G234">
            <v>0</v>
          </cell>
          <cell r="H234">
            <v>1</v>
          </cell>
          <cell r="I234">
            <v>0</v>
          </cell>
          <cell r="U234">
            <v>0</v>
          </cell>
          <cell r="V234" t="str">
            <v>100%</v>
          </cell>
        </row>
        <row r="235">
          <cell r="A235" t="str">
            <v>S431017</v>
          </cell>
          <cell r="B235" t="str">
            <v>上海典亚模具有限公司</v>
          </cell>
          <cell r="C235" t="str">
            <v>座椅</v>
          </cell>
          <cell r="D235" t="str">
            <v>老账</v>
          </cell>
          <cell r="E235" t="str">
            <v>固定资产</v>
          </cell>
          <cell r="F235" t="str">
            <v>固定资产类</v>
          </cell>
          <cell r="G235">
            <v>17600</v>
          </cell>
          <cell r="H235">
            <v>1</v>
          </cell>
          <cell r="I235">
            <v>17600</v>
          </cell>
          <cell r="U235">
            <v>0</v>
          </cell>
          <cell r="V235">
            <v>0</v>
          </cell>
        </row>
        <row r="236">
          <cell r="A236" t="str">
            <v>S431007</v>
          </cell>
          <cell r="B236" t="str">
            <v>上海庆利机械设备有限公司</v>
          </cell>
          <cell r="C236" t="str">
            <v>座椅</v>
          </cell>
          <cell r="D236" t="str">
            <v>固定资产-老账</v>
          </cell>
          <cell r="E236" t="str">
            <v>固定资产</v>
          </cell>
          <cell r="F236" t="str">
            <v>固定资产类</v>
          </cell>
          <cell r="G236">
            <v>0</v>
          </cell>
          <cell r="H236">
            <v>1</v>
          </cell>
          <cell r="I236">
            <v>0</v>
          </cell>
          <cell r="U236">
            <v>0</v>
          </cell>
          <cell r="V236" t="str">
            <v>100%</v>
          </cell>
        </row>
        <row r="237">
          <cell r="A237" t="str">
            <v>S412027</v>
          </cell>
          <cell r="B237" t="str">
            <v>天津信嘉机械设备租赁有限公司</v>
          </cell>
          <cell r="C237" t="str">
            <v>座椅/后视镜</v>
          </cell>
          <cell r="D237" t="str">
            <v>叉车租赁</v>
          </cell>
          <cell r="E237" t="str">
            <v>固定资产</v>
          </cell>
          <cell r="F237" t="str">
            <v>固定资产类</v>
          </cell>
          <cell r="G237">
            <v>13680</v>
          </cell>
          <cell r="H237">
            <v>1</v>
          </cell>
          <cell r="I237">
            <v>13680</v>
          </cell>
          <cell r="U237">
            <v>0</v>
          </cell>
          <cell r="V237">
            <v>0</v>
          </cell>
        </row>
        <row r="238">
          <cell r="A238" t="str">
            <v>S513019</v>
          </cell>
          <cell r="B238" t="str">
            <v>沧州其源盛环保设备有限公司</v>
          </cell>
          <cell r="C238" t="str">
            <v>座椅</v>
          </cell>
          <cell r="D238" t="str">
            <v>固定资产-老账</v>
          </cell>
          <cell r="E238" t="str">
            <v>固定资产</v>
          </cell>
          <cell r="F238" t="str">
            <v>固定资产类</v>
          </cell>
          <cell r="G238">
            <v>0</v>
          </cell>
          <cell r="H238">
            <v>1</v>
          </cell>
          <cell r="I238">
            <v>0</v>
          </cell>
          <cell r="U238">
            <v>0</v>
          </cell>
          <cell r="V238" t="str">
            <v>100%</v>
          </cell>
        </row>
        <row r="239">
          <cell r="G239">
            <v>1504904.963</v>
          </cell>
          <cell r="I239">
            <v>1504904.963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60000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40000</v>
          </cell>
          <cell r="T239">
            <v>0</v>
          </cell>
          <cell r="U239">
            <v>100000</v>
          </cell>
          <cell r="V239">
            <v>5.41460861404068E-2</v>
          </cell>
        </row>
        <row r="244">
          <cell r="A244" t="str">
            <v>老账</v>
          </cell>
        </row>
        <row r="245">
          <cell r="A245" t="str">
            <v>供应商代码</v>
          </cell>
          <cell r="B245" t="str">
            <v>供应商名称</v>
          </cell>
          <cell r="C245" t="str">
            <v>模块</v>
          </cell>
          <cell r="D245" t="str">
            <v>供货状态</v>
          </cell>
          <cell r="E245" t="str">
            <v>类别</v>
          </cell>
          <cell r="F245" t="str">
            <v>资金类别区分</v>
          </cell>
          <cell r="G245" t="str">
            <v>2024年1-4月</v>
          </cell>
          <cell r="J245" t="str">
            <v>1月</v>
          </cell>
          <cell r="O245" t="str">
            <v>2月</v>
          </cell>
          <cell r="R245" t="str">
            <v>3月</v>
          </cell>
          <cell r="S245" t="str">
            <v>4月</v>
          </cell>
          <cell r="U245" t="str">
            <v>2024年1-4月</v>
          </cell>
        </row>
        <row r="246">
          <cell r="G246" t="str">
            <v>按半年平均数应付</v>
          </cell>
          <cell r="H246" t="str">
            <v>付款原则比例</v>
          </cell>
          <cell r="I246" t="str">
            <v>按原则应付</v>
          </cell>
          <cell r="J246" t="str">
            <v>1.24支付</v>
          </cell>
          <cell r="K246" t="str">
            <v>1.29支付</v>
          </cell>
          <cell r="L246" t="str">
            <v>1.31支付</v>
          </cell>
          <cell r="M246" t="str">
            <v>2.1支付</v>
          </cell>
          <cell r="N246" t="str">
            <v>2.6支付</v>
          </cell>
          <cell r="O246" t="str">
            <v>2.21支付</v>
          </cell>
          <cell r="P246" t="str">
            <v>2.29支付</v>
          </cell>
          <cell r="Q246" t="str">
            <v>3.1支付</v>
          </cell>
          <cell r="R246" t="str">
            <v>3.14支付</v>
          </cell>
          <cell r="S246" t="str">
            <v>4.27支付</v>
          </cell>
          <cell r="T246" t="str">
            <v>5.23前支付</v>
          </cell>
          <cell r="U246" t="str">
            <v>合计支付</v>
          </cell>
          <cell r="V246" t="str">
            <v>支付比例</v>
          </cell>
        </row>
        <row r="247">
          <cell r="A247" t="str">
            <v>S412015</v>
          </cell>
          <cell r="B247" t="str">
            <v>天津亚铁科技有限公司</v>
          </cell>
          <cell r="C247" t="str">
            <v>金属件</v>
          </cell>
          <cell r="D247" t="str">
            <v>老账</v>
          </cell>
          <cell r="E247" t="str">
            <v>原材料</v>
          </cell>
          <cell r="F247" t="str">
            <v>老账类</v>
          </cell>
          <cell r="G247">
            <v>0</v>
          </cell>
          <cell r="H247">
            <v>0.8</v>
          </cell>
          <cell r="I247">
            <v>0</v>
          </cell>
          <cell r="S247">
            <v>30000</v>
          </cell>
          <cell r="U247">
            <v>30000</v>
          </cell>
          <cell r="V247" t="str">
            <v>100%</v>
          </cell>
        </row>
        <row r="248">
          <cell r="A248" t="str">
            <v>S413049</v>
          </cell>
          <cell r="B248" t="str">
            <v>黄骅市天丰汽车配件有限公司</v>
          </cell>
          <cell r="C248" t="str">
            <v>金属件</v>
          </cell>
          <cell r="D248" t="str">
            <v>涉诉</v>
          </cell>
          <cell r="E248" t="str">
            <v>零部件</v>
          </cell>
          <cell r="F248" t="str">
            <v>老账类</v>
          </cell>
          <cell r="G248">
            <v>115055.864</v>
          </cell>
          <cell r="H248">
            <v>0.8</v>
          </cell>
          <cell r="I248">
            <v>92044.691200000001</v>
          </cell>
          <cell r="U248">
            <v>0</v>
          </cell>
          <cell r="V248">
            <v>0</v>
          </cell>
        </row>
        <row r="249">
          <cell r="A249" t="str">
            <v>S413090</v>
          </cell>
          <cell r="B249" t="str">
            <v>黄骅市津华汽车部件有限公司</v>
          </cell>
          <cell r="C249" t="str">
            <v>金属件/座椅</v>
          </cell>
          <cell r="D249" t="str">
            <v>更名创合</v>
          </cell>
          <cell r="E249" t="str">
            <v>零部件</v>
          </cell>
          <cell r="F249" t="str">
            <v>老账类</v>
          </cell>
          <cell r="G249">
            <v>0</v>
          </cell>
          <cell r="H249">
            <v>0.8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U249">
            <v>0</v>
          </cell>
          <cell r="V249" t="str">
            <v>100%</v>
          </cell>
        </row>
        <row r="250">
          <cell r="A250" t="str">
            <v>S513016</v>
          </cell>
          <cell r="B250" t="str">
            <v>黄骅市辉煌建筑队</v>
          </cell>
          <cell r="C250" t="str">
            <v>金属件/座椅/后视镜</v>
          </cell>
          <cell r="D250" t="str">
            <v>基建维修-老账</v>
          </cell>
          <cell r="E250" t="str">
            <v>临采</v>
          </cell>
          <cell r="F250" t="str">
            <v>老账类</v>
          </cell>
          <cell r="G250">
            <v>51764.800000000003</v>
          </cell>
          <cell r="H250">
            <v>1</v>
          </cell>
          <cell r="I250">
            <v>51764.800000000003</v>
          </cell>
          <cell r="S250">
            <v>30000</v>
          </cell>
          <cell r="U250">
            <v>30000</v>
          </cell>
          <cell r="V250">
            <v>0.57954440082836201</v>
          </cell>
        </row>
        <row r="251">
          <cell r="A251" t="str">
            <v>S413027</v>
          </cell>
          <cell r="B251" t="str">
            <v>沧州裕金达汽车部件有限公司</v>
          </cell>
          <cell r="C251" t="str">
            <v>金属件</v>
          </cell>
          <cell r="D251" t="str">
            <v>老账</v>
          </cell>
          <cell r="E251" t="str">
            <v>零部件</v>
          </cell>
          <cell r="F251" t="str">
            <v>老账类</v>
          </cell>
          <cell r="G251">
            <v>0</v>
          </cell>
          <cell r="H251">
            <v>0.8</v>
          </cell>
          <cell r="I251">
            <v>0</v>
          </cell>
          <cell r="U251">
            <v>0</v>
          </cell>
          <cell r="V251" t="str">
            <v>100%</v>
          </cell>
        </row>
        <row r="252">
          <cell r="A252" t="str">
            <v>S411024</v>
          </cell>
          <cell r="B252" t="str">
            <v>北京德实汽车饰件有限公司</v>
          </cell>
          <cell r="C252" t="str">
            <v>金属件/座椅</v>
          </cell>
          <cell r="D252" t="str">
            <v>老账</v>
          </cell>
          <cell r="E252" t="str">
            <v>零部件</v>
          </cell>
          <cell r="F252" t="str">
            <v>老账类</v>
          </cell>
          <cell r="G252">
            <v>0</v>
          </cell>
          <cell r="H252">
            <v>0.8</v>
          </cell>
          <cell r="I252">
            <v>0</v>
          </cell>
          <cell r="U252">
            <v>0</v>
          </cell>
          <cell r="V252" t="str">
            <v>100%</v>
          </cell>
        </row>
        <row r="253">
          <cell r="A253" t="str">
            <v>S413030</v>
          </cell>
          <cell r="B253" t="str">
            <v>黄骅市盛荣汽车零部件有限公司</v>
          </cell>
          <cell r="C253" t="str">
            <v>金属件</v>
          </cell>
          <cell r="D253" t="str">
            <v>老账</v>
          </cell>
          <cell r="E253" t="str">
            <v>零部件</v>
          </cell>
          <cell r="F253" t="str">
            <v>老账类</v>
          </cell>
          <cell r="G253">
            <v>1570.72</v>
          </cell>
          <cell r="H253">
            <v>1</v>
          </cell>
          <cell r="I253">
            <v>1570.72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10000</v>
          </cell>
          <cell r="U253">
            <v>10000</v>
          </cell>
          <cell r="V253">
            <v>6.3665070795558698</v>
          </cell>
        </row>
        <row r="254">
          <cell r="A254" t="str">
            <v>S413096</v>
          </cell>
          <cell r="B254" t="str">
            <v>河北联庆五金制品有限公司</v>
          </cell>
          <cell r="C254" t="str">
            <v>金属件</v>
          </cell>
          <cell r="D254" t="str">
            <v>老账</v>
          </cell>
          <cell r="E254" t="str">
            <v>零部件</v>
          </cell>
          <cell r="F254" t="str">
            <v>老账类</v>
          </cell>
          <cell r="G254">
            <v>0</v>
          </cell>
          <cell r="H254">
            <v>1</v>
          </cell>
          <cell r="I254">
            <v>0</v>
          </cell>
          <cell r="U254">
            <v>0</v>
          </cell>
          <cell r="V254" t="str">
            <v>100%</v>
          </cell>
        </row>
        <row r="255">
          <cell r="A255" t="str">
            <v>S412006</v>
          </cell>
          <cell r="B255" t="str">
            <v>天津市天龙得冷成型部品有限公司</v>
          </cell>
          <cell r="C255" t="str">
            <v>座椅/金属件</v>
          </cell>
          <cell r="D255" t="str">
            <v>老账</v>
          </cell>
          <cell r="E255" t="str">
            <v>零部件</v>
          </cell>
          <cell r="F255" t="str">
            <v>老账类</v>
          </cell>
          <cell r="G255">
            <v>3154.5866666666702</v>
          </cell>
          <cell r="H255">
            <v>1</v>
          </cell>
          <cell r="I255">
            <v>3154.5866666666702</v>
          </cell>
          <cell r="U255">
            <v>0</v>
          </cell>
          <cell r="V255">
            <v>0</v>
          </cell>
        </row>
        <row r="256">
          <cell r="A256" t="str">
            <v>S413040</v>
          </cell>
          <cell r="B256" t="str">
            <v>河北辰丰制管有限公司</v>
          </cell>
          <cell r="C256" t="str">
            <v>金属件</v>
          </cell>
          <cell r="D256" t="str">
            <v>老账</v>
          </cell>
          <cell r="E256" t="str">
            <v>原材料</v>
          </cell>
          <cell r="F256" t="str">
            <v>老账类</v>
          </cell>
          <cell r="G256">
            <v>0</v>
          </cell>
          <cell r="H256">
            <v>0.8</v>
          </cell>
          <cell r="I256">
            <v>0</v>
          </cell>
          <cell r="U256">
            <v>0</v>
          </cell>
          <cell r="V256" t="str">
            <v>100%</v>
          </cell>
        </row>
        <row r="257">
          <cell r="A257" t="str">
            <v>S433023</v>
          </cell>
          <cell r="B257" t="str">
            <v>浙江万里安全器材制造有限公司</v>
          </cell>
          <cell r="C257" t="str">
            <v>座椅</v>
          </cell>
          <cell r="D257" t="str">
            <v>老账</v>
          </cell>
          <cell r="E257" t="str">
            <v>零部件</v>
          </cell>
          <cell r="F257" t="str">
            <v>老账类</v>
          </cell>
          <cell r="G257">
            <v>90594.661333333293</v>
          </cell>
          <cell r="H257">
            <v>0.8</v>
          </cell>
          <cell r="I257">
            <v>72475.729066666696</v>
          </cell>
          <cell r="U257">
            <v>0</v>
          </cell>
          <cell r="V257">
            <v>0</v>
          </cell>
        </row>
        <row r="258">
          <cell r="A258" t="str">
            <v>S421003</v>
          </cell>
          <cell r="B258" t="str">
            <v>辽宁德威纤维制品有限公司</v>
          </cell>
          <cell r="C258" t="str">
            <v>座椅</v>
          </cell>
          <cell r="D258" t="str">
            <v>老账</v>
          </cell>
          <cell r="E258" t="str">
            <v>零部件</v>
          </cell>
          <cell r="F258" t="str">
            <v>老账类</v>
          </cell>
          <cell r="G258">
            <v>0</v>
          </cell>
          <cell r="H258">
            <v>0.8</v>
          </cell>
          <cell r="I258">
            <v>0</v>
          </cell>
          <cell r="U258">
            <v>0</v>
          </cell>
          <cell r="V258" t="str">
            <v>100%</v>
          </cell>
        </row>
        <row r="259">
          <cell r="A259" t="str">
            <v>S432012</v>
          </cell>
          <cell r="B259" t="str">
            <v>常州市武进创新模具注塑有限公司</v>
          </cell>
          <cell r="C259" t="str">
            <v>座椅</v>
          </cell>
          <cell r="D259" t="str">
            <v>老账</v>
          </cell>
          <cell r="E259" t="str">
            <v>零部件</v>
          </cell>
          <cell r="F259" t="str">
            <v>老账类</v>
          </cell>
          <cell r="G259">
            <v>0</v>
          </cell>
          <cell r="H259">
            <v>0.8</v>
          </cell>
          <cell r="I259">
            <v>0</v>
          </cell>
          <cell r="U259">
            <v>0</v>
          </cell>
          <cell r="V259" t="str">
            <v>100%</v>
          </cell>
        </row>
        <row r="260">
          <cell r="A260" t="str">
            <v>S437022</v>
          </cell>
          <cell r="B260" t="str">
            <v>德州志鹏海绵制品有限公司</v>
          </cell>
          <cell r="C260" t="str">
            <v>座椅</v>
          </cell>
          <cell r="D260" t="str">
            <v>老账</v>
          </cell>
          <cell r="E260" t="str">
            <v>零部件</v>
          </cell>
          <cell r="F260" t="str">
            <v>老账类</v>
          </cell>
          <cell r="G260">
            <v>0</v>
          </cell>
          <cell r="H260">
            <v>0.8</v>
          </cell>
          <cell r="I260">
            <v>0</v>
          </cell>
          <cell r="U260">
            <v>0</v>
          </cell>
          <cell r="V260" t="str">
            <v>100%</v>
          </cell>
        </row>
        <row r="261">
          <cell r="A261" t="str">
            <v>S412029</v>
          </cell>
          <cell r="B261" t="str">
            <v>天津金庄新材料科技有限公司</v>
          </cell>
          <cell r="C261" t="str">
            <v>座椅</v>
          </cell>
          <cell r="D261" t="str">
            <v>老账</v>
          </cell>
          <cell r="E261" t="str">
            <v>零部件</v>
          </cell>
          <cell r="F261" t="str">
            <v>老账类</v>
          </cell>
          <cell r="G261">
            <v>0</v>
          </cell>
          <cell r="H261">
            <v>0.8</v>
          </cell>
          <cell r="I261">
            <v>0</v>
          </cell>
          <cell r="U261">
            <v>0</v>
          </cell>
          <cell r="V261" t="str">
            <v>100%</v>
          </cell>
        </row>
        <row r="262">
          <cell r="A262" t="str">
            <v>S413003</v>
          </cell>
          <cell r="B262" t="str">
            <v>秦皇岛卓泰包装制品制造有限公司</v>
          </cell>
          <cell r="C262" t="str">
            <v>座椅</v>
          </cell>
          <cell r="D262" t="str">
            <v>老账</v>
          </cell>
          <cell r="E262" t="str">
            <v>零部件</v>
          </cell>
          <cell r="F262" t="str">
            <v>老账类</v>
          </cell>
          <cell r="G262">
            <v>0</v>
          </cell>
          <cell r="H262">
            <v>0.8</v>
          </cell>
          <cell r="I262">
            <v>0</v>
          </cell>
          <cell r="U262">
            <v>0</v>
          </cell>
          <cell r="V262" t="str">
            <v>100%</v>
          </cell>
        </row>
        <row r="263">
          <cell r="A263" t="str">
            <v>S412021</v>
          </cell>
          <cell r="B263" t="str">
            <v>天津市宝驰汽车部件有限公司</v>
          </cell>
          <cell r="C263" t="str">
            <v>座椅</v>
          </cell>
          <cell r="D263" t="str">
            <v>老账</v>
          </cell>
          <cell r="E263" t="str">
            <v>零部件</v>
          </cell>
          <cell r="F263" t="str">
            <v>老账类</v>
          </cell>
          <cell r="G263">
            <v>0</v>
          </cell>
          <cell r="H263">
            <v>0.8</v>
          </cell>
          <cell r="I263">
            <v>0</v>
          </cell>
          <cell r="U263">
            <v>0</v>
          </cell>
          <cell r="V263" t="str">
            <v>100%</v>
          </cell>
        </row>
        <row r="264">
          <cell r="A264" t="str">
            <v>S413144</v>
          </cell>
          <cell r="B264" t="str">
            <v>黄骅市隆润汽车配件有限公司</v>
          </cell>
          <cell r="C264" t="str">
            <v>座椅/后视镜</v>
          </cell>
          <cell r="D264" t="str">
            <v>老账</v>
          </cell>
          <cell r="E264" t="str">
            <v>零部件</v>
          </cell>
          <cell r="F264" t="str">
            <v>老账类</v>
          </cell>
          <cell r="G264">
            <v>0</v>
          </cell>
          <cell r="H264">
            <v>0.8</v>
          </cell>
          <cell r="I264">
            <v>0</v>
          </cell>
          <cell r="U264">
            <v>0</v>
          </cell>
          <cell r="V264" t="str">
            <v>100%</v>
          </cell>
        </row>
        <row r="265">
          <cell r="A265" t="str">
            <v>S443001</v>
          </cell>
          <cell r="B265" t="str">
            <v>衡阳县标准件厂株洲销售处</v>
          </cell>
          <cell r="C265" t="str">
            <v>座椅</v>
          </cell>
          <cell r="D265" t="str">
            <v>老账</v>
          </cell>
          <cell r="E265" t="str">
            <v>零部件</v>
          </cell>
          <cell r="F265" t="str">
            <v>老账类</v>
          </cell>
          <cell r="G265">
            <v>0</v>
          </cell>
          <cell r="H265">
            <v>0.8</v>
          </cell>
          <cell r="I265">
            <v>0</v>
          </cell>
          <cell r="U265">
            <v>0</v>
          </cell>
          <cell r="V265" t="str">
            <v>100%</v>
          </cell>
        </row>
        <row r="266">
          <cell r="A266" t="str">
            <v>S433012</v>
          </cell>
          <cell r="B266" t="str">
            <v>浙江全盛无纺制品有限公司</v>
          </cell>
          <cell r="C266" t="str">
            <v>座椅</v>
          </cell>
          <cell r="D266" t="str">
            <v>老账</v>
          </cell>
          <cell r="E266" t="str">
            <v>零部件</v>
          </cell>
          <cell r="F266" t="str">
            <v>老账类</v>
          </cell>
          <cell r="G266">
            <v>0</v>
          </cell>
          <cell r="H266">
            <v>0.8</v>
          </cell>
          <cell r="I266">
            <v>0</v>
          </cell>
          <cell r="U266">
            <v>0</v>
          </cell>
          <cell r="V266" t="str">
            <v>100%</v>
          </cell>
        </row>
        <row r="267">
          <cell r="A267" t="str">
            <v>S413093</v>
          </cell>
          <cell r="B267" t="str">
            <v>黄骅市兴田弹簧有限公司</v>
          </cell>
          <cell r="C267" t="str">
            <v>座椅</v>
          </cell>
          <cell r="D267" t="str">
            <v>清户（顶酒）</v>
          </cell>
          <cell r="E267" t="str">
            <v>零部件</v>
          </cell>
          <cell r="F267" t="str">
            <v>老账类</v>
          </cell>
          <cell r="G267">
            <v>0</v>
          </cell>
          <cell r="H267">
            <v>0.8</v>
          </cell>
          <cell r="I267">
            <v>0</v>
          </cell>
          <cell r="U267">
            <v>0</v>
          </cell>
          <cell r="V267" t="str">
            <v>100%</v>
          </cell>
        </row>
        <row r="268">
          <cell r="A268" t="str">
            <v>S432024</v>
          </cell>
          <cell r="B268" t="str">
            <v>江阴市达安汽车零部件有限公司</v>
          </cell>
          <cell r="C268" t="str">
            <v>座椅</v>
          </cell>
          <cell r="D268" t="str">
            <v>老账</v>
          </cell>
          <cell r="E268" t="str">
            <v>零部件</v>
          </cell>
          <cell r="F268" t="str">
            <v>老账类</v>
          </cell>
          <cell r="G268">
            <v>0</v>
          </cell>
          <cell r="H268">
            <v>0.8</v>
          </cell>
          <cell r="I268">
            <v>0</v>
          </cell>
          <cell r="U268">
            <v>0</v>
          </cell>
          <cell r="V268" t="str">
            <v>100%</v>
          </cell>
        </row>
        <row r="269">
          <cell r="A269" t="str">
            <v>S413094</v>
          </cell>
          <cell r="B269" t="str">
            <v>霸州市宏海塑料制品有限公司</v>
          </cell>
          <cell r="C269" t="str">
            <v>座椅</v>
          </cell>
          <cell r="D269" t="str">
            <v>老账</v>
          </cell>
          <cell r="E269" t="str">
            <v>零部件</v>
          </cell>
          <cell r="F269" t="str">
            <v>老账类</v>
          </cell>
          <cell r="G269">
            <v>0</v>
          </cell>
          <cell r="H269">
            <v>0.8</v>
          </cell>
          <cell r="I269">
            <v>0</v>
          </cell>
          <cell r="U269">
            <v>0</v>
          </cell>
          <cell r="V269" t="str">
            <v>100%</v>
          </cell>
        </row>
        <row r="270">
          <cell r="A270" t="str">
            <v>S413159</v>
          </cell>
          <cell r="B270" t="str">
            <v>沧州志鹏聚氨酯制品有限公司</v>
          </cell>
          <cell r="C270" t="str">
            <v>座椅</v>
          </cell>
          <cell r="D270" t="str">
            <v>老账</v>
          </cell>
          <cell r="E270" t="str">
            <v>零部件</v>
          </cell>
          <cell r="F270" t="str">
            <v>老账类</v>
          </cell>
          <cell r="G270">
            <v>0</v>
          </cell>
          <cell r="H270">
            <v>0.8</v>
          </cell>
          <cell r="I270">
            <v>0</v>
          </cell>
          <cell r="U270">
            <v>0</v>
          </cell>
          <cell r="V270" t="str">
            <v>100%</v>
          </cell>
        </row>
        <row r="271">
          <cell r="A271" t="str">
            <v>S413008</v>
          </cell>
          <cell r="B271" t="str">
            <v>高碑店市晨奥汽车部件有限公司</v>
          </cell>
          <cell r="C271" t="str">
            <v>座椅</v>
          </cell>
          <cell r="D271" t="str">
            <v>老账</v>
          </cell>
          <cell r="E271" t="str">
            <v>零部件</v>
          </cell>
          <cell r="F271" t="str">
            <v>老账类</v>
          </cell>
          <cell r="G271">
            <v>0</v>
          </cell>
          <cell r="H271">
            <v>0.8</v>
          </cell>
          <cell r="I271">
            <v>0</v>
          </cell>
          <cell r="U271">
            <v>0</v>
          </cell>
          <cell r="V271" t="str">
            <v>100%</v>
          </cell>
        </row>
        <row r="272">
          <cell r="A272" t="str">
            <v>S431011</v>
          </cell>
          <cell r="B272" t="str">
            <v>杜倍汽车技术(上海)有限公司</v>
          </cell>
          <cell r="C272" t="str">
            <v>座椅</v>
          </cell>
          <cell r="D272" t="str">
            <v>老账</v>
          </cell>
          <cell r="E272" t="str">
            <v>零部件</v>
          </cell>
          <cell r="F272" t="str">
            <v>老账类</v>
          </cell>
          <cell r="G272">
            <v>0</v>
          </cell>
          <cell r="H272">
            <v>0.8</v>
          </cell>
          <cell r="I272">
            <v>0</v>
          </cell>
          <cell r="U272">
            <v>0</v>
          </cell>
          <cell r="V272" t="str">
            <v>100%</v>
          </cell>
        </row>
        <row r="273">
          <cell r="A273" t="str">
            <v>S437011</v>
          </cell>
          <cell r="B273" t="str">
            <v>诸城市黄海剑杆织布厂</v>
          </cell>
          <cell r="C273" t="str">
            <v>座椅</v>
          </cell>
          <cell r="D273" t="str">
            <v>老账</v>
          </cell>
          <cell r="E273" t="str">
            <v>零部件</v>
          </cell>
          <cell r="F273" t="str">
            <v>老账类</v>
          </cell>
          <cell r="G273">
            <v>0</v>
          </cell>
          <cell r="H273">
            <v>0.8</v>
          </cell>
          <cell r="I273">
            <v>0</v>
          </cell>
          <cell r="U273">
            <v>0</v>
          </cell>
          <cell r="V273" t="str">
            <v>100%</v>
          </cell>
        </row>
        <row r="274">
          <cell r="A274" t="str">
            <v>S411012</v>
          </cell>
          <cell r="B274" t="str">
            <v>北京旺博林包装材料有限公司</v>
          </cell>
          <cell r="C274" t="str">
            <v>座椅</v>
          </cell>
          <cell r="D274" t="str">
            <v>老账</v>
          </cell>
          <cell r="E274" t="str">
            <v>零部件</v>
          </cell>
          <cell r="F274" t="str">
            <v>老账类</v>
          </cell>
          <cell r="G274">
            <v>0</v>
          </cell>
          <cell r="H274">
            <v>0.8</v>
          </cell>
          <cell r="I274">
            <v>0</v>
          </cell>
          <cell r="U274">
            <v>0</v>
          </cell>
          <cell r="V274" t="str">
            <v>100%</v>
          </cell>
        </row>
        <row r="275">
          <cell r="A275" t="str">
            <v>S413059</v>
          </cell>
          <cell r="B275" t="str">
            <v>黄骅市荣邦汽车部件有限公司</v>
          </cell>
          <cell r="C275" t="str">
            <v>座椅</v>
          </cell>
          <cell r="D275" t="str">
            <v>老账</v>
          </cell>
          <cell r="E275" t="str">
            <v>零部件</v>
          </cell>
          <cell r="F275" t="str">
            <v>老账类</v>
          </cell>
          <cell r="G275">
            <v>0</v>
          </cell>
          <cell r="H275">
            <v>0.8</v>
          </cell>
          <cell r="I275">
            <v>0</v>
          </cell>
          <cell r="U275">
            <v>0</v>
          </cell>
          <cell r="V275" t="str">
            <v>100%</v>
          </cell>
        </row>
        <row r="276">
          <cell r="A276" t="str">
            <v>S437034</v>
          </cell>
          <cell r="B276" t="str">
            <v>潍坊振晟汽车零部件有限公司</v>
          </cell>
          <cell r="C276" t="str">
            <v>座椅</v>
          </cell>
          <cell r="D276" t="str">
            <v>老账</v>
          </cell>
          <cell r="E276" t="str">
            <v>零部件</v>
          </cell>
          <cell r="F276" t="str">
            <v>老账类</v>
          </cell>
          <cell r="G276">
            <v>37469.644</v>
          </cell>
          <cell r="H276">
            <v>0.8</v>
          </cell>
          <cell r="I276">
            <v>29975.715199999999</v>
          </cell>
          <cell r="N276">
            <v>10000</v>
          </cell>
          <cell r="S276">
            <v>10000</v>
          </cell>
          <cell r="U276">
            <v>20000</v>
          </cell>
          <cell r="V276">
            <v>0.667206766095776</v>
          </cell>
        </row>
        <row r="277">
          <cell r="A277" t="str">
            <v>S413154</v>
          </cell>
          <cell r="B277" t="str">
            <v>文安县众盛塑料制品厂</v>
          </cell>
          <cell r="C277" t="str">
            <v>座椅</v>
          </cell>
          <cell r="D277" t="str">
            <v>老账</v>
          </cell>
          <cell r="E277" t="str">
            <v>零部件</v>
          </cell>
          <cell r="F277" t="str">
            <v>老账类</v>
          </cell>
          <cell r="G277">
            <v>0</v>
          </cell>
          <cell r="H277">
            <v>0.8</v>
          </cell>
          <cell r="I277">
            <v>0</v>
          </cell>
          <cell r="U277">
            <v>0</v>
          </cell>
          <cell r="V277" t="str">
            <v>100%</v>
          </cell>
        </row>
        <row r="278">
          <cell r="A278" t="str">
            <v>S437024</v>
          </cell>
          <cell r="B278" t="str">
            <v>佳化化学（滨州）有限公司</v>
          </cell>
          <cell r="C278" t="str">
            <v>座椅</v>
          </cell>
          <cell r="D278" t="str">
            <v>老账</v>
          </cell>
          <cell r="E278" t="str">
            <v>原材料</v>
          </cell>
          <cell r="F278" t="str">
            <v>老账类</v>
          </cell>
          <cell r="G278">
            <v>0</v>
          </cell>
          <cell r="H278">
            <v>1</v>
          </cell>
          <cell r="I278">
            <v>0</v>
          </cell>
          <cell r="U278">
            <v>0</v>
          </cell>
          <cell r="V278" t="str">
            <v>100%</v>
          </cell>
        </row>
        <row r="279">
          <cell r="A279" t="str">
            <v>S442003</v>
          </cell>
          <cell r="B279" t="str">
            <v>襄阳杰创化工新材料有限公司</v>
          </cell>
          <cell r="C279" t="str">
            <v>座椅</v>
          </cell>
          <cell r="D279" t="str">
            <v>老账</v>
          </cell>
          <cell r="E279" t="str">
            <v>原材料</v>
          </cell>
          <cell r="F279" t="str">
            <v>老账类</v>
          </cell>
          <cell r="G279">
            <v>0</v>
          </cell>
          <cell r="H279">
            <v>1</v>
          </cell>
          <cell r="I279">
            <v>0</v>
          </cell>
          <cell r="U279">
            <v>0</v>
          </cell>
          <cell r="V279" t="str">
            <v>100%</v>
          </cell>
        </row>
        <row r="280">
          <cell r="A280" t="str">
            <v>S413063</v>
          </cell>
          <cell r="B280" t="str">
            <v>黄骅市洁霸汽车零部件制造有限公司</v>
          </cell>
          <cell r="C280" t="str">
            <v>金属件/座椅</v>
          </cell>
          <cell r="D280" t="str">
            <v>老账</v>
          </cell>
          <cell r="E280" t="str">
            <v>零部件</v>
          </cell>
          <cell r="F280" t="str">
            <v>老账类</v>
          </cell>
          <cell r="G280">
            <v>0</v>
          </cell>
          <cell r="H280">
            <v>0.8</v>
          </cell>
          <cell r="I280">
            <v>0</v>
          </cell>
          <cell r="U280">
            <v>0</v>
          </cell>
          <cell r="V280" t="str">
            <v>100%</v>
          </cell>
        </row>
        <row r="281">
          <cell r="A281" t="str">
            <v>S413069</v>
          </cell>
          <cell r="B281" t="str">
            <v>黄骅市峰霞科技有限公司</v>
          </cell>
          <cell r="C281" t="str">
            <v>金属件</v>
          </cell>
          <cell r="D281" t="str">
            <v>老账</v>
          </cell>
          <cell r="E281" t="str">
            <v>零部件</v>
          </cell>
          <cell r="F281" t="str">
            <v>老账类</v>
          </cell>
          <cell r="G281">
            <v>0</v>
          </cell>
          <cell r="H281">
            <v>0.8</v>
          </cell>
          <cell r="I281">
            <v>0</v>
          </cell>
          <cell r="U281">
            <v>0</v>
          </cell>
          <cell r="V281" t="str">
            <v>100%</v>
          </cell>
        </row>
        <row r="282">
          <cell r="A282" t="str">
            <v>S413087</v>
          </cell>
          <cell r="B282" t="str">
            <v>东光县汽车减震器厂</v>
          </cell>
          <cell r="C282" t="str">
            <v>金属件</v>
          </cell>
          <cell r="D282" t="str">
            <v>老账</v>
          </cell>
          <cell r="E282" t="str">
            <v>零部件</v>
          </cell>
          <cell r="F282" t="str">
            <v>老账类</v>
          </cell>
          <cell r="G282">
            <v>0</v>
          </cell>
          <cell r="H282">
            <v>1</v>
          </cell>
          <cell r="I282">
            <v>0</v>
          </cell>
          <cell r="U282">
            <v>0</v>
          </cell>
          <cell r="V282" t="str">
            <v>100%</v>
          </cell>
        </row>
        <row r="283">
          <cell r="A283" t="str">
            <v>S413133</v>
          </cell>
          <cell r="B283" t="str">
            <v>深州市晶立泰机械配件有限公司</v>
          </cell>
          <cell r="C283" t="str">
            <v>金属件/座椅/后视镜</v>
          </cell>
          <cell r="D283" t="str">
            <v>老账</v>
          </cell>
          <cell r="E283" t="str">
            <v>零部件</v>
          </cell>
          <cell r="F283" t="str">
            <v>老账类</v>
          </cell>
          <cell r="G283">
            <v>0</v>
          </cell>
          <cell r="H283">
            <v>0.8</v>
          </cell>
          <cell r="I283">
            <v>0</v>
          </cell>
          <cell r="U283">
            <v>0</v>
          </cell>
          <cell r="V283" t="str">
            <v>100%</v>
          </cell>
        </row>
        <row r="284">
          <cell r="A284" t="str">
            <v>S433007</v>
          </cell>
          <cell r="B284" t="str">
            <v>瑞安市精艺标准件有限公司</v>
          </cell>
          <cell r="C284" t="str">
            <v>金属件/座椅</v>
          </cell>
          <cell r="D284" t="str">
            <v>老账</v>
          </cell>
          <cell r="E284" t="str">
            <v>零部件</v>
          </cell>
          <cell r="F284" t="str">
            <v>老账类</v>
          </cell>
          <cell r="G284">
            <v>3123.616</v>
          </cell>
          <cell r="H284">
            <v>0.8</v>
          </cell>
          <cell r="I284">
            <v>2498.8928000000001</v>
          </cell>
          <cell r="U284">
            <v>0</v>
          </cell>
          <cell r="V284">
            <v>0</v>
          </cell>
        </row>
        <row r="285">
          <cell r="A285" t="str">
            <v>S413028</v>
          </cell>
          <cell r="B285" t="str">
            <v>泊头市鑫洪金属制品有限公司</v>
          </cell>
          <cell r="C285" t="str">
            <v>金属件/后视镜</v>
          </cell>
          <cell r="D285" t="str">
            <v>老账</v>
          </cell>
          <cell r="E285" t="str">
            <v>零部件</v>
          </cell>
          <cell r="F285" t="str">
            <v>老账类</v>
          </cell>
          <cell r="G285">
            <v>11687.369333333299</v>
          </cell>
          <cell r="H285">
            <v>0.8</v>
          </cell>
          <cell r="I285">
            <v>9349.8954666666705</v>
          </cell>
          <cell r="U285">
            <v>0</v>
          </cell>
          <cell r="V285">
            <v>0</v>
          </cell>
        </row>
        <row r="286">
          <cell r="A286" t="str">
            <v>S413060</v>
          </cell>
          <cell r="B286" t="str">
            <v>黄骅市正祥车辆部件有限公司</v>
          </cell>
          <cell r="C286" t="str">
            <v>金属件</v>
          </cell>
          <cell r="D286" t="str">
            <v>老账</v>
          </cell>
          <cell r="E286" t="str">
            <v>零部件</v>
          </cell>
          <cell r="F286" t="str">
            <v>老账类</v>
          </cell>
          <cell r="G286">
            <v>196011.51999999999</v>
          </cell>
          <cell r="H286">
            <v>0.8</v>
          </cell>
          <cell r="I286">
            <v>156809.21599999999</v>
          </cell>
          <cell r="U286">
            <v>0</v>
          </cell>
          <cell r="V286">
            <v>0</v>
          </cell>
        </row>
        <row r="287">
          <cell r="A287" t="str">
            <v>S413038</v>
          </cell>
          <cell r="B287" t="str">
            <v>黄骅市万昌五金制品有限公司</v>
          </cell>
          <cell r="C287" t="str">
            <v>金属件</v>
          </cell>
          <cell r="D287" t="str">
            <v>老账</v>
          </cell>
          <cell r="E287" t="str">
            <v>零部件</v>
          </cell>
          <cell r="F287" t="str">
            <v>老账类</v>
          </cell>
          <cell r="G287">
            <v>0</v>
          </cell>
          <cell r="H287">
            <v>0.8</v>
          </cell>
          <cell r="I287">
            <v>0</v>
          </cell>
          <cell r="U287">
            <v>0</v>
          </cell>
          <cell r="V287" t="str">
            <v>100%</v>
          </cell>
        </row>
        <row r="288">
          <cell r="A288" t="str">
            <v>S413072</v>
          </cell>
          <cell r="B288" t="str">
            <v>黄骅市润晨五金制品有限公司</v>
          </cell>
          <cell r="C288" t="str">
            <v>金属件</v>
          </cell>
          <cell r="D288" t="str">
            <v>老账</v>
          </cell>
          <cell r="E288" t="str">
            <v>零部件</v>
          </cell>
          <cell r="F288" t="str">
            <v>老账类</v>
          </cell>
          <cell r="G288">
            <v>11240.2106666667</v>
          </cell>
          <cell r="H288">
            <v>0.8</v>
          </cell>
          <cell r="I288">
            <v>8992.1685333333407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20000</v>
          </cell>
          <cell r="S288">
            <v>10000</v>
          </cell>
          <cell r="U288">
            <v>30000</v>
          </cell>
          <cell r="V288">
            <v>3.33623640268664</v>
          </cell>
        </row>
        <row r="289">
          <cell r="A289" t="str">
            <v>S432019</v>
          </cell>
          <cell r="B289" t="str">
            <v>苏州苏宁标准件有限公司</v>
          </cell>
          <cell r="C289" t="str">
            <v>金属件/座椅/后视镜</v>
          </cell>
          <cell r="D289" t="str">
            <v>老账</v>
          </cell>
          <cell r="E289" t="str">
            <v>零部件</v>
          </cell>
          <cell r="F289" t="str">
            <v>老账类</v>
          </cell>
          <cell r="G289">
            <v>0</v>
          </cell>
          <cell r="H289">
            <v>1</v>
          </cell>
          <cell r="I289">
            <v>0</v>
          </cell>
          <cell r="U289">
            <v>0</v>
          </cell>
          <cell r="V289" t="str">
            <v>100%</v>
          </cell>
        </row>
        <row r="290">
          <cell r="A290" t="str">
            <v>S434003</v>
          </cell>
          <cell r="B290" t="str">
            <v>芜湖市卓人汽车配件有限责任公司</v>
          </cell>
          <cell r="C290" t="str">
            <v>座椅/后视镜</v>
          </cell>
          <cell r="D290" t="str">
            <v>老账</v>
          </cell>
          <cell r="E290" t="str">
            <v>零部件</v>
          </cell>
          <cell r="F290" t="str">
            <v>老账类</v>
          </cell>
          <cell r="G290">
            <v>11271.456</v>
          </cell>
          <cell r="H290">
            <v>0.8</v>
          </cell>
          <cell r="I290">
            <v>9017.1648000000005</v>
          </cell>
          <cell r="U290">
            <v>0</v>
          </cell>
          <cell r="V290">
            <v>0</v>
          </cell>
        </row>
        <row r="291">
          <cell r="A291" t="str">
            <v>S413005</v>
          </cell>
          <cell r="B291" t="str">
            <v>保定市京苑汽车装饰配件厂</v>
          </cell>
          <cell r="C291" t="str">
            <v>座椅</v>
          </cell>
          <cell r="D291" t="str">
            <v>老账</v>
          </cell>
          <cell r="E291" t="str">
            <v>零部件</v>
          </cell>
          <cell r="F291" t="str">
            <v>老账类</v>
          </cell>
          <cell r="G291">
            <v>0</v>
          </cell>
          <cell r="H291">
            <v>0.8</v>
          </cell>
          <cell r="I291">
            <v>0</v>
          </cell>
          <cell r="U291">
            <v>0</v>
          </cell>
          <cell r="V291" t="str">
            <v>100%</v>
          </cell>
        </row>
        <row r="292">
          <cell r="A292" t="str">
            <v>S437033</v>
          </cell>
          <cell r="B292" t="str">
            <v>日照联成工程机械有限公司</v>
          </cell>
          <cell r="C292" t="str">
            <v>座椅</v>
          </cell>
          <cell r="D292" t="str">
            <v>正常供货</v>
          </cell>
          <cell r="E292" t="str">
            <v>零部件</v>
          </cell>
          <cell r="F292" t="str">
            <v>老账类</v>
          </cell>
          <cell r="G292">
            <v>0</v>
          </cell>
          <cell r="H292">
            <v>0.8</v>
          </cell>
          <cell r="I292">
            <v>0</v>
          </cell>
          <cell r="N292">
            <v>100000</v>
          </cell>
          <cell r="U292">
            <v>100000</v>
          </cell>
          <cell r="V292" t="str">
            <v>100%</v>
          </cell>
        </row>
        <row r="293">
          <cell r="A293" t="str">
            <v>S411003</v>
          </cell>
          <cell r="B293" t="str">
            <v>北京市京宁通海经贸有限公司</v>
          </cell>
          <cell r="C293" t="str">
            <v>座椅</v>
          </cell>
          <cell r="D293" t="str">
            <v>老账</v>
          </cell>
          <cell r="E293" t="str">
            <v>零部件</v>
          </cell>
          <cell r="F293" t="str">
            <v>老账类</v>
          </cell>
          <cell r="G293">
            <v>0</v>
          </cell>
          <cell r="H293">
            <v>0.8</v>
          </cell>
          <cell r="I293">
            <v>0</v>
          </cell>
          <cell r="Q293">
            <v>5520</v>
          </cell>
          <cell r="U293">
            <v>5520</v>
          </cell>
          <cell r="V293" t="str">
            <v>100%</v>
          </cell>
        </row>
        <row r="294">
          <cell r="A294" t="str">
            <v>S413202</v>
          </cell>
          <cell r="B294" t="str">
            <v>黄骅市荣昌祥纸制品有限公司</v>
          </cell>
          <cell r="C294" t="str">
            <v>座椅</v>
          </cell>
          <cell r="D294" t="str">
            <v>老账</v>
          </cell>
          <cell r="E294" t="str">
            <v>零部件</v>
          </cell>
          <cell r="F294" t="str">
            <v>老账类</v>
          </cell>
          <cell r="G294">
            <v>32854.973333333299</v>
          </cell>
          <cell r="H294">
            <v>1</v>
          </cell>
          <cell r="I294">
            <v>32854.973333333299</v>
          </cell>
          <cell r="N294">
            <v>40000</v>
          </cell>
          <cell r="U294">
            <v>40000</v>
          </cell>
          <cell r="V294">
            <v>1.21747169276858</v>
          </cell>
        </row>
        <row r="295">
          <cell r="A295" t="str">
            <v>S437010</v>
          </cell>
          <cell r="B295" t="str">
            <v>昌乐天齐色织布有限公司</v>
          </cell>
          <cell r="C295" t="str">
            <v>座椅</v>
          </cell>
          <cell r="D295" t="str">
            <v>老账</v>
          </cell>
          <cell r="E295" t="str">
            <v>零部件</v>
          </cell>
          <cell r="F295" t="str">
            <v>老账类</v>
          </cell>
          <cell r="G295">
            <v>5536</v>
          </cell>
          <cell r="H295">
            <v>0.8</v>
          </cell>
          <cell r="I295">
            <v>4428.8</v>
          </cell>
          <cell r="U295">
            <v>0</v>
          </cell>
          <cell r="V295">
            <v>0</v>
          </cell>
        </row>
        <row r="296">
          <cell r="A296" t="str">
            <v>S412010</v>
          </cell>
          <cell r="B296" t="str">
            <v>天津欧尔派斯环保科技发展有限公司</v>
          </cell>
          <cell r="C296" t="str">
            <v>金属件</v>
          </cell>
          <cell r="D296" t="str">
            <v>老账</v>
          </cell>
          <cell r="E296" t="str">
            <v>原材料</v>
          </cell>
          <cell r="F296" t="str">
            <v>老账类</v>
          </cell>
          <cell r="G296">
            <v>0</v>
          </cell>
          <cell r="H296">
            <v>0.8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U296">
            <v>0</v>
          </cell>
          <cell r="V296" t="str">
            <v>100%</v>
          </cell>
        </row>
        <row r="297">
          <cell r="A297" t="str">
            <v>S437035</v>
          </cell>
          <cell r="B297" t="str">
            <v>诸城市弘和源商贸有限公司</v>
          </cell>
          <cell r="C297" t="str">
            <v>座椅</v>
          </cell>
          <cell r="D297" t="str">
            <v>老账</v>
          </cell>
          <cell r="E297" t="str">
            <v>零部件</v>
          </cell>
          <cell r="F297" t="str">
            <v>老账类</v>
          </cell>
          <cell r="G297">
            <v>0.24533333333333299</v>
          </cell>
          <cell r="H297">
            <v>0.8</v>
          </cell>
          <cell r="I297">
            <v>0.19626666666666701</v>
          </cell>
          <cell r="U297">
            <v>0</v>
          </cell>
          <cell r="V297">
            <v>0</v>
          </cell>
        </row>
        <row r="298">
          <cell r="G298">
            <v>571335.66666666698</v>
          </cell>
          <cell r="I298">
            <v>474937.54933333298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180000</v>
          </cell>
          <cell r="O298">
            <v>0</v>
          </cell>
          <cell r="P298">
            <v>0</v>
          </cell>
          <cell r="Q298">
            <v>5520</v>
          </cell>
          <cell r="R298">
            <v>0</v>
          </cell>
          <cell r="S298">
            <v>80000</v>
          </cell>
          <cell r="T298">
            <v>0</v>
          </cell>
          <cell r="U298">
            <v>265520</v>
          </cell>
          <cell r="V298">
            <v>12.166966341935201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2批量付款"/>
      <sheetName val="Sheet1"/>
      <sheetName val="Sheet1 (2)"/>
      <sheetName val="5.21"/>
      <sheetName val="5.23"/>
      <sheetName val="5.30"/>
      <sheetName val="5.30 (2)"/>
      <sheetName val="Sheet2"/>
      <sheetName val="5月1日后支付"/>
      <sheetName val="4.3批量付款 -涉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C4" t="str">
            <v>S435001</v>
          </cell>
          <cell r="D4" t="str">
            <v>厦门凯平化工有限公司</v>
          </cell>
          <cell r="E4" t="str">
            <v>极高</v>
          </cell>
          <cell r="F4" t="str">
            <v>座椅</v>
          </cell>
          <cell r="G4" t="str">
            <v>原材料</v>
          </cell>
          <cell r="H4">
            <v>365200.8</v>
          </cell>
          <cell r="I4">
            <v>1</v>
          </cell>
          <cell r="J4">
            <v>365200.8</v>
          </cell>
          <cell r="K4">
            <v>300000</v>
          </cell>
          <cell r="L4">
            <v>65200.800000000003</v>
          </cell>
          <cell r="M4">
            <v>1046641.15</v>
          </cell>
          <cell r="N4">
            <v>152645.42666666699</v>
          </cell>
          <cell r="O4">
            <v>152645.42666666699</v>
          </cell>
          <cell r="P4">
            <v>217846.226666667</v>
          </cell>
          <cell r="Q4">
            <v>200000</v>
          </cell>
          <cell r="R4">
            <v>200000</v>
          </cell>
          <cell r="S4">
            <v>0.91807878915445396</v>
          </cell>
          <cell r="T4">
            <v>1.03220389527259E-2</v>
          </cell>
          <cell r="U4">
            <v>118703.447956348</v>
          </cell>
          <cell r="V4">
            <v>180000</v>
          </cell>
        </row>
        <row r="5">
          <cell r="C5" t="str">
            <v>S421002</v>
          </cell>
          <cell r="D5" t="str">
            <v>大连浩煜新材料科技有限公司</v>
          </cell>
          <cell r="E5" t="str">
            <v>中高</v>
          </cell>
          <cell r="F5" t="str">
            <v>座椅</v>
          </cell>
          <cell r="G5" t="str">
            <v>原材料</v>
          </cell>
          <cell r="H5">
            <v>1637873.2133333299</v>
          </cell>
          <cell r="I5">
            <v>1</v>
          </cell>
          <cell r="J5">
            <v>1637873.2133333299</v>
          </cell>
          <cell r="K5">
            <v>1520000</v>
          </cell>
          <cell r="L5">
            <v>117873.213333333</v>
          </cell>
          <cell r="M5">
            <v>2810209.82</v>
          </cell>
          <cell r="N5">
            <v>773768.30333333299</v>
          </cell>
          <cell r="O5">
            <v>773768.30333333299</v>
          </cell>
          <cell r="P5">
            <v>891641.51666666695</v>
          </cell>
          <cell r="Q5">
            <v>500000</v>
          </cell>
          <cell r="R5">
            <v>500000</v>
          </cell>
          <cell r="S5">
            <v>0.56076348022601197</v>
          </cell>
          <cell r="T5">
            <v>2.58050973818147E-2</v>
          </cell>
          <cell r="U5">
            <v>296758.61989086901</v>
          </cell>
          <cell r="V5">
            <v>400000</v>
          </cell>
        </row>
        <row r="6">
          <cell r="C6" t="str">
            <v>S412042</v>
          </cell>
          <cell r="D6" t="str">
            <v>天津锦程新材料科技有限公司</v>
          </cell>
          <cell r="E6" t="str">
            <v>极高</v>
          </cell>
          <cell r="F6" t="str">
            <v>座椅</v>
          </cell>
          <cell r="G6" t="str">
            <v>原材料</v>
          </cell>
          <cell r="M6">
            <v>13953.24</v>
          </cell>
          <cell r="P6">
            <v>13953.24</v>
          </cell>
          <cell r="Q6">
            <v>13953.24</v>
          </cell>
          <cell r="R6">
            <v>13953.24</v>
          </cell>
          <cell r="S6">
            <v>1</v>
          </cell>
          <cell r="T6">
            <v>7.2012943398366499E-4</v>
          </cell>
          <cell r="U6">
            <v>8281.4884908121494</v>
          </cell>
          <cell r="V6">
            <v>13953.24</v>
          </cell>
        </row>
        <row r="7">
          <cell r="C7" t="str">
            <v>S412003</v>
          </cell>
          <cell r="D7" t="str">
            <v>天津市远丰化工产品贸易有限公司</v>
          </cell>
          <cell r="E7" t="str">
            <v>中高</v>
          </cell>
          <cell r="F7" t="str">
            <v>座椅</v>
          </cell>
          <cell r="G7" t="str">
            <v>原材料</v>
          </cell>
          <cell r="H7">
            <v>14057.5083333333</v>
          </cell>
          <cell r="I7">
            <v>1</v>
          </cell>
          <cell r="J7">
            <v>14057.5083333333</v>
          </cell>
          <cell r="K7">
            <v>500000</v>
          </cell>
          <cell r="L7">
            <v>-485942.49166666699</v>
          </cell>
          <cell r="M7">
            <v>1118177.05</v>
          </cell>
          <cell r="N7">
            <v>186362.84166666699</v>
          </cell>
          <cell r="O7">
            <v>186362.84166666699</v>
          </cell>
          <cell r="P7">
            <v>-299579.65000000002</v>
          </cell>
          <cell r="Q7">
            <v>600000</v>
          </cell>
          <cell r="R7">
            <v>600000</v>
          </cell>
          <cell r="S7">
            <v>-2.0028062653788399</v>
          </cell>
          <cell r="T7">
            <v>3.0966116858177701E-2</v>
          </cell>
          <cell r="U7">
            <v>356110.34386904299</v>
          </cell>
          <cell r="V7">
            <v>500000</v>
          </cell>
        </row>
        <row r="8">
          <cell r="C8" t="str">
            <v>S413065</v>
          </cell>
          <cell r="D8" t="str">
            <v>河北锦泽丰泰国际贸易有限公司</v>
          </cell>
          <cell r="E8" t="str">
            <v>极高</v>
          </cell>
          <cell r="F8" t="str">
            <v>座椅</v>
          </cell>
          <cell r="G8" t="str">
            <v>原材料</v>
          </cell>
          <cell r="H8">
            <v>87330.416666666701</v>
          </cell>
          <cell r="I8">
            <v>1</v>
          </cell>
          <cell r="J8">
            <v>87330.416666666701</v>
          </cell>
          <cell r="K8">
            <v>2240000</v>
          </cell>
          <cell r="L8">
            <v>-2152669.5833333302</v>
          </cell>
          <cell r="M8">
            <v>523982.5</v>
          </cell>
          <cell r="N8">
            <v>87330.416666666701</v>
          </cell>
          <cell r="O8">
            <v>87330.416666666701</v>
          </cell>
          <cell r="P8">
            <v>-2065339.16666667</v>
          </cell>
          <cell r="Q8">
            <v>500000</v>
          </cell>
          <cell r="R8">
            <v>500000</v>
          </cell>
          <cell r="S8">
            <v>-0.24209098828400699</v>
          </cell>
          <cell r="T8">
            <v>2.58050973818147E-2</v>
          </cell>
          <cell r="U8">
            <v>296758.61989086901</v>
          </cell>
          <cell r="V8">
            <v>400000</v>
          </cell>
        </row>
        <row r="9">
          <cell r="C9" t="str">
            <v>S413042</v>
          </cell>
          <cell r="D9" t="str">
            <v>黄骅市祯祥金属制品有限责任公司</v>
          </cell>
          <cell r="E9" t="str">
            <v>极高</v>
          </cell>
          <cell r="F9" t="str">
            <v>座椅</v>
          </cell>
          <cell r="G9" t="str">
            <v>原材料</v>
          </cell>
          <cell r="H9">
            <v>4162.2733333333299</v>
          </cell>
          <cell r="I9">
            <v>1</v>
          </cell>
          <cell r="J9">
            <v>4162.2733333333299</v>
          </cell>
          <cell r="K9">
            <v>900000</v>
          </cell>
          <cell r="L9">
            <v>-895837.72666666703</v>
          </cell>
          <cell r="M9">
            <v>391746.47</v>
          </cell>
          <cell r="N9">
            <v>65291.078333333302</v>
          </cell>
          <cell r="O9">
            <v>65291.078333333302</v>
          </cell>
          <cell r="P9">
            <v>-830546.64833333297</v>
          </cell>
          <cell r="Q9">
            <v>300000</v>
          </cell>
          <cell r="R9">
            <v>300000</v>
          </cell>
          <cell r="S9">
            <v>-0.36120788712110702</v>
          </cell>
          <cell r="T9">
            <v>1.54830584290888E-2</v>
          </cell>
          <cell r="U9">
            <v>178055.17193452199</v>
          </cell>
          <cell r="V9">
            <v>250000</v>
          </cell>
        </row>
        <row r="10">
          <cell r="C10" t="str">
            <v>S512030</v>
          </cell>
          <cell r="D10" t="str">
            <v>天津德润达金属材料销售有限公司</v>
          </cell>
          <cell r="E10" t="str">
            <v>中高</v>
          </cell>
          <cell r="F10" t="str">
            <v>金属件</v>
          </cell>
          <cell r="G10" t="str">
            <v>原材料</v>
          </cell>
          <cell r="H10">
            <v>112726.566666667</v>
          </cell>
          <cell r="I10">
            <v>1</v>
          </cell>
          <cell r="J10">
            <v>112726.566666667</v>
          </cell>
          <cell r="K10">
            <v>750000</v>
          </cell>
          <cell r="L10">
            <v>-637273.433333333</v>
          </cell>
          <cell r="M10">
            <v>757565.08</v>
          </cell>
          <cell r="N10">
            <v>126260.846666667</v>
          </cell>
          <cell r="O10">
            <v>126260.846666667</v>
          </cell>
          <cell r="P10">
            <v>-511012.58666666702</v>
          </cell>
          <cell r="Q10">
            <v>200000</v>
          </cell>
          <cell r="R10">
            <v>200000</v>
          </cell>
          <cell r="S10">
            <v>-0.39137979223682001</v>
          </cell>
          <cell r="T10">
            <v>1.03220389527259E-2</v>
          </cell>
          <cell r="U10">
            <v>118703.447956348</v>
          </cell>
        </row>
        <row r="11">
          <cell r="C11" t="str">
            <v>S432005</v>
          </cell>
          <cell r="D11" t="str">
            <v>佛吉亚（无锡）座椅部件有限公司</v>
          </cell>
          <cell r="E11" t="str">
            <v>中高</v>
          </cell>
          <cell r="F11" t="str">
            <v>金属件</v>
          </cell>
          <cell r="G11" t="str">
            <v>零部件</v>
          </cell>
          <cell r="H11">
            <v>283862.81599999999</v>
          </cell>
          <cell r="I11">
            <v>0.8</v>
          </cell>
          <cell r="J11">
            <v>227090.25279999999</v>
          </cell>
          <cell r="K11">
            <v>0</v>
          </cell>
          <cell r="L11">
            <v>227090.25279999999</v>
          </cell>
          <cell r="M11">
            <v>360107.62</v>
          </cell>
          <cell r="N11">
            <v>412186.20333333302</v>
          </cell>
          <cell r="O11">
            <v>329748.96266666701</v>
          </cell>
          <cell r="P11">
            <v>556839.21546666697</v>
          </cell>
          <cell r="Q11">
            <v>360000</v>
          </cell>
          <cell r="R11">
            <v>360000</v>
          </cell>
          <cell r="S11">
            <v>0.64650619065738202</v>
          </cell>
          <cell r="T11">
            <v>1.8579670114906601E-2</v>
          </cell>
          <cell r="U11">
            <v>213666.206321426</v>
          </cell>
          <cell r="V11">
            <v>180000</v>
          </cell>
        </row>
        <row r="12">
          <cell r="C12" t="str">
            <v>S431024</v>
          </cell>
          <cell r="D12" t="str">
            <v>上海霏济科技有限公司</v>
          </cell>
          <cell r="E12" t="str">
            <v>极高</v>
          </cell>
          <cell r="F12" t="str">
            <v>金属件</v>
          </cell>
          <cell r="G12" t="str">
            <v>原材料</v>
          </cell>
          <cell r="H12">
            <v>48850.3066666667</v>
          </cell>
          <cell r="I12">
            <v>0.8</v>
          </cell>
          <cell r="J12">
            <v>39080.245333333303</v>
          </cell>
          <cell r="K12">
            <v>0</v>
          </cell>
          <cell r="L12">
            <v>39080.245333333303</v>
          </cell>
          <cell r="M12">
            <v>308957.65000000002</v>
          </cell>
          <cell r="N12">
            <v>51492.941666666702</v>
          </cell>
          <cell r="O12">
            <v>41194.353333333303</v>
          </cell>
          <cell r="P12">
            <v>80274.598666666701</v>
          </cell>
          <cell r="Q12">
            <v>200000</v>
          </cell>
          <cell r="R12">
            <v>200000</v>
          </cell>
          <cell r="S12">
            <v>2.4914481457637998</v>
          </cell>
          <cell r="T12">
            <v>1.03220389527259E-2</v>
          </cell>
          <cell r="U12">
            <v>118703.447956348</v>
          </cell>
          <cell r="V12">
            <v>200000</v>
          </cell>
        </row>
        <row r="13">
          <cell r="C13" t="str">
            <v>S413029</v>
          </cell>
          <cell r="D13" t="str">
            <v>黄骅市成卓汽车部件厂</v>
          </cell>
          <cell r="E13" t="str">
            <v>中高</v>
          </cell>
          <cell r="F13" t="str">
            <v>金属件</v>
          </cell>
          <cell r="G13" t="str">
            <v>零部件</v>
          </cell>
          <cell r="H13">
            <v>2001392.28533333</v>
          </cell>
          <cell r="I13">
            <v>1</v>
          </cell>
          <cell r="J13">
            <v>2001392.28533333</v>
          </cell>
          <cell r="K13">
            <v>1330000</v>
          </cell>
          <cell r="L13">
            <v>671392.28533333295</v>
          </cell>
          <cell r="M13">
            <v>7417638.9299999997</v>
          </cell>
          <cell r="N13">
            <v>740588.21666666702</v>
          </cell>
          <cell r="O13">
            <v>740588.21666666702</v>
          </cell>
          <cell r="P13">
            <v>1411980.5020000001</v>
          </cell>
          <cell r="Q13">
            <v>500000</v>
          </cell>
          <cell r="R13">
            <v>500000</v>
          </cell>
          <cell r="S13">
            <v>0.354112538588015</v>
          </cell>
          <cell r="T13">
            <v>2.58050973818147E-2</v>
          </cell>
          <cell r="U13">
            <v>296758.61989086901</v>
          </cell>
          <cell r="V13">
            <v>300000</v>
          </cell>
        </row>
        <row r="14">
          <cell r="C14" t="str">
            <v>S413052</v>
          </cell>
          <cell r="D14" t="str">
            <v>黄骅市鑫昌五金制品厂</v>
          </cell>
          <cell r="E14" t="str">
            <v>中高</v>
          </cell>
          <cell r="F14" t="str">
            <v>金属件</v>
          </cell>
          <cell r="G14" t="str">
            <v>零部件</v>
          </cell>
          <cell r="H14">
            <v>2032519.34</v>
          </cell>
          <cell r="I14">
            <v>1</v>
          </cell>
          <cell r="J14">
            <v>2032519.34</v>
          </cell>
          <cell r="K14">
            <v>1390000</v>
          </cell>
          <cell r="L14">
            <v>642519.34</v>
          </cell>
          <cell r="M14">
            <v>9260929.5500000007</v>
          </cell>
          <cell r="N14">
            <v>758751.76666666695</v>
          </cell>
          <cell r="O14">
            <v>758751.76666666695</v>
          </cell>
          <cell r="P14">
            <v>1401271.1066666699</v>
          </cell>
          <cell r="Q14">
            <v>500000</v>
          </cell>
          <cell r="R14">
            <v>500000</v>
          </cell>
          <cell r="S14">
            <v>0.35681888937922701</v>
          </cell>
          <cell r="T14">
            <v>2.58050973818147E-2</v>
          </cell>
          <cell r="U14">
            <v>296758.61989086901</v>
          </cell>
          <cell r="V14">
            <v>300000</v>
          </cell>
        </row>
        <row r="15">
          <cell r="C15" t="str">
            <v>S413022</v>
          </cell>
          <cell r="D15" t="str">
            <v>海兴中盛弹簧有限公司</v>
          </cell>
          <cell r="E15" t="str">
            <v>中高</v>
          </cell>
          <cell r="F15" t="str">
            <v>金属件/座椅/金属件</v>
          </cell>
          <cell r="G15" t="str">
            <v>零部件</v>
          </cell>
          <cell r="H15">
            <v>1815941.8959999999</v>
          </cell>
          <cell r="I15">
            <v>0.8</v>
          </cell>
          <cell r="J15">
            <v>1452753.5168000001</v>
          </cell>
          <cell r="K15">
            <v>800000</v>
          </cell>
          <cell r="L15">
            <v>652753.51679999998</v>
          </cell>
          <cell r="M15">
            <v>6928650.6200000001</v>
          </cell>
          <cell r="N15">
            <v>513637.47666666697</v>
          </cell>
          <cell r="O15">
            <v>410909.98133333301</v>
          </cell>
          <cell r="P15">
            <v>1063663.4981333299</v>
          </cell>
          <cell r="Q15">
            <v>350000</v>
          </cell>
          <cell r="R15">
            <v>350000</v>
          </cell>
          <cell r="S15">
            <v>0.329051434607119</v>
          </cell>
          <cell r="T15">
            <v>1.80635681672703E-2</v>
          </cell>
          <cell r="U15">
            <v>207731.03392360901</v>
          </cell>
          <cell r="V15">
            <v>20000</v>
          </cell>
        </row>
        <row r="16">
          <cell r="C16" t="str">
            <v>S413022</v>
          </cell>
          <cell r="D16" t="str">
            <v>海兴中盛弹簧有限公司</v>
          </cell>
          <cell r="E16" t="str">
            <v>中高</v>
          </cell>
          <cell r="F16" t="str">
            <v>金属件/座椅/金属件</v>
          </cell>
          <cell r="G16" t="str">
            <v>零部件</v>
          </cell>
          <cell r="H16">
            <v>1815941.8959999999</v>
          </cell>
          <cell r="I16">
            <v>0.8</v>
          </cell>
          <cell r="J16">
            <v>1452753.5168000001</v>
          </cell>
          <cell r="K16">
            <v>800000</v>
          </cell>
          <cell r="L16">
            <v>652753.51679999998</v>
          </cell>
          <cell r="M16">
            <v>6928650.6200000001</v>
          </cell>
          <cell r="N16">
            <v>513637.47666666697</v>
          </cell>
          <cell r="O16">
            <v>410909.98133333301</v>
          </cell>
          <cell r="P16">
            <v>1063663.4981333299</v>
          </cell>
          <cell r="Q16">
            <v>350000</v>
          </cell>
          <cell r="R16">
            <v>350000</v>
          </cell>
          <cell r="S16">
            <v>0.329051434607119</v>
          </cell>
          <cell r="T16">
            <v>1.80635681672703E-2</v>
          </cell>
          <cell r="U16">
            <v>207731.03392360901</v>
          </cell>
          <cell r="V16">
            <v>200000</v>
          </cell>
        </row>
        <row r="17">
          <cell r="C17" t="str">
            <v>S413044</v>
          </cell>
          <cell r="D17" t="str">
            <v>黄骅市长生汽车灯镜有限公司</v>
          </cell>
          <cell r="E17" t="str">
            <v>中高</v>
          </cell>
          <cell r="F17" t="str">
            <v>金属件/座椅</v>
          </cell>
          <cell r="G17" t="str">
            <v>零部件</v>
          </cell>
          <cell r="H17">
            <v>1935311.1546666699</v>
          </cell>
          <cell r="I17">
            <v>0.8</v>
          </cell>
          <cell r="J17">
            <v>1548248.9237333301</v>
          </cell>
          <cell r="K17">
            <v>510000</v>
          </cell>
          <cell r="L17">
            <v>1038248.92373333</v>
          </cell>
          <cell r="M17">
            <v>12809295.779999999</v>
          </cell>
          <cell r="N17">
            <v>594815.32833333302</v>
          </cell>
          <cell r="O17">
            <v>475852.262666667</v>
          </cell>
          <cell r="P17">
            <v>1514101.1864</v>
          </cell>
          <cell r="Q17">
            <v>550000</v>
          </cell>
          <cell r="R17">
            <v>550000</v>
          </cell>
          <cell r="S17">
            <v>0.36325181232286502</v>
          </cell>
          <cell r="T17">
            <v>2.8385607119996201E-2</v>
          </cell>
          <cell r="U17">
            <v>326434.48187995597</v>
          </cell>
          <cell r="V17">
            <v>300000</v>
          </cell>
        </row>
        <row r="18">
          <cell r="C18" t="str">
            <v>S413108</v>
          </cell>
          <cell r="D18" t="str">
            <v>黄骅市泰行汽车配件有限公司</v>
          </cell>
          <cell r="E18" t="str">
            <v>中高</v>
          </cell>
          <cell r="F18" t="str">
            <v>座椅</v>
          </cell>
          <cell r="G18" t="str">
            <v>零部件</v>
          </cell>
          <cell r="H18">
            <v>815762.12</v>
          </cell>
          <cell r="I18">
            <v>0.8</v>
          </cell>
          <cell r="J18">
            <v>652609.696</v>
          </cell>
          <cell r="K18">
            <v>350000</v>
          </cell>
          <cell r="L18">
            <v>302609.696</v>
          </cell>
          <cell r="M18">
            <v>4427323.54</v>
          </cell>
          <cell r="N18">
            <v>207341.816666667</v>
          </cell>
          <cell r="O18">
            <v>165873.45333333299</v>
          </cell>
          <cell r="P18">
            <v>468483.14933333301</v>
          </cell>
          <cell r="Q18">
            <v>170000</v>
          </cell>
          <cell r="R18">
            <v>170000</v>
          </cell>
          <cell r="S18">
            <v>0.36287324366290502</v>
          </cell>
          <cell r="T18">
            <v>8.7737331098170102E-3</v>
          </cell>
          <cell r="U18">
            <v>100897.93076289599</v>
          </cell>
          <cell r="V18">
            <v>100000</v>
          </cell>
        </row>
        <row r="19">
          <cell r="C19" t="str">
            <v>S413070</v>
          </cell>
          <cell r="D19" t="str">
            <v>黄骅市创合五金制品有限公司</v>
          </cell>
          <cell r="E19" t="str">
            <v>中高</v>
          </cell>
          <cell r="F19" t="str">
            <v>金属件/座椅</v>
          </cell>
          <cell r="G19" t="str">
            <v>零部件</v>
          </cell>
          <cell r="H19">
            <v>1192043.59333333</v>
          </cell>
          <cell r="I19">
            <v>0.8</v>
          </cell>
          <cell r="J19">
            <v>953634.87466666696</v>
          </cell>
          <cell r="K19">
            <v>700000</v>
          </cell>
          <cell r="L19">
            <v>253634.87466666699</v>
          </cell>
          <cell r="M19">
            <v>2259727.06</v>
          </cell>
          <cell r="N19">
            <v>364431.48333333299</v>
          </cell>
          <cell r="O19">
            <v>291545.186666667</v>
          </cell>
          <cell r="P19">
            <v>545180.06133333303</v>
          </cell>
          <cell r="Q19">
            <v>190000</v>
          </cell>
          <cell r="R19">
            <v>190000</v>
          </cell>
          <cell r="S19">
            <v>0.348508710196264</v>
          </cell>
          <cell r="T19">
            <v>9.8059370050895892E-3</v>
          </cell>
          <cell r="U19">
            <v>112768.27555853</v>
          </cell>
          <cell r="V19">
            <v>110000</v>
          </cell>
        </row>
        <row r="20">
          <cell r="C20" t="str">
            <v>S413055</v>
          </cell>
          <cell r="D20" t="str">
            <v>黄骅市广亿汽车部件有限公司</v>
          </cell>
          <cell r="E20" t="str">
            <v>中高</v>
          </cell>
          <cell r="F20" t="str">
            <v>金属件</v>
          </cell>
          <cell r="G20" t="str">
            <v>零部件</v>
          </cell>
          <cell r="H20">
            <v>444541.76533333299</v>
          </cell>
          <cell r="I20">
            <v>0.8</v>
          </cell>
          <cell r="J20">
            <v>355633.412266667</v>
          </cell>
          <cell r="K20">
            <v>270000</v>
          </cell>
          <cell r="L20">
            <v>85633.412266666695</v>
          </cell>
          <cell r="M20">
            <v>2189892.64</v>
          </cell>
          <cell r="N20">
            <v>138663.45499999999</v>
          </cell>
          <cell r="O20">
            <v>110930.764</v>
          </cell>
          <cell r="P20">
            <v>196564.176266667</v>
          </cell>
          <cell r="Q20">
            <v>70000</v>
          </cell>
          <cell r="R20">
            <v>70000</v>
          </cell>
          <cell r="S20">
            <v>0.35611778976976599</v>
          </cell>
          <cell r="T20">
            <v>3.6127136334540601E-3</v>
          </cell>
          <cell r="U20">
            <v>41546.206784721697</v>
          </cell>
          <cell r="V20">
            <v>40000</v>
          </cell>
        </row>
        <row r="21">
          <cell r="C21" t="str">
            <v>S413033</v>
          </cell>
          <cell r="D21" t="str">
            <v>黄骅市再兴汽车配件有限公司</v>
          </cell>
          <cell r="E21" t="str">
            <v>中高</v>
          </cell>
          <cell r="F21" t="str">
            <v>金属件</v>
          </cell>
          <cell r="G21" t="str">
            <v>零部件</v>
          </cell>
          <cell r="H21">
            <v>461680.78533333301</v>
          </cell>
          <cell r="I21">
            <v>0.8</v>
          </cell>
          <cell r="J21">
            <v>369344.62826666702</v>
          </cell>
          <cell r="K21">
            <v>270000</v>
          </cell>
          <cell r="L21">
            <v>99344.628266666696</v>
          </cell>
          <cell r="M21">
            <v>2096938.34</v>
          </cell>
          <cell r="N21">
            <v>153253.92499999999</v>
          </cell>
          <cell r="O21">
            <v>122603.14</v>
          </cell>
          <cell r="P21">
            <v>221947.768266667</v>
          </cell>
          <cell r="Q21">
            <v>80000</v>
          </cell>
          <cell r="R21">
            <v>80000</v>
          </cell>
          <cell r="S21">
            <v>0.360445165206082</v>
          </cell>
          <cell r="T21">
            <v>4.1288155810903599E-3</v>
          </cell>
          <cell r="U21">
            <v>47481.379182539102</v>
          </cell>
          <cell r="V21">
            <v>45000</v>
          </cell>
        </row>
        <row r="22">
          <cell r="C22" t="str">
            <v>S413168</v>
          </cell>
          <cell r="D22" t="str">
            <v>黄骅市旗锐塑料制品有限公司</v>
          </cell>
          <cell r="E22" t="str">
            <v>中高</v>
          </cell>
          <cell r="F22" t="str">
            <v>座椅</v>
          </cell>
          <cell r="G22" t="str">
            <v>零部件</v>
          </cell>
          <cell r="H22">
            <v>57194.6</v>
          </cell>
          <cell r="I22">
            <v>0.8</v>
          </cell>
          <cell r="J22">
            <v>45755.68</v>
          </cell>
          <cell r="K22">
            <v>20000</v>
          </cell>
          <cell r="L22">
            <v>25755.68</v>
          </cell>
          <cell r="M22">
            <v>145079.75</v>
          </cell>
          <cell r="N22">
            <v>43371.333333333299</v>
          </cell>
          <cell r="O22">
            <v>34697.066666666702</v>
          </cell>
          <cell r="P22">
            <v>60452.746666666702</v>
          </cell>
          <cell r="Q22">
            <v>22000</v>
          </cell>
          <cell r="R22">
            <v>22000</v>
          </cell>
          <cell r="S22">
            <v>0.36392060267016302</v>
          </cell>
          <cell r="T22">
            <v>1.13542428479985E-3</v>
          </cell>
          <cell r="U22">
            <v>13057.3792751983</v>
          </cell>
          <cell r="V22">
            <v>15000</v>
          </cell>
        </row>
        <row r="23">
          <cell r="C23" t="str">
            <v>S413064</v>
          </cell>
          <cell r="D23" t="str">
            <v>黄骅市恒伟五金制品有限公司</v>
          </cell>
          <cell r="E23" t="str">
            <v>中高</v>
          </cell>
          <cell r="F23" t="str">
            <v>座椅</v>
          </cell>
          <cell r="G23" t="str">
            <v>零部件</v>
          </cell>
          <cell r="H23">
            <v>559699.65333333297</v>
          </cell>
          <cell r="I23">
            <v>0.8</v>
          </cell>
          <cell r="J23">
            <v>447759.72266666702</v>
          </cell>
          <cell r="K23">
            <v>30000</v>
          </cell>
          <cell r="L23">
            <v>417759.72266666702</v>
          </cell>
          <cell r="M23">
            <v>1718854.47</v>
          </cell>
          <cell r="N23">
            <v>125422.328333333</v>
          </cell>
          <cell r="O23">
            <v>100337.862666667</v>
          </cell>
          <cell r="P23">
            <v>518097.585333333</v>
          </cell>
          <cell r="Q23">
            <v>80000</v>
          </cell>
          <cell r="R23">
            <v>80000</v>
          </cell>
          <cell r="S23">
            <v>0.15441106514428099</v>
          </cell>
          <cell r="T23">
            <v>4.1288155810903599E-3</v>
          </cell>
          <cell r="U23">
            <v>47481.379182539102</v>
          </cell>
        </row>
        <row r="24">
          <cell r="C24" t="str">
            <v>S413035</v>
          </cell>
          <cell r="D24" t="str">
            <v>黄骅市建昌塑料制品有限公司</v>
          </cell>
          <cell r="E24" t="str">
            <v>中高</v>
          </cell>
          <cell r="F24" t="str">
            <v>金属件</v>
          </cell>
          <cell r="G24" t="str">
            <v>零部件</v>
          </cell>
          <cell r="H24">
            <v>344639.516</v>
          </cell>
          <cell r="I24">
            <v>0.8</v>
          </cell>
          <cell r="J24">
            <v>275711.6128</v>
          </cell>
          <cell r="K24">
            <v>190000</v>
          </cell>
          <cell r="L24">
            <v>85711.612800000104</v>
          </cell>
          <cell r="M24">
            <v>2747472.29</v>
          </cell>
          <cell r="N24">
            <v>116348.83</v>
          </cell>
          <cell r="O24">
            <v>93079.063999999998</v>
          </cell>
          <cell r="P24">
            <v>178790.67679999999</v>
          </cell>
          <cell r="Q24">
            <v>100000</v>
          </cell>
          <cell r="R24">
            <v>100000</v>
          </cell>
          <cell r="S24">
            <v>0.55931328070234099</v>
          </cell>
          <cell r="T24">
            <v>5.1610194763629397E-3</v>
          </cell>
          <cell r="U24">
            <v>59351.723978173897</v>
          </cell>
          <cell r="V24">
            <v>100000</v>
          </cell>
        </row>
        <row r="25">
          <cell r="C25" t="str">
            <v>S413084</v>
          </cell>
          <cell r="D25" t="str">
            <v>黄骅市常郭镇街西纸箱厂</v>
          </cell>
          <cell r="E25" t="str">
            <v>中高</v>
          </cell>
          <cell r="F25" t="str">
            <v>金属件/座椅/后视镜</v>
          </cell>
          <cell r="G25" t="str">
            <v>零部件</v>
          </cell>
          <cell r="H25">
            <v>121606.070666667</v>
          </cell>
          <cell r="I25">
            <v>0.8</v>
          </cell>
          <cell r="J25">
            <v>97284.856533333295</v>
          </cell>
          <cell r="K25">
            <v>40000</v>
          </cell>
          <cell r="L25">
            <v>57284.856533333303</v>
          </cell>
          <cell r="M25">
            <v>1566156.53</v>
          </cell>
          <cell r="N25">
            <v>45150.235000000001</v>
          </cell>
          <cell r="O25">
            <v>36120.188000000002</v>
          </cell>
          <cell r="P25">
            <v>93405.044533333305</v>
          </cell>
          <cell r="Q25">
            <v>30000</v>
          </cell>
          <cell r="R25">
            <v>30000</v>
          </cell>
          <cell r="S25">
            <v>0.32118179644241701</v>
          </cell>
          <cell r="T25">
            <v>1.5483058429088801E-3</v>
          </cell>
          <cell r="U25">
            <v>17805.5171934522</v>
          </cell>
          <cell r="V25">
            <v>15000</v>
          </cell>
        </row>
        <row r="26">
          <cell r="C26" t="str">
            <v>S413073</v>
          </cell>
          <cell r="D26" t="str">
            <v>黄骅市兴岳金属制品有限公司</v>
          </cell>
          <cell r="E26" t="str">
            <v>中高</v>
          </cell>
          <cell r="F26" t="str">
            <v>金属件</v>
          </cell>
          <cell r="G26" t="str">
            <v>零部件</v>
          </cell>
          <cell r="H26">
            <v>276831.98800000001</v>
          </cell>
          <cell r="I26">
            <v>0.8</v>
          </cell>
          <cell r="J26">
            <v>221465.59039999999</v>
          </cell>
          <cell r="K26">
            <v>110000</v>
          </cell>
          <cell r="L26">
            <v>111465.5904</v>
          </cell>
          <cell r="M26">
            <v>590578.23</v>
          </cell>
          <cell r="N26">
            <v>103784.88</v>
          </cell>
          <cell r="O26">
            <v>83027.903999999995</v>
          </cell>
          <cell r="P26">
            <v>194493.4944</v>
          </cell>
          <cell r="Q26">
            <v>70000</v>
          </cell>
          <cell r="R26">
            <v>70000</v>
          </cell>
          <cell r="S26">
            <v>0.35990921041315799</v>
          </cell>
          <cell r="T26">
            <v>3.6127136334540601E-3</v>
          </cell>
          <cell r="U26">
            <v>41546.206784721697</v>
          </cell>
          <cell r="V26">
            <v>20000</v>
          </cell>
        </row>
        <row r="27">
          <cell r="C27" t="str">
            <v>S413047</v>
          </cell>
          <cell r="D27" t="str">
            <v>黄骅市正大纺织机械配件厂</v>
          </cell>
          <cell r="E27" t="str">
            <v>中高</v>
          </cell>
          <cell r="F27" t="str">
            <v>金属件</v>
          </cell>
          <cell r="G27" t="str">
            <v>零部件</v>
          </cell>
          <cell r="H27">
            <v>530885.304</v>
          </cell>
          <cell r="I27">
            <v>0.8</v>
          </cell>
          <cell r="J27">
            <v>424708.24320000003</v>
          </cell>
          <cell r="K27">
            <v>70000</v>
          </cell>
          <cell r="L27">
            <v>354708.24320000003</v>
          </cell>
          <cell r="M27">
            <v>1855793.4</v>
          </cell>
          <cell r="N27">
            <v>60125.968333333301</v>
          </cell>
          <cell r="O27">
            <v>48100.774666666701</v>
          </cell>
          <cell r="P27">
            <v>402809.01786666701</v>
          </cell>
          <cell r="Q27">
            <v>60000</v>
          </cell>
          <cell r="R27">
            <v>60000</v>
          </cell>
          <cell r="S27">
            <v>0.14895396413359499</v>
          </cell>
          <cell r="T27">
            <v>3.0966116858177702E-3</v>
          </cell>
          <cell r="U27">
            <v>35611.034386904299</v>
          </cell>
          <cell r="V27">
            <v>30000</v>
          </cell>
        </row>
        <row r="28">
          <cell r="C28" t="str">
            <v>S413078</v>
          </cell>
          <cell r="D28" t="str">
            <v>文安县德实汽车配件有限公司</v>
          </cell>
          <cell r="E28" t="str">
            <v>极高</v>
          </cell>
          <cell r="F28" t="str">
            <v>金属件/座椅</v>
          </cell>
          <cell r="G28" t="str">
            <v>零部件</v>
          </cell>
          <cell r="H28">
            <v>1124762.9693333299</v>
          </cell>
          <cell r="I28">
            <v>0.8</v>
          </cell>
          <cell r="J28">
            <v>899810.375466667</v>
          </cell>
          <cell r="K28">
            <v>600000</v>
          </cell>
          <cell r="L28">
            <v>299810.375466667</v>
          </cell>
          <cell r="M28">
            <v>2763365.91</v>
          </cell>
          <cell r="N28">
            <v>345202.09333333297</v>
          </cell>
          <cell r="O28">
            <v>276161.67466666701</v>
          </cell>
          <cell r="P28">
            <v>575972.05013333296</v>
          </cell>
          <cell r="Q28">
            <v>300000</v>
          </cell>
          <cell r="R28">
            <v>300000</v>
          </cell>
          <cell r="S28">
            <v>0.52085860751498603</v>
          </cell>
          <cell r="T28">
            <v>1.54830584290888E-2</v>
          </cell>
          <cell r="U28">
            <v>178055.17193452199</v>
          </cell>
          <cell r="V28">
            <v>300000</v>
          </cell>
        </row>
        <row r="29">
          <cell r="C29" t="str">
            <v>S413045</v>
          </cell>
          <cell r="D29" t="str">
            <v>黄骅市鑫祺汽车配件有限公司</v>
          </cell>
          <cell r="E29" t="str">
            <v>中高</v>
          </cell>
          <cell r="F29" t="str">
            <v>金属件/座椅</v>
          </cell>
          <cell r="G29" t="str">
            <v>零部件</v>
          </cell>
          <cell r="H29">
            <v>269543.96000000002</v>
          </cell>
          <cell r="I29">
            <v>0.8</v>
          </cell>
          <cell r="J29">
            <v>215635.16800000001</v>
          </cell>
          <cell r="K29">
            <v>130000</v>
          </cell>
          <cell r="L29">
            <v>85635.168000000005</v>
          </cell>
          <cell r="M29">
            <v>1786303.39</v>
          </cell>
          <cell r="N29">
            <v>90099.955000000002</v>
          </cell>
          <cell r="O29">
            <v>72079.964000000007</v>
          </cell>
          <cell r="P29">
            <v>157715.13200000001</v>
          </cell>
          <cell r="Q29">
            <v>60000</v>
          </cell>
          <cell r="R29">
            <v>60000</v>
          </cell>
          <cell r="S29">
            <v>0.38043274122866</v>
          </cell>
          <cell r="T29">
            <v>3.0966116858177702E-3</v>
          </cell>
          <cell r="U29">
            <v>35611.034386904299</v>
          </cell>
          <cell r="V29">
            <v>40000</v>
          </cell>
        </row>
        <row r="30">
          <cell r="C30" t="str">
            <v>S413066</v>
          </cell>
          <cell r="D30" t="str">
            <v>河北新强力机械制造有限公司</v>
          </cell>
          <cell r="E30" t="str">
            <v>中高</v>
          </cell>
          <cell r="F30" t="str">
            <v>金属件</v>
          </cell>
          <cell r="G30" t="str">
            <v>零部件</v>
          </cell>
          <cell r="H30">
            <v>204383.98</v>
          </cell>
          <cell r="I30">
            <v>0.8</v>
          </cell>
          <cell r="J30">
            <v>163507.18400000001</v>
          </cell>
          <cell r="K30">
            <v>140000</v>
          </cell>
          <cell r="L30">
            <v>23507.184000000001</v>
          </cell>
          <cell r="M30">
            <v>1078234.1000000001</v>
          </cell>
          <cell r="N30">
            <v>82380.246666666702</v>
          </cell>
          <cell r="O30">
            <v>65904.197333333301</v>
          </cell>
          <cell r="P30">
            <v>89411.381333333295</v>
          </cell>
          <cell r="Q30">
            <v>30000</v>
          </cell>
          <cell r="R30">
            <v>30000</v>
          </cell>
          <cell r="S30">
            <v>0.33552775443830102</v>
          </cell>
          <cell r="T30">
            <v>1.5483058429088801E-3</v>
          </cell>
          <cell r="U30">
            <v>17805.5171934522</v>
          </cell>
          <cell r="V30">
            <v>20000</v>
          </cell>
        </row>
        <row r="31">
          <cell r="C31" t="str">
            <v>S413039</v>
          </cell>
          <cell r="D31" t="str">
            <v>黄骅市佳祥五金制品有限公司</v>
          </cell>
          <cell r="E31" t="str">
            <v>中高</v>
          </cell>
          <cell r="F31" t="str">
            <v>金属件/后视镜</v>
          </cell>
          <cell r="G31" t="str">
            <v>零部件</v>
          </cell>
          <cell r="H31">
            <v>45425.5133333333</v>
          </cell>
          <cell r="I31">
            <v>0.8</v>
          </cell>
          <cell r="J31">
            <v>36340.410666666699</v>
          </cell>
          <cell r="K31">
            <v>30000</v>
          </cell>
          <cell r="L31">
            <v>6340.4106666666703</v>
          </cell>
          <cell r="M31">
            <v>135347.68</v>
          </cell>
          <cell r="N31">
            <v>14652.426666666701</v>
          </cell>
          <cell r="O31">
            <v>11721.9413333333</v>
          </cell>
          <cell r="P31">
            <v>18062.351999999999</v>
          </cell>
          <cell r="Q31">
            <v>10000</v>
          </cell>
          <cell r="R31">
            <v>10000</v>
          </cell>
          <cell r="S31">
            <v>0.55363775437440199</v>
          </cell>
          <cell r="T31">
            <v>5.1610194763629402E-4</v>
          </cell>
          <cell r="U31">
            <v>5935.1723978173904</v>
          </cell>
          <cell r="V31">
            <v>10000</v>
          </cell>
        </row>
        <row r="32">
          <cell r="C32" t="str">
            <v>S413034</v>
          </cell>
          <cell r="D32" t="str">
            <v>黄骅市汇铭汽车部件有限公司</v>
          </cell>
          <cell r="E32" t="str">
            <v>中高</v>
          </cell>
          <cell r="F32" t="str">
            <v>座椅</v>
          </cell>
          <cell r="G32" t="str">
            <v>零部件</v>
          </cell>
          <cell r="H32">
            <v>560616.22933333297</v>
          </cell>
          <cell r="I32">
            <v>0.8</v>
          </cell>
          <cell r="J32">
            <v>448492.98346666701</v>
          </cell>
          <cell r="K32">
            <v>250000</v>
          </cell>
          <cell r="L32">
            <v>198492.98346666701</v>
          </cell>
          <cell r="M32">
            <v>2367700.7400000002</v>
          </cell>
          <cell r="N32">
            <v>78182.490000000005</v>
          </cell>
          <cell r="O32">
            <v>62545.991999999998</v>
          </cell>
          <cell r="P32">
            <v>261038.97546666701</v>
          </cell>
          <cell r="Q32">
            <v>100000</v>
          </cell>
          <cell r="R32">
            <v>100000</v>
          </cell>
          <cell r="S32">
            <v>0.38308455594122398</v>
          </cell>
          <cell r="T32">
            <v>5.1610194763629397E-3</v>
          </cell>
          <cell r="U32">
            <v>59351.723978173897</v>
          </cell>
          <cell r="V32">
            <v>60000</v>
          </cell>
        </row>
        <row r="33">
          <cell r="C33" t="str">
            <v>S413037</v>
          </cell>
          <cell r="D33" t="str">
            <v>黄骅市雍丰塑料制品有限公司</v>
          </cell>
          <cell r="E33" t="str">
            <v>中高</v>
          </cell>
          <cell r="F33" t="str">
            <v>座椅</v>
          </cell>
          <cell r="G33" t="str">
            <v>零部件</v>
          </cell>
          <cell r="H33">
            <v>293072.56266666699</v>
          </cell>
          <cell r="I33">
            <v>0.8</v>
          </cell>
          <cell r="J33">
            <v>234458.05013333299</v>
          </cell>
          <cell r="K33">
            <v>170000</v>
          </cell>
          <cell r="L33">
            <v>64458.050133333403</v>
          </cell>
          <cell r="M33">
            <v>2697239.61</v>
          </cell>
          <cell r="N33">
            <v>100028.823333333</v>
          </cell>
          <cell r="O33">
            <v>80023.058666666693</v>
          </cell>
          <cell r="P33">
            <v>144481.10879999999</v>
          </cell>
          <cell r="Q33">
            <v>50000</v>
          </cell>
          <cell r="R33">
            <v>50000</v>
          </cell>
          <cell r="S33">
            <v>0.34606600416676703</v>
          </cell>
          <cell r="T33">
            <v>2.5805097381814699E-3</v>
          </cell>
          <cell r="U33">
            <v>29675.861989086901</v>
          </cell>
          <cell r="V33">
            <v>30000</v>
          </cell>
        </row>
        <row r="34">
          <cell r="C34" t="str">
            <v>S413031</v>
          </cell>
          <cell r="D34" t="str">
            <v>黄骅市致远摩托车配件有限公司</v>
          </cell>
          <cell r="E34" t="str">
            <v>中高</v>
          </cell>
          <cell r="F34" t="str">
            <v>座椅</v>
          </cell>
          <cell r="G34" t="str">
            <v>零部件</v>
          </cell>
          <cell r="H34">
            <v>40725.781333333303</v>
          </cell>
          <cell r="I34">
            <v>0.8</v>
          </cell>
          <cell r="J34">
            <v>32580.6250666667</v>
          </cell>
          <cell r="K34">
            <v>26022</v>
          </cell>
          <cell r="L34">
            <v>6558.6250666666701</v>
          </cell>
          <cell r="M34">
            <v>148912.54</v>
          </cell>
          <cell r="N34">
            <v>13231.766666666699</v>
          </cell>
          <cell r="O34">
            <v>10585.413333333299</v>
          </cell>
          <cell r="P34">
            <v>17144.038400000001</v>
          </cell>
          <cell r="Q34">
            <v>10000</v>
          </cell>
          <cell r="R34">
            <v>10000</v>
          </cell>
          <cell r="S34">
            <v>0.58329314054732895</v>
          </cell>
          <cell r="T34">
            <v>5.1610194763629402E-4</v>
          </cell>
          <cell r="U34">
            <v>5935.1723978173904</v>
          </cell>
          <cell r="V34">
            <v>0</v>
          </cell>
        </row>
        <row r="35">
          <cell r="C35" t="str">
            <v>S431010</v>
          </cell>
          <cell r="D35" t="str">
            <v>上海绽奇汽车部件有限公司</v>
          </cell>
          <cell r="E35" t="str">
            <v>中高</v>
          </cell>
          <cell r="F35" t="str">
            <v>座椅</v>
          </cell>
          <cell r="G35" t="str">
            <v>零部件</v>
          </cell>
          <cell r="H35">
            <v>295645.69199999998</v>
          </cell>
          <cell r="I35">
            <v>0.8</v>
          </cell>
          <cell r="J35">
            <v>236516.55360000001</v>
          </cell>
          <cell r="K35">
            <v>160000</v>
          </cell>
          <cell r="L35">
            <v>76516.553599999999</v>
          </cell>
          <cell r="M35">
            <v>652726.79</v>
          </cell>
          <cell r="N35">
            <v>101896.593333333</v>
          </cell>
          <cell r="O35">
            <v>81517.274666666694</v>
          </cell>
          <cell r="P35">
            <v>158033.828266667</v>
          </cell>
          <cell r="Q35">
            <v>80000</v>
          </cell>
          <cell r="R35">
            <v>80000</v>
          </cell>
          <cell r="S35">
            <v>0.50622073057046901</v>
          </cell>
          <cell r="T35">
            <v>4.1288155810903599E-3</v>
          </cell>
          <cell r="U35">
            <v>47481.379182539102</v>
          </cell>
          <cell r="V35">
            <v>50000</v>
          </cell>
        </row>
        <row r="36">
          <cell r="C36" t="str">
            <v>S437060</v>
          </cell>
          <cell r="D36" t="str">
            <v>日照联成汽车部件有限公司</v>
          </cell>
          <cell r="E36" t="str">
            <v>座椅</v>
          </cell>
          <cell r="F36" t="str">
            <v>座椅</v>
          </cell>
          <cell r="G36" t="str">
            <v>零部件</v>
          </cell>
          <cell r="H36">
            <v>386428.44799999997</v>
          </cell>
          <cell r="I36">
            <v>0.8</v>
          </cell>
          <cell r="J36">
            <v>309142.75839999999</v>
          </cell>
          <cell r="K36">
            <v>100000</v>
          </cell>
          <cell r="L36">
            <v>209142.75839999999</v>
          </cell>
          <cell r="M36">
            <v>1001718.64</v>
          </cell>
          <cell r="N36">
            <v>201260.95333333299</v>
          </cell>
          <cell r="O36">
            <v>161008.762666667</v>
          </cell>
          <cell r="P36">
            <v>370151.52106666699</v>
          </cell>
          <cell r="Q36">
            <v>150000</v>
          </cell>
          <cell r="R36">
            <v>150000</v>
          </cell>
          <cell r="S36">
            <v>0.405239453204851</v>
          </cell>
          <cell r="T36">
            <v>7.74152921454442E-3</v>
          </cell>
          <cell r="U36">
            <v>89027.585967260806</v>
          </cell>
          <cell r="V36">
            <v>120000</v>
          </cell>
        </row>
        <row r="37">
          <cell r="C37" t="str">
            <v>S413067</v>
          </cell>
          <cell r="D37" t="str">
            <v>沧州庆方汽车部件有限公司</v>
          </cell>
          <cell r="E37" t="str">
            <v>中高</v>
          </cell>
          <cell r="F37" t="str">
            <v>座椅</v>
          </cell>
          <cell r="G37" t="str">
            <v>零部件</v>
          </cell>
          <cell r="H37">
            <v>90405.618666666705</v>
          </cell>
          <cell r="I37">
            <v>0.8</v>
          </cell>
          <cell r="J37">
            <v>72324.494933333306</v>
          </cell>
          <cell r="K37">
            <v>30000</v>
          </cell>
          <cell r="L37">
            <v>42324.494933333299</v>
          </cell>
          <cell r="M37">
            <v>215718.75</v>
          </cell>
          <cell r="N37">
            <v>28867.323333333301</v>
          </cell>
          <cell r="O37">
            <v>23093.8586666667</v>
          </cell>
          <cell r="P37">
            <v>65418.353600000002</v>
          </cell>
          <cell r="Q37">
            <v>50000</v>
          </cell>
          <cell r="R37">
            <v>50000</v>
          </cell>
          <cell r="S37">
            <v>0.76431150049609298</v>
          </cell>
          <cell r="T37">
            <v>2.5805097381814699E-3</v>
          </cell>
          <cell r="U37">
            <v>29675.861989086901</v>
          </cell>
          <cell r="V37">
            <v>30000</v>
          </cell>
        </row>
        <row r="38">
          <cell r="C38" t="str">
            <v>S413021</v>
          </cell>
          <cell r="D38" t="str">
            <v>河北锐翰汽车零部件有限公司</v>
          </cell>
          <cell r="E38" t="str">
            <v>中高</v>
          </cell>
          <cell r="F38" t="str">
            <v>金属件</v>
          </cell>
          <cell r="G38" t="str">
            <v>零部件</v>
          </cell>
          <cell r="H38">
            <v>115846.789333333</v>
          </cell>
          <cell r="I38">
            <v>0.8</v>
          </cell>
          <cell r="J38">
            <v>92677.431466666705</v>
          </cell>
          <cell r="K38">
            <v>60000</v>
          </cell>
          <cell r="L38">
            <v>32677.431466666701</v>
          </cell>
          <cell r="M38">
            <v>582605.46</v>
          </cell>
          <cell r="N38">
            <v>34919.938333333303</v>
          </cell>
          <cell r="O38">
            <v>27935.9506666667</v>
          </cell>
          <cell r="P38">
            <v>60613.382133333303</v>
          </cell>
          <cell r="Q38">
            <v>25000</v>
          </cell>
          <cell r="R38">
            <v>25000</v>
          </cell>
          <cell r="S38">
            <v>0.41245017387425498</v>
          </cell>
          <cell r="T38">
            <v>1.2902548690907399E-3</v>
          </cell>
          <cell r="U38">
            <v>14837.9309945435</v>
          </cell>
          <cell r="V38">
            <v>20000</v>
          </cell>
        </row>
        <row r="39">
          <cell r="C39" t="str">
            <v>S433009</v>
          </cell>
          <cell r="D39" t="str">
            <v>浙江路得坦摩汽车部件股份有限公司</v>
          </cell>
          <cell r="E39" t="str">
            <v>中高</v>
          </cell>
          <cell r="F39" t="str">
            <v>金属件</v>
          </cell>
          <cell r="G39" t="str">
            <v>零部件</v>
          </cell>
          <cell r="H39">
            <v>1092399.2826666699</v>
          </cell>
          <cell r="I39">
            <v>0.8</v>
          </cell>
          <cell r="J39">
            <v>873919.42613333301</v>
          </cell>
          <cell r="K39">
            <v>1600000</v>
          </cell>
          <cell r="L39">
            <v>-726080.57386666699</v>
          </cell>
          <cell r="M39">
            <v>2575230.16</v>
          </cell>
          <cell r="N39">
            <v>597902.23333333305</v>
          </cell>
          <cell r="O39">
            <v>478321.78666666697</v>
          </cell>
          <cell r="P39">
            <v>-247758.78719999999</v>
          </cell>
          <cell r="Q39">
            <v>300000</v>
          </cell>
          <cell r="R39">
            <v>300000</v>
          </cell>
          <cell r="S39">
            <v>-1.2108551361200699</v>
          </cell>
          <cell r="T39">
            <v>1.54830584290888E-2</v>
          </cell>
          <cell r="U39">
            <v>178055.17193452199</v>
          </cell>
          <cell r="V39">
            <v>500000</v>
          </cell>
        </row>
        <row r="40">
          <cell r="C40" t="str">
            <v>S413077</v>
          </cell>
          <cell r="D40" t="str">
            <v>文安县万达汽车配件制造有限公司</v>
          </cell>
          <cell r="E40" t="str">
            <v>中高</v>
          </cell>
          <cell r="F40" t="str">
            <v>金属件</v>
          </cell>
          <cell r="G40" t="str">
            <v>零部件</v>
          </cell>
          <cell r="H40">
            <v>559631.16533333296</v>
          </cell>
          <cell r="I40">
            <v>0.8</v>
          </cell>
          <cell r="J40">
            <v>447704.93226666702</v>
          </cell>
          <cell r="K40">
            <v>180000</v>
          </cell>
          <cell r="L40">
            <v>267704.93226666702</v>
          </cell>
          <cell r="M40">
            <v>1329193.6599999999</v>
          </cell>
          <cell r="N40">
            <v>209691.406666667</v>
          </cell>
          <cell r="O40">
            <v>167753.12533333301</v>
          </cell>
          <cell r="P40">
            <v>435458.0576</v>
          </cell>
          <cell r="Q40">
            <v>300000</v>
          </cell>
          <cell r="R40">
            <v>300000</v>
          </cell>
          <cell r="S40">
            <v>0.68892972529531604</v>
          </cell>
          <cell r="T40">
            <v>1.54830584290888E-2</v>
          </cell>
          <cell r="U40">
            <v>178055.17193452199</v>
          </cell>
          <cell r="V40">
            <v>300000</v>
          </cell>
        </row>
        <row r="41">
          <cell r="C41" t="str">
            <v>S432009</v>
          </cell>
          <cell r="D41" t="str">
            <v>江苏力乐汽车部件股份有限公司</v>
          </cell>
          <cell r="E41" t="str">
            <v>高</v>
          </cell>
          <cell r="F41" t="str">
            <v>金属件/座椅</v>
          </cell>
          <cell r="G41" t="str">
            <v>零部件</v>
          </cell>
          <cell r="H41">
            <v>2003392.5866666699</v>
          </cell>
          <cell r="I41">
            <v>0.8</v>
          </cell>
          <cell r="J41">
            <v>1602714.06933333</v>
          </cell>
          <cell r="K41">
            <v>300000</v>
          </cell>
          <cell r="L41">
            <v>1302714.06933333</v>
          </cell>
          <cell r="M41">
            <v>4727082.66</v>
          </cell>
          <cell r="N41">
            <v>1121102.13666667</v>
          </cell>
          <cell r="O41">
            <v>896881.70933333295</v>
          </cell>
          <cell r="P41">
            <v>2199595.77866667</v>
          </cell>
          <cell r="Q41">
            <v>1300000</v>
          </cell>
          <cell r="R41">
            <v>1300000</v>
          </cell>
          <cell r="S41">
            <v>0.59101768270714905</v>
          </cell>
          <cell r="T41">
            <v>6.7093253192718305E-2</v>
          </cell>
          <cell r="U41">
            <v>771572.41171626002</v>
          </cell>
          <cell r="V41">
            <v>300000</v>
          </cell>
        </row>
        <row r="42">
          <cell r="C42" t="str">
            <v>S432002</v>
          </cell>
          <cell r="D42" t="str">
            <v>江苏全盛座舱技术股份有限公司</v>
          </cell>
          <cell r="E42" t="str">
            <v>高</v>
          </cell>
          <cell r="F42" t="str">
            <v>金属件</v>
          </cell>
          <cell r="G42" t="str">
            <v>零部件</v>
          </cell>
          <cell r="H42">
            <v>624800.27500000002</v>
          </cell>
          <cell r="I42">
            <v>0.8</v>
          </cell>
          <cell r="J42">
            <v>499840.22</v>
          </cell>
          <cell r="K42">
            <v>290000</v>
          </cell>
          <cell r="L42">
            <v>209840.22</v>
          </cell>
          <cell r="M42">
            <v>728642.2</v>
          </cell>
          <cell r="N42">
            <v>447506.05333333299</v>
          </cell>
          <cell r="O42">
            <v>358004.84266666701</v>
          </cell>
          <cell r="P42">
            <v>567845.06266666704</v>
          </cell>
          <cell r="Q42">
            <v>350000</v>
          </cell>
          <cell r="R42">
            <v>350000</v>
          </cell>
          <cell r="S42">
            <v>0.61636531337678502</v>
          </cell>
          <cell r="T42">
            <v>1.80635681672703E-2</v>
          </cell>
          <cell r="U42">
            <v>207731.03392360901</v>
          </cell>
          <cell r="V42">
            <v>280000</v>
          </cell>
        </row>
        <row r="43">
          <cell r="C43" t="str">
            <v>S411046</v>
          </cell>
          <cell r="D43" t="str">
            <v>北京宇喆科技有限公司</v>
          </cell>
          <cell r="E43" t="str">
            <v>中高</v>
          </cell>
          <cell r="F43" t="str">
            <v>座椅</v>
          </cell>
          <cell r="G43" t="str">
            <v>零部件</v>
          </cell>
          <cell r="H43">
            <v>79868.784</v>
          </cell>
          <cell r="I43">
            <v>0.8</v>
          </cell>
          <cell r="J43">
            <v>63895.027199999997</v>
          </cell>
          <cell r="K43">
            <v>650000</v>
          </cell>
          <cell r="L43">
            <v>-586104.97279999999</v>
          </cell>
          <cell r="M43">
            <v>237504.17</v>
          </cell>
          <cell r="N43">
            <v>85645.845000000001</v>
          </cell>
          <cell r="O43">
            <v>68516.676000000007</v>
          </cell>
          <cell r="P43">
            <v>-517588.29680000001</v>
          </cell>
          <cell r="Q43">
            <v>230000</v>
          </cell>
          <cell r="R43">
            <v>230000</v>
          </cell>
          <cell r="S43">
            <v>-0.44436862545382</v>
          </cell>
          <cell r="T43">
            <v>1.1870344795634801E-2</v>
          </cell>
          <cell r="U43">
            <v>136508.9651498</v>
          </cell>
          <cell r="V43">
            <v>100000</v>
          </cell>
        </row>
        <row r="44">
          <cell r="C44" t="str">
            <v>S437015</v>
          </cell>
          <cell r="D44" t="str">
            <v>山东金达汽车部件制造股份有限公司</v>
          </cell>
          <cell r="E44" t="str">
            <v>中高</v>
          </cell>
          <cell r="F44" t="str">
            <v>座椅</v>
          </cell>
          <cell r="G44" t="str">
            <v>零部件</v>
          </cell>
          <cell r="H44">
            <v>730346.14399999997</v>
          </cell>
          <cell r="I44">
            <v>0.8</v>
          </cell>
          <cell r="J44">
            <v>584276.91520000005</v>
          </cell>
          <cell r="K44">
            <v>440000</v>
          </cell>
          <cell r="L44">
            <v>144276.91519999999</v>
          </cell>
          <cell r="M44">
            <v>1868241.73</v>
          </cell>
          <cell r="N44">
            <v>474865.69833333301</v>
          </cell>
          <cell r="O44">
            <v>379892.55866666703</v>
          </cell>
          <cell r="P44">
            <v>524169.47386666702</v>
          </cell>
          <cell r="Q44">
            <v>400000</v>
          </cell>
          <cell r="R44">
            <v>400000</v>
          </cell>
          <cell r="S44">
            <v>0.76311197035054401</v>
          </cell>
          <cell r="T44">
            <v>2.0644077905451801E-2</v>
          </cell>
          <cell r="U44">
            <v>237406.89591269501</v>
          </cell>
          <cell r="V44">
            <v>150000</v>
          </cell>
        </row>
        <row r="45">
          <cell r="C45" t="str">
            <v>S443004</v>
          </cell>
          <cell r="D45" t="str">
            <v>湘乡简美新材料科技有限公司</v>
          </cell>
          <cell r="E45" t="str">
            <v>中高</v>
          </cell>
          <cell r="F45" t="str">
            <v>金属件</v>
          </cell>
          <cell r="G45" t="str">
            <v>零部件</v>
          </cell>
          <cell r="H45">
            <v>1328000.55333333</v>
          </cell>
          <cell r="I45">
            <v>0.8</v>
          </cell>
          <cell r="J45">
            <v>1062400.4426666701</v>
          </cell>
          <cell r="K45">
            <v>350000</v>
          </cell>
          <cell r="L45">
            <v>712400.44266666705</v>
          </cell>
          <cell r="M45">
            <v>2892878.93</v>
          </cell>
          <cell r="N45">
            <v>445457.97333333298</v>
          </cell>
          <cell r="O45">
            <v>356366.37866666698</v>
          </cell>
          <cell r="P45">
            <v>1068766.8213333299</v>
          </cell>
          <cell r="Q45">
            <v>300000</v>
          </cell>
          <cell r="R45">
            <v>300000</v>
          </cell>
          <cell r="S45">
            <v>0.28069733641781403</v>
          </cell>
          <cell r="T45">
            <v>1.54830584290888E-2</v>
          </cell>
          <cell r="U45">
            <v>178055.17193452199</v>
          </cell>
          <cell r="V45">
            <v>20000</v>
          </cell>
        </row>
        <row r="46">
          <cell r="C46" t="str">
            <v>S443004</v>
          </cell>
          <cell r="D46" t="str">
            <v>湘乡简美新材料科技有限公司</v>
          </cell>
          <cell r="E46" t="str">
            <v>中高</v>
          </cell>
          <cell r="F46" t="str">
            <v>金属件</v>
          </cell>
          <cell r="G46" t="str">
            <v>零部件</v>
          </cell>
          <cell r="H46">
            <v>1328000.55333333</v>
          </cell>
          <cell r="I46">
            <v>0.8</v>
          </cell>
          <cell r="J46">
            <v>1062400.4426666701</v>
          </cell>
          <cell r="K46">
            <v>350000</v>
          </cell>
          <cell r="L46">
            <v>712400.44266666705</v>
          </cell>
          <cell r="M46">
            <v>2892878.93</v>
          </cell>
          <cell r="N46">
            <v>445457.97333333298</v>
          </cell>
          <cell r="O46">
            <v>356366.37866666698</v>
          </cell>
          <cell r="P46">
            <v>1068766.8213333299</v>
          </cell>
          <cell r="Q46">
            <v>300000</v>
          </cell>
          <cell r="R46">
            <v>300000</v>
          </cell>
          <cell r="S46">
            <v>0.28069733641781403</v>
          </cell>
          <cell r="T46">
            <v>1.54830584290888E-2</v>
          </cell>
          <cell r="U46">
            <v>178055.17193452199</v>
          </cell>
          <cell r="V46">
            <v>180000</v>
          </cell>
        </row>
        <row r="47">
          <cell r="C47" t="str">
            <v>S412020</v>
          </cell>
          <cell r="D47" t="str">
            <v>天津市鹏升汽车部件有限公司</v>
          </cell>
          <cell r="E47" t="str">
            <v>中高</v>
          </cell>
          <cell r="F47" t="str">
            <v>座椅</v>
          </cell>
          <cell r="G47" t="str">
            <v>零部件</v>
          </cell>
          <cell r="H47">
            <v>1233276.2093333299</v>
          </cell>
          <cell r="I47">
            <v>0.8</v>
          </cell>
          <cell r="J47">
            <v>986620.96746666695</v>
          </cell>
          <cell r="K47">
            <v>550000</v>
          </cell>
          <cell r="L47">
            <v>436620.967466667</v>
          </cell>
          <cell r="M47">
            <v>7230577.7300000004</v>
          </cell>
          <cell r="N47">
            <v>327250.98166666698</v>
          </cell>
          <cell r="O47">
            <v>261800.78533333301</v>
          </cell>
          <cell r="P47">
            <v>698421.75280000002</v>
          </cell>
          <cell r="Q47">
            <v>250000</v>
          </cell>
          <cell r="R47">
            <v>250000</v>
          </cell>
          <cell r="S47">
            <v>0.357949904907372</v>
          </cell>
          <cell r="T47">
            <v>1.2902548690907401E-2</v>
          </cell>
          <cell r="U47">
            <v>148379.309945435</v>
          </cell>
          <cell r="V47">
            <v>300000</v>
          </cell>
        </row>
        <row r="48">
          <cell r="C48" t="str">
            <v>S413132</v>
          </cell>
          <cell r="D48" t="str">
            <v>霸州市政锦五金制品有限公司</v>
          </cell>
          <cell r="E48" t="str">
            <v>中高</v>
          </cell>
          <cell r="F48" t="str">
            <v>金属件</v>
          </cell>
          <cell r="G48" t="str">
            <v>零部件</v>
          </cell>
          <cell r="H48">
            <v>567587.25466666697</v>
          </cell>
          <cell r="I48">
            <v>0.8</v>
          </cell>
          <cell r="J48">
            <v>454069.80373333301</v>
          </cell>
          <cell r="K48">
            <v>500000</v>
          </cell>
          <cell r="L48">
            <v>-45930.196266666702</v>
          </cell>
          <cell r="M48">
            <v>1016896.01</v>
          </cell>
          <cell r="N48">
            <v>224742.273333333</v>
          </cell>
          <cell r="O48">
            <v>179793.81866666701</v>
          </cell>
          <cell r="P48">
            <v>133863.62239999999</v>
          </cell>
          <cell r="Q48">
            <v>350000</v>
          </cell>
          <cell r="R48">
            <v>350000</v>
          </cell>
          <cell r="S48">
            <v>2.6146012914110401</v>
          </cell>
          <cell r="T48">
            <v>1.80635681672703E-2</v>
          </cell>
          <cell r="U48">
            <v>207731.03392360901</v>
          </cell>
          <cell r="V48">
            <v>350000</v>
          </cell>
        </row>
        <row r="49">
          <cell r="C49" t="str">
            <v>S422005</v>
          </cell>
          <cell r="D49" t="str">
            <v>吉林省德邦汽车电子有限公司</v>
          </cell>
          <cell r="E49" t="str">
            <v>中高</v>
          </cell>
          <cell r="F49" t="str">
            <v>金属件</v>
          </cell>
          <cell r="G49" t="str">
            <v>零部件</v>
          </cell>
          <cell r="H49">
            <v>860256.92133333301</v>
          </cell>
          <cell r="I49">
            <v>0.8</v>
          </cell>
          <cell r="J49">
            <v>688205.53706666699</v>
          </cell>
          <cell r="K49">
            <v>384000</v>
          </cell>
          <cell r="L49">
            <v>304205.53706666699</v>
          </cell>
          <cell r="M49">
            <v>2886378.84</v>
          </cell>
          <cell r="N49">
            <v>230325.21666666699</v>
          </cell>
          <cell r="O49">
            <v>184260.17333333299</v>
          </cell>
          <cell r="P49">
            <v>488465.71039999998</v>
          </cell>
          <cell r="Q49">
            <v>200000</v>
          </cell>
          <cell r="R49">
            <v>200000</v>
          </cell>
          <cell r="S49">
            <v>0.40944532183481602</v>
          </cell>
          <cell r="T49">
            <v>1.03220389527259E-2</v>
          </cell>
          <cell r="U49">
            <v>118703.447956348</v>
          </cell>
          <cell r="V49">
            <v>100000</v>
          </cell>
        </row>
        <row r="50">
          <cell r="C50" t="str">
            <v>S413178</v>
          </cell>
          <cell r="D50" t="str">
            <v>廊坊市东平汽车零配件有限公司</v>
          </cell>
          <cell r="E50" t="str">
            <v>座椅</v>
          </cell>
          <cell r="F50" t="str">
            <v>座椅</v>
          </cell>
          <cell r="G50" t="str">
            <v>零部件</v>
          </cell>
          <cell r="H50">
            <v>107194.523333333</v>
          </cell>
          <cell r="I50">
            <v>1</v>
          </cell>
          <cell r="J50">
            <v>107194.523333333</v>
          </cell>
          <cell r="K50">
            <v>0</v>
          </cell>
          <cell r="L50">
            <v>107194.523333333</v>
          </cell>
          <cell r="M50">
            <v>768339.52</v>
          </cell>
          <cell r="N50">
            <v>0</v>
          </cell>
          <cell r="O50">
            <v>0</v>
          </cell>
          <cell r="P50">
            <v>107194.523333333</v>
          </cell>
          <cell r="Q50">
            <v>120000</v>
          </cell>
          <cell r="R50">
            <v>120000</v>
          </cell>
          <cell r="S50">
            <v>1.11946017640142</v>
          </cell>
          <cell r="T50">
            <v>6.1932233716355299E-3</v>
          </cell>
          <cell r="U50">
            <v>71222.068773808598</v>
          </cell>
          <cell r="V50">
            <v>120000</v>
          </cell>
        </row>
        <row r="51">
          <cell r="C51" t="str">
            <v>S413125</v>
          </cell>
          <cell r="D51" t="str">
            <v>沧州智凯金属制品有限公司</v>
          </cell>
          <cell r="E51" t="str">
            <v>极高</v>
          </cell>
          <cell r="F51" t="str">
            <v>金属件</v>
          </cell>
          <cell r="G51" t="str">
            <v>零部件</v>
          </cell>
          <cell r="H51">
            <v>387105.94400000002</v>
          </cell>
          <cell r="I51">
            <v>0.8</v>
          </cell>
          <cell r="J51">
            <v>309684.75520000001</v>
          </cell>
          <cell r="K51">
            <v>300000</v>
          </cell>
          <cell r="L51">
            <v>9684.7552000000105</v>
          </cell>
          <cell r="M51">
            <v>806167.36</v>
          </cell>
          <cell r="N51">
            <v>134913.28</v>
          </cell>
          <cell r="O51">
            <v>107930.624</v>
          </cell>
          <cell r="P51">
            <v>117615.3792</v>
          </cell>
          <cell r="Q51">
            <v>250000</v>
          </cell>
          <cell r="R51">
            <v>250000</v>
          </cell>
          <cell r="S51">
            <v>2.12557236732524</v>
          </cell>
          <cell r="T51">
            <v>1.2902548690907401E-2</v>
          </cell>
          <cell r="U51">
            <v>148379.309945435</v>
          </cell>
          <cell r="V51">
            <v>250000</v>
          </cell>
        </row>
        <row r="52">
          <cell r="C52" t="str">
            <v>S433023</v>
          </cell>
          <cell r="D52" t="str">
            <v>浙江万里安全器材制造有限公司</v>
          </cell>
          <cell r="E52" t="str">
            <v>座椅</v>
          </cell>
          <cell r="F52" t="str">
            <v>座椅</v>
          </cell>
          <cell r="G52" t="str">
            <v>零部件</v>
          </cell>
          <cell r="H52">
            <v>90594.661333333293</v>
          </cell>
          <cell r="I52">
            <v>0.8</v>
          </cell>
          <cell r="J52">
            <v>72475.729066666696</v>
          </cell>
          <cell r="K52">
            <v>0</v>
          </cell>
          <cell r="L52">
            <v>72475.729066666696</v>
          </cell>
          <cell r="M52">
            <v>234473.3</v>
          </cell>
          <cell r="N52">
            <v>40341.035000000003</v>
          </cell>
          <cell r="O52">
            <v>32272.828000000001</v>
          </cell>
          <cell r="P52">
            <v>104748.557066667</v>
          </cell>
          <cell r="Q52">
            <v>50000</v>
          </cell>
          <cell r="R52">
            <v>50000</v>
          </cell>
          <cell r="S52">
            <v>0.47733354425281299</v>
          </cell>
          <cell r="T52">
            <v>2.5805097381814699E-3</v>
          </cell>
          <cell r="U52">
            <v>29675.861989086901</v>
          </cell>
          <cell r="V52">
            <v>40000</v>
          </cell>
        </row>
        <row r="53">
          <cell r="C53" t="str">
            <v>S411007</v>
          </cell>
          <cell r="D53" t="str">
            <v>北京浦东三浦标准件有限公司</v>
          </cell>
          <cell r="E53" t="str">
            <v>中高</v>
          </cell>
          <cell r="F53" t="str">
            <v>金属件</v>
          </cell>
          <cell r="G53" t="str">
            <v>零部件</v>
          </cell>
          <cell r="H53">
            <v>370852.93599999999</v>
          </cell>
          <cell r="I53">
            <v>0.8</v>
          </cell>
          <cell r="J53">
            <v>296682.34879999998</v>
          </cell>
          <cell r="K53">
            <v>440000</v>
          </cell>
          <cell r="L53">
            <v>-143317.65119999999</v>
          </cell>
          <cell r="M53">
            <v>2340890.79</v>
          </cell>
          <cell r="N53">
            <v>151038.30499999999</v>
          </cell>
          <cell r="O53">
            <v>120830.644</v>
          </cell>
          <cell r="P53">
            <v>-22487.0072</v>
          </cell>
          <cell r="Q53">
            <v>120000</v>
          </cell>
          <cell r="R53">
            <v>120000</v>
          </cell>
          <cell r="S53">
            <v>-5.3364148876156401</v>
          </cell>
          <cell r="T53">
            <v>6.1932233716355299E-3</v>
          </cell>
          <cell r="U53">
            <v>71222.068773808598</v>
          </cell>
          <cell r="V53">
            <v>70000</v>
          </cell>
        </row>
        <row r="54">
          <cell r="C54" t="str">
            <v>S433019</v>
          </cell>
          <cell r="D54" t="str">
            <v>杭州阳晨聚氨酯制品有限公司</v>
          </cell>
          <cell r="E54" t="str">
            <v>中高</v>
          </cell>
          <cell r="F54" t="str">
            <v>金属件</v>
          </cell>
          <cell r="G54" t="str">
            <v>零部件</v>
          </cell>
          <cell r="H54">
            <v>109369.089333333</v>
          </cell>
          <cell r="I54">
            <v>0.8</v>
          </cell>
          <cell r="J54">
            <v>87495.271466666702</v>
          </cell>
          <cell r="K54">
            <v>0</v>
          </cell>
          <cell r="L54">
            <v>87495.271466666702</v>
          </cell>
          <cell r="M54">
            <v>243822.61</v>
          </cell>
          <cell r="N54">
            <v>37616.826666666697</v>
          </cell>
          <cell r="O54">
            <v>30093.4613333333</v>
          </cell>
          <cell r="P54">
            <v>117588.7328</v>
          </cell>
          <cell r="Q54">
            <v>70000</v>
          </cell>
          <cell r="R54">
            <v>70000</v>
          </cell>
          <cell r="S54">
            <v>0.59529513018104396</v>
          </cell>
          <cell r="T54">
            <v>3.6127136334540601E-3</v>
          </cell>
          <cell r="U54">
            <v>41546.206784721697</v>
          </cell>
          <cell r="V54">
            <v>30000</v>
          </cell>
        </row>
        <row r="55">
          <cell r="C55" t="str">
            <v>S413161</v>
          </cell>
          <cell r="D55" t="str">
            <v>河北利达金属制品集团有限公司</v>
          </cell>
          <cell r="E55" t="str">
            <v>中高</v>
          </cell>
          <cell r="F55" t="str">
            <v>金属件</v>
          </cell>
          <cell r="G55" t="str">
            <v>零部件</v>
          </cell>
          <cell r="H55">
            <v>1923349.5360000001</v>
          </cell>
          <cell r="I55">
            <v>0.8</v>
          </cell>
          <cell r="J55">
            <v>1538679.6288000001</v>
          </cell>
          <cell r="K55">
            <v>600000</v>
          </cell>
          <cell r="L55">
            <v>938679.62879999995</v>
          </cell>
          <cell r="M55">
            <v>3201340.91</v>
          </cell>
          <cell r="N55">
            <v>952490.505</v>
          </cell>
          <cell r="O55">
            <v>761992.40399999998</v>
          </cell>
          <cell r="P55">
            <v>1700672.0327999999</v>
          </cell>
          <cell r="Q55">
            <v>500000</v>
          </cell>
          <cell r="R55">
            <v>500000</v>
          </cell>
          <cell r="S55">
            <v>0.29400142435269899</v>
          </cell>
          <cell r="T55">
            <v>2.58050973818147E-2</v>
          </cell>
          <cell r="U55">
            <v>296758.61989086901</v>
          </cell>
          <cell r="V55">
            <v>500000</v>
          </cell>
        </row>
        <row r="56">
          <cell r="C56" t="str">
            <v>S411048</v>
          </cell>
          <cell r="D56" t="str">
            <v>致冠沧州汽车部件有限公司</v>
          </cell>
          <cell r="E56" t="str">
            <v>中高</v>
          </cell>
          <cell r="F56" t="str">
            <v>金属件</v>
          </cell>
          <cell r="G56" t="str">
            <v>零部件</v>
          </cell>
          <cell r="H56">
            <v>321038.48666666698</v>
          </cell>
          <cell r="I56">
            <v>1</v>
          </cell>
          <cell r="J56">
            <v>321038.48666666698</v>
          </cell>
          <cell r="K56">
            <v>150000</v>
          </cell>
          <cell r="L56">
            <v>171038.48666666701</v>
          </cell>
          <cell r="M56">
            <v>635808.38</v>
          </cell>
          <cell r="N56">
            <v>122101.02</v>
          </cell>
          <cell r="O56">
            <v>122101.02</v>
          </cell>
          <cell r="P56">
            <v>293139.506666667</v>
          </cell>
          <cell r="Q56">
            <v>50000</v>
          </cell>
          <cell r="R56">
            <v>50000</v>
          </cell>
          <cell r="S56">
            <v>0.17056725164259701</v>
          </cell>
          <cell r="T56">
            <v>2.5805097381814699E-3</v>
          </cell>
          <cell r="U56">
            <v>29675.861989086901</v>
          </cell>
          <cell r="V56">
            <v>0</v>
          </cell>
        </row>
        <row r="57">
          <cell r="C57" t="str">
            <v>S432011</v>
          </cell>
          <cell r="D57" t="str">
            <v>旷达汽车饰件系统有限公司</v>
          </cell>
          <cell r="E57" t="str">
            <v>中高</v>
          </cell>
          <cell r="F57" t="str">
            <v>金属件</v>
          </cell>
          <cell r="G57" t="str">
            <v>零部件</v>
          </cell>
          <cell r="H57">
            <v>318695.92666666699</v>
          </cell>
          <cell r="I57">
            <v>0.8</v>
          </cell>
          <cell r="J57">
            <v>254956.74133333299</v>
          </cell>
          <cell r="K57">
            <v>450000</v>
          </cell>
          <cell r="L57">
            <v>-195043.25866666701</v>
          </cell>
          <cell r="M57">
            <v>671484.1</v>
          </cell>
          <cell r="N57">
            <v>143555.96</v>
          </cell>
          <cell r="O57">
            <v>114844.768</v>
          </cell>
          <cell r="P57">
            <v>-80198.490666666607</v>
          </cell>
          <cell r="Q57">
            <v>540000</v>
          </cell>
          <cell r="R57">
            <v>540000</v>
          </cell>
          <cell r="S57">
            <v>-6.73329380030893</v>
          </cell>
          <cell r="T57">
            <v>2.78695051723599E-2</v>
          </cell>
          <cell r="U57">
            <v>320499.30948213901</v>
          </cell>
          <cell r="V57">
            <v>100000</v>
          </cell>
        </row>
        <row r="58">
          <cell r="C58" t="str">
            <v>S437019</v>
          </cell>
          <cell r="D58" t="str">
            <v>日照浩利橡塑有限公司</v>
          </cell>
          <cell r="E58" t="str">
            <v>中高</v>
          </cell>
          <cell r="F58" t="str">
            <v>金属件</v>
          </cell>
          <cell r="G58" t="str">
            <v>零部件</v>
          </cell>
          <cell r="H58">
            <v>571537.52133333299</v>
          </cell>
          <cell r="I58">
            <v>0.8</v>
          </cell>
          <cell r="J58">
            <v>457230.01706666697</v>
          </cell>
          <cell r="K58">
            <v>300000</v>
          </cell>
          <cell r="L58">
            <v>157230.017066667</v>
          </cell>
          <cell r="M58">
            <v>1743173.61</v>
          </cell>
          <cell r="N58">
            <v>309071.26333333302</v>
          </cell>
          <cell r="O58">
            <v>247257.01066666699</v>
          </cell>
          <cell r="P58">
            <v>404487.027733333</v>
          </cell>
          <cell r="Q58">
            <v>240000</v>
          </cell>
          <cell r="R58">
            <v>240000</v>
          </cell>
          <cell r="S58">
            <v>0.59334412118211399</v>
          </cell>
          <cell r="T58">
            <v>1.23864467432711E-2</v>
          </cell>
          <cell r="U58">
            <v>142444.13754761699</v>
          </cell>
          <cell r="V58">
            <v>100000</v>
          </cell>
        </row>
        <row r="59">
          <cell r="C59" t="str">
            <v>S432014</v>
          </cell>
          <cell r="D59" t="str">
            <v>江苏万金汽车零部件制造有限公司</v>
          </cell>
          <cell r="E59" t="str">
            <v>中高</v>
          </cell>
          <cell r="F59" t="str">
            <v>金属件</v>
          </cell>
          <cell r="G59" t="str">
            <v>零部件</v>
          </cell>
          <cell r="H59">
            <v>238860.92133333301</v>
          </cell>
          <cell r="I59">
            <v>1</v>
          </cell>
          <cell r="J59">
            <v>238860.92133333301</v>
          </cell>
          <cell r="K59">
            <v>290000</v>
          </cell>
          <cell r="L59">
            <v>-51139.078666666697</v>
          </cell>
          <cell r="M59">
            <v>1124569.23</v>
          </cell>
          <cell r="N59">
            <v>123439.506666667</v>
          </cell>
          <cell r="O59">
            <v>123439.506666667</v>
          </cell>
          <cell r="P59">
            <v>72300.428</v>
          </cell>
          <cell r="Q59">
            <v>200000</v>
          </cell>
          <cell r="R59">
            <v>200000</v>
          </cell>
          <cell r="S59">
            <v>2.7662353534062101</v>
          </cell>
          <cell r="T59">
            <v>1.03220389527259E-2</v>
          </cell>
          <cell r="U59">
            <v>118703.447956348</v>
          </cell>
          <cell r="V59">
            <v>100000</v>
          </cell>
        </row>
        <row r="60">
          <cell r="C60" t="str">
            <v>S413025</v>
          </cell>
          <cell r="D60" t="str">
            <v>沧州宇诺五金制造有限公司</v>
          </cell>
          <cell r="E60" t="str">
            <v>中高</v>
          </cell>
          <cell r="F60" t="str">
            <v>金属件</v>
          </cell>
          <cell r="G60" t="str">
            <v>零部件</v>
          </cell>
          <cell r="H60">
            <v>462914.212</v>
          </cell>
          <cell r="I60">
            <v>0.8</v>
          </cell>
          <cell r="J60">
            <v>370331.36959999998</v>
          </cell>
          <cell r="K60">
            <v>260000</v>
          </cell>
          <cell r="L60">
            <v>110331.36960000001</v>
          </cell>
          <cell r="M60">
            <v>1202416.78</v>
          </cell>
          <cell r="N60">
            <v>164414.35</v>
          </cell>
          <cell r="O60">
            <v>131531.48000000001</v>
          </cell>
          <cell r="P60">
            <v>241862.84959999999</v>
          </cell>
          <cell r="Q60">
            <v>100000</v>
          </cell>
          <cell r="R60">
            <v>100000</v>
          </cell>
          <cell r="S60">
            <v>0.41345746221622298</v>
          </cell>
          <cell r="T60">
            <v>5.1610194763629397E-3</v>
          </cell>
          <cell r="U60">
            <v>59351.723978173897</v>
          </cell>
          <cell r="V60">
            <v>50000</v>
          </cell>
        </row>
        <row r="61">
          <cell r="C61" t="str">
            <v>S413130</v>
          </cell>
          <cell r="D61" t="str">
            <v>泊头市捷润五金制品有限公司</v>
          </cell>
          <cell r="E61" t="str">
            <v>极高</v>
          </cell>
          <cell r="F61" t="str">
            <v>金属件</v>
          </cell>
          <cell r="G61" t="str">
            <v>零部件</v>
          </cell>
          <cell r="H61">
            <v>320283.96833333297</v>
          </cell>
          <cell r="I61">
            <v>1</v>
          </cell>
          <cell r="J61">
            <v>320283.96833333297</v>
          </cell>
          <cell r="K61">
            <v>368000</v>
          </cell>
          <cell r="L61">
            <v>-47716.031666666699</v>
          </cell>
          <cell r="M61">
            <v>427618.47</v>
          </cell>
          <cell r="N61">
            <v>127331.605</v>
          </cell>
          <cell r="O61">
            <v>127331.605</v>
          </cell>
          <cell r="P61">
            <v>79615.573333333305</v>
          </cell>
          <cell r="Q61">
            <v>127000</v>
          </cell>
          <cell r="R61">
            <v>127000</v>
          </cell>
          <cell r="S61">
            <v>1.59516530099304</v>
          </cell>
          <cell r="T61">
            <v>6.5544947349809399E-3</v>
          </cell>
          <cell r="U61">
            <v>75376.6894522808</v>
          </cell>
          <cell r="V61">
            <v>127000</v>
          </cell>
        </row>
        <row r="62">
          <cell r="C62" t="str">
            <v>S413175</v>
          </cell>
          <cell r="D62" t="str">
            <v>河北莫特美橡塑科技有限公司</v>
          </cell>
          <cell r="E62" t="str">
            <v>中高</v>
          </cell>
          <cell r="F62" t="str">
            <v>金属件</v>
          </cell>
          <cell r="G62" t="str">
            <v>零部件</v>
          </cell>
          <cell r="H62">
            <v>194703.856</v>
          </cell>
          <cell r="I62">
            <v>0.8</v>
          </cell>
          <cell r="J62">
            <v>155763.08480000001</v>
          </cell>
          <cell r="K62">
            <v>110000</v>
          </cell>
          <cell r="L62">
            <v>45763.084799999997</v>
          </cell>
          <cell r="M62">
            <v>270870.28000000003</v>
          </cell>
          <cell r="N62">
            <v>92267.08</v>
          </cell>
          <cell r="O62">
            <v>73813.664000000004</v>
          </cell>
          <cell r="P62">
            <v>119576.7488</v>
          </cell>
          <cell r="Q62">
            <v>70000</v>
          </cell>
          <cell r="R62">
            <v>70000</v>
          </cell>
          <cell r="S62">
            <v>0.58539808702342</v>
          </cell>
          <cell r="T62">
            <v>3.6127136334540601E-3</v>
          </cell>
          <cell r="U62">
            <v>41546.206784721697</v>
          </cell>
          <cell r="V62">
            <v>40000</v>
          </cell>
        </row>
        <row r="63">
          <cell r="C63" t="str">
            <v>S413204</v>
          </cell>
          <cell r="D63" t="str">
            <v>永清永泰汽车部件有限公司</v>
          </cell>
          <cell r="E63" t="str">
            <v>中高</v>
          </cell>
          <cell r="F63" t="str">
            <v>金属件</v>
          </cell>
          <cell r="G63" t="str">
            <v>零部件</v>
          </cell>
          <cell r="H63">
            <v>18753.243999999999</v>
          </cell>
          <cell r="I63">
            <v>0.8</v>
          </cell>
          <cell r="J63">
            <v>15002.5952</v>
          </cell>
          <cell r="K63">
            <v>81551.240000000005</v>
          </cell>
          <cell r="L63">
            <v>-66548.644799999995</v>
          </cell>
          <cell r="M63">
            <v>992.72000000000799</v>
          </cell>
          <cell r="N63">
            <v>18259.758333333299</v>
          </cell>
          <cell r="O63">
            <v>14607.8066666667</v>
          </cell>
          <cell r="P63">
            <v>-51940.838133333302</v>
          </cell>
          <cell r="Q63">
            <v>14607.8066666667</v>
          </cell>
          <cell r="R63">
            <v>14607.8066666667</v>
          </cell>
          <cell r="S63">
            <v>-0.28123933289578601</v>
          </cell>
          <cell r="T63">
            <v>7.5391174713611102E-4</v>
          </cell>
          <cell r="U63">
            <v>8669.9850920652807</v>
          </cell>
          <cell r="V63">
            <v>10000</v>
          </cell>
        </row>
        <row r="64">
          <cell r="C64" t="str">
            <v>S412022</v>
          </cell>
          <cell r="D64" t="str">
            <v>天津市宝坻区维华五金厂</v>
          </cell>
          <cell r="E64" t="str">
            <v>中高</v>
          </cell>
          <cell r="F64" t="str">
            <v>金属件</v>
          </cell>
          <cell r="G64" t="str">
            <v>零部件</v>
          </cell>
          <cell r="H64">
            <v>40270.080000000002</v>
          </cell>
          <cell r="I64">
            <v>0.8</v>
          </cell>
          <cell r="J64">
            <v>32216.063999999998</v>
          </cell>
          <cell r="K64">
            <v>40000</v>
          </cell>
          <cell r="L64">
            <v>-7783.9359999999997</v>
          </cell>
          <cell r="M64">
            <v>175947.79</v>
          </cell>
          <cell r="N64">
            <v>20360.34</v>
          </cell>
          <cell r="O64">
            <v>16288.272000000001</v>
          </cell>
          <cell r="P64">
            <v>8504.3359999999993</v>
          </cell>
          <cell r="Q64">
            <v>15000</v>
          </cell>
          <cell r="R64">
            <v>15000</v>
          </cell>
          <cell r="S64">
            <v>1.7638061337181401</v>
          </cell>
          <cell r="T64">
            <v>7.74152921454442E-4</v>
          </cell>
          <cell r="U64">
            <v>8902.7585967260802</v>
          </cell>
          <cell r="V64">
            <v>10000</v>
          </cell>
        </row>
        <row r="65">
          <cell r="C65" t="str">
            <v>S413129</v>
          </cell>
          <cell r="D65" t="str">
            <v>文安县恒德汽车座椅制造有限公司</v>
          </cell>
          <cell r="E65" t="str">
            <v>中高</v>
          </cell>
          <cell r="F65" t="str">
            <v>金属件</v>
          </cell>
          <cell r="G65" t="str">
            <v>零部件</v>
          </cell>
          <cell r="H65">
            <v>142043.338666667</v>
          </cell>
          <cell r="I65">
            <v>0.8</v>
          </cell>
          <cell r="J65">
            <v>113634.67093333301</v>
          </cell>
          <cell r="K65">
            <v>199000</v>
          </cell>
          <cell r="L65">
            <v>-85365.329066666702</v>
          </cell>
          <cell r="M65">
            <v>287445.03999999998</v>
          </cell>
          <cell r="N65">
            <v>79188.596666666694</v>
          </cell>
          <cell r="O65">
            <v>63350.877333333301</v>
          </cell>
          <cell r="P65">
            <v>-22014.451733333299</v>
          </cell>
          <cell r="Q65">
            <v>50000</v>
          </cell>
          <cell r="R65">
            <v>50000</v>
          </cell>
          <cell r="S65">
            <v>-2.2712353051378602</v>
          </cell>
          <cell r="T65">
            <v>2.5805097381814699E-3</v>
          </cell>
          <cell r="U65">
            <v>29675.861989086901</v>
          </cell>
          <cell r="V65">
            <v>20000</v>
          </cell>
        </row>
        <row r="66">
          <cell r="C66" t="str">
            <v>S413020</v>
          </cell>
          <cell r="D66" t="str">
            <v>沧州旭兴五金制品有限公司</v>
          </cell>
          <cell r="E66" t="str">
            <v>中高</v>
          </cell>
          <cell r="F66" t="str">
            <v>金属件</v>
          </cell>
          <cell r="G66" t="str">
            <v>零部件</v>
          </cell>
          <cell r="H66">
            <v>136539.137333333</v>
          </cell>
          <cell r="I66">
            <v>0.8</v>
          </cell>
          <cell r="J66">
            <v>109231.309866667</v>
          </cell>
          <cell r="K66">
            <v>90000</v>
          </cell>
          <cell r="L66">
            <v>19231.309866666699</v>
          </cell>
          <cell r="M66">
            <v>283466.93</v>
          </cell>
          <cell r="N66">
            <v>40562.04</v>
          </cell>
          <cell r="O66">
            <v>32449.632000000001</v>
          </cell>
          <cell r="P66">
            <v>51680.941866666697</v>
          </cell>
          <cell r="Q66">
            <v>25000</v>
          </cell>
          <cell r="R66">
            <v>25000</v>
          </cell>
          <cell r="S66">
            <v>0.48373731393089398</v>
          </cell>
          <cell r="T66">
            <v>1.2902548690907399E-3</v>
          </cell>
          <cell r="U66">
            <v>14837.9309945435</v>
          </cell>
          <cell r="V66">
            <v>30000</v>
          </cell>
        </row>
        <row r="67">
          <cell r="C67" t="str">
            <v>S434002</v>
          </cell>
          <cell r="D67" t="str">
            <v>芜湖星火软轴控制索制造有限公司</v>
          </cell>
          <cell r="E67" t="str">
            <v>中高</v>
          </cell>
          <cell r="F67" t="str">
            <v>金属件</v>
          </cell>
          <cell r="G67" t="str">
            <v>零部件</v>
          </cell>
          <cell r="H67">
            <v>58217.1933333333</v>
          </cell>
          <cell r="I67">
            <v>1</v>
          </cell>
          <cell r="J67">
            <v>58217.1933333333</v>
          </cell>
          <cell r="K67">
            <v>30000</v>
          </cell>
          <cell r="L67">
            <v>28217.1933333333</v>
          </cell>
          <cell r="M67">
            <v>322121.33</v>
          </cell>
          <cell r="N67">
            <v>2847.9733333333302</v>
          </cell>
          <cell r="O67">
            <v>2847.9733333333302</v>
          </cell>
          <cell r="P67">
            <v>31065.166666666701</v>
          </cell>
          <cell r="Q67">
            <v>50000</v>
          </cell>
          <cell r="R67">
            <v>50000</v>
          </cell>
          <cell r="S67">
            <v>1.60951977295041</v>
          </cell>
          <cell r="T67">
            <v>2.5805097381814699E-3</v>
          </cell>
          <cell r="U67">
            <v>29675.861989086901</v>
          </cell>
          <cell r="V67">
            <v>30000</v>
          </cell>
        </row>
        <row r="68">
          <cell r="C68" t="str">
            <v>S413156</v>
          </cell>
          <cell r="D68" t="str">
            <v>黄骅市天硕汽车部件有限公司</v>
          </cell>
          <cell r="E68" t="str">
            <v>中高</v>
          </cell>
          <cell r="F68" t="str">
            <v>金属件</v>
          </cell>
          <cell r="G68" t="str">
            <v>零部件</v>
          </cell>
          <cell r="H68">
            <v>21460.8426666667</v>
          </cell>
          <cell r="I68">
            <v>0.8</v>
          </cell>
          <cell r="J68">
            <v>17168.674133333301</v>
          </cell>
          <cell r="K68">
            <v>40000</v>
          </cell>
          <cell r="L68">
            <v>-22831.325866666699</v>
          </cell>
          <cell r="M68">
            <v>40239.08</v>
          </cell>
          <cell r="N68">
            <v>6706.5133333333297</v>
          </cell>
          <cell r="O68">
            <v>5365.2106666666696</v>
          </cell>
          <cell r="P68">
            <v>-17466.1152</v>
          </cell>
          <cell r="Q68">
            <v>10000</v>
          </cell>
          <cell r="R68">
            <v>10000</v>
          </cell>
          <cell r="S68">
            <v>-0.572537160409889</v>
          </cell>
          <cell r="T68">
            <v>5.1610194763629402E-4</v>
          </cell>
          <cell r="U68">
            <v>5935.1723978173904</v>
          </cell>
        </row>
        <row r="69">
          <cell r="C69" t="str">
            <v>S413202</v>
          </cell>
          <cell r="D69" t="str">
            <v>黄骅市荣昌祥纸制品有限公司</v>
          </cell>
          <cell r="E69" t="str">
            <v>高</v>
          </cell>
          <cell r="F69" t="str">
            <v>座椅/后视镜</v>
          </cell>
          <cell r="G69" t="str">
            <v>零部件</v>
          </cell>
          <cell r="H69">
            <v>32854.973333333299</v>
          </cell>
          <cell r="I69">
            <v>1</v>
          </cell>
          <cell r="J69">
            <v>32854.973333333299</v>
          </cell>
          <cell r="K69">
            <v>40000</v>
          </cell>
          <cell r="L69">
            <v>-7145.0266666666603</v>
          </cell>
          <cell r="M69">
            <v>49282.46</v>
          </cell>
          <cell r="N69">
            <v>10565.428333333301</v>
          </cell>
          <cell r="O69">
            <v>10565.428333333301</v>
          </cell>
          <cell r="P69">
            <v>3420.4016666666698</v>
          </cell>
          <cell r="Q69">
            <v>30000</v>
          </cell>
          <cell r="R69">
            <v>30000</v>
          </cell>
          <cell r="S69">
            <v>8.7708997140199401</v>
          </cell>
          <cell r="T69">
            <v>1.5483058429088801E-3</v>
          </cell>
          <cell r="U69">
            <v>17805.5171934522</v>
          </cell>
          <cell r="V69">
            <v>10000</v>
          </cell>
        </row>
        <row r="70">
          <cell r="C70" t="str">
            <v>S412001</v>
          </cell>
          <cell r="D70" t="str">
            <v>天津生隆纤维材料股份有限公司</v>
          </cell>
          <cell r="E70" t="str">
            <v>极高</v>
          </cell>
          <cell r="F70" t="str">
            <v>座椅</v>
          </cell>
          <cell r="G70" t="str">
            <v>零部件</v>
          </cell>
          <cell r="H70">
            <v>595175.436666667</v>
          </cell>
          <cell r="I70">
            <v>1</v>
          </cell>
          <cell r="J70">
            <v>595175.436666667</v>
          </cell>
          <cell r="K70">
            <v>100000</v>
          </cell>
          <cell r="L70">
            <v>495175.436666667</v>
          </cell>
          <cell r="M70">
            <v>1447082.58</v>
          </cell>
          <cell r="N70">
            <v>101084.98833333301</v>
          </cell>
          <cell r="O70">
            <v>101084.98833333301</v>
          </cell>
          <cell r="P70">
            <v>596260.42500000005</v>
          </cell>
          <cell r="Q70">
            <v>100000</v>
          </cell>
          <cell r="R70">
            <v>100000</v>
          </cell>
          <cell r="S70">
            <v>0.16771195237383099</v>
          </cell>
          <cell r="T70">
            <v>5.1610194763629397E-3</v>
          </cell>
          <cell r="U70">
            <v>59351.723978173897</v>
          </cell>
          <cell r="V70">
            <v>100000</v>
          </cell>
        </row>
        <row r="71">
          <cell r="C71" t="str">
            <v>S412012</v>
          </cell>
          <cell r="D71" t="str">
            <v>天津琪安科技有限公司</v>
          </cell>
          <cell r="E71" t="str">
            <v>中高</v>
          </cell>
          <cell r="F71" t="str">
            <v>座椅</v>
          </cell>
          <cell r="G71" t="str">
            <v>零部件</v>
          </cell>
          <cell r="H71">
            <v>191396.32666666701</v>
          </cell>
          <cell r="I71">
            <v>0.8</v>
          </cell>
          <cell r="J71">
            <v>153117.061333333</v>
          </cell>
          <cell r="K71">
            <v>50000</v>
          </cell>
          <cell r="L71">
            <v>103117.061333333</v>
          </cell>
          <cell r="M71">
            <v>1129522.9099999999</v>
          </cell>
          <cell r="N71">
            <v>91156.033333333296</v>
          </cell>
          <cell r="O71">
            <v>72924.826666666704</v>
          </cell>
          <cell r="P71">
            <v>176041.88800000001</v>
          </cell>
          <cell r="Q71">
            <v>100000</v>
          </cell>
          <cell r="R71">
            <v>100000</v>
          </cell>
          <cell r="S71">
            <v>0.56804662308552401</v>
          </cell>
          <cell r="T71">
            <v>5.1610194763629397E-3</v>
          </cell>
          <cell r="U71">
            <v>59351.723978173897</v>
          </cell>
          <cell r="V71">
            <v>50000</v>
          </cell>
        </row>
        <row r="72">
          <cell r="C72" t="str">
            <v>S411036</v>
          </cell>
          <cell r="D72" t="str">
            <v>北京美好生活家居用品有限公司</v>
          </cell>
          <cell r="E72" t="str">
            <v>中高</v>
          </cell>
          <cell r="F72" t="str">
            <v>座椅</v>
          </cell>
          <cell r="G72" t="str">
            <v>零部件</v>
          </cell>
          <cell r="H72">
            <v>919473.56266666704</v>
          </cell>
          <cell r="I72">
            <v>0.8</v>
          </cell>
          <cell r="J72">
            <v>735578.85013333301</v>
          </cell>
          <cell r="K72">
            <v>50000</v>
          </cell>
          <cell r="L72">
            <v>685578.85013333301</v>
          </cell>
          <cell r="M72">
            <v>1637523.15</v>
          </cell>
          <cell r="N72">
            <v>296871.56833333301</v>
          </cell>
          <cell r="O72">
            <v>237497.254666667</v>
          </cell>
          <cell r="P72">
            <v>923076.10479999997</v>
          </cell>
          <cell r="Q72">
            <v>230000</v>
          </cell>
          <cell r="R72">
            <v>230000</v>
          </cell>
          <cell r="S72">
            <v>0.24916688754480701</v>
          </cell>
          <cell r="T72">
            <v>1.1870344795634801E-2</v>
          </cell>
          <cell r="U72">
            <v>136508.9651498</v>
          </cell>
          <cell r="V72">
            <v>70000</v>
          </cell>
        </row>
        <row r="73">
          <cell r="C73" t="str">
            <v>S411005</v>
          </cell>
          <cell r="D73" t="str">
            <v>北京东方华康自动化有限公司</v>
          </cell>
          <cell r="E73" t="str">
            <v>中高</v>
          </cell>
          <cell r="F73" t="str">
            <v>座椅</v>
          </cell>
          <cell r="G73" t="str">
            <v>零部件</v>
          </cell>
          <cell r="H73" t="e">
            <v>#N/A</v>
          </cell>
          <cell r="I73" t="e">
            <v>#N/A</v>
          </cell>
          <cell r="J73" t="e">
            <v>#N/A</v>
          </cell>
          <cell r="K73" t="e">
            <v>#N/A</v>
          </cell>
          <cell r="L73" t="e">
            <v>#N/A</v>
          </cell>
          <cell r="M73">
            <v>5100</v>
          </cell>
          <cell r="N73" t="e">
            <v>#N/A</v>
          </cell>
          <cell r="O73" t="e">
            <v>#N/A</v>
          </cell>
          <cell r="P73">
            <v>5100</v>
          </cell>
          <cell r="Q73">
            <v>5100</v>
          </cell>
          <cell r="R73">
            <v>5100</v>
          </cell>
          <cell r="S73">
            <v>1</v>
          </cell>
          <cell r="T73">
            <v>2.6321199329451002E-4</v>
          </cell>
          <cell r="U73">
            <v>3026.9379228868702</v>
          </cell>
          <cell r="V73">
            <v>5100</v>
          </cell>
        </row>
        <row r="74">
          <cell r="C74" t="str">
            <v>S437034</v>
          </cell>
          <cell r="D74" t="str">
            <v>潍坊振晟汽车零部件有限公司</v>
          </cell>
          <cell r="E74" t="str">
            <v>中高</v>
          </cell>
          <cell r="F74" t="str">
            <v>金属件</v>
          </cell>
          <cell r="G74" t="str">
            <v>零部件</v>
          </cell>
          <cell r="H74">
            <v>37469.644</v>
          </cell>
          <cell r="I74">
            <v>0.8</v>
          </cell>
          <cell r="J74">
            <v>29975.715199999999</v>
          </cell>
          <cell r="K74">
            <v>20000</v>
          </cell>
          <cell r="L74">
            <v>9975.7152000000006</v>
          </cell>
          <cell r="M74">
            <v>106230.66</v>
          </cell>
          <cell r="N74">
            <v>5222.23833333333</v>
          </cell>
          <cell r="O74">
            <v>4177.7906666666704</v>
          </cell>
          <cell r="P74">
            <v>14153.505866666699</v>
          </cell>
          <cell r="Q74">
            <v>20000</v>
          </cell>
          <cell r="R74">
            <v>20000</v>
          </cell>
          <cell r="S74">
            <v>1.41307745150992</v>
          </cell>
          <cell r="T74">
            <v>1.03220389527259E-3</v>
          </cell>
          <cell r="U74">
            <v>11870.344795634801</v>
          </cell>
          <cell r="V74">
            <v>10000</v>
          </cell>
        </row>
        <row r="75">
          <cell r="C75" t="str">
            <v>S413023</v>
          </cell>
          <cell r="D75" t="str">
            <v>南皮县利辉五金接插件厂</v>
          </cell>
          <cell r="E75" t="str">
            <v>中高</v>
          </cell>
          <cell r="F75" t="str">
            <v>金属件</v>
          </cell>
          <cell r="G75" t="str">
            <v>零部件</v>
          </cell>
          <cell r="H75">
            <v>27651.093333333301</v>
          </cell>
          <cell r="I75">
            <v>0.8</v>
          </cell>
          <cell r="J75">
            <v>22120.874666666699</v>
          </cell>
          <cell r="K75">
            <v>17635.189333333299</v>
          </cell>
          <cell r="L75">
            <v>4485.6853333333402</v>
          </cell>
          <cell r="M75">
            <v>40334.49</v>
          </cell>
          <cell r="N75">
            <v>19324.363333333298</v>
          </cell>
          <cell r="O75">
            <v>15459.490666666699</v>
          </cell>
          <cell r="P75">
            <v>19945.175999999999</v>
          </cell>
          <cell r="Q75">
            <v>40000</v>
          </cell>
          <cell r="R75">
            <v>40000</v>
          </cell>
          <cell r="S75">
            <v>2.0054974696638399</v>
          </cell>
          <cell r="T75">
            <v>2.06440779054518E-3</v>
          </cell>
          <cell r="U75">
            <v>23740.6895912695</v>
          </cell>
          <cell r="V75">
            <v>40000</v>
          </cell>
        </row>
        <row r="76">
          <cell r="C76" t="str">
            <v>S432037</v>
          </cell>
          <cell r="D76" t="str">
            <v>苏世博（南京）减振系统有限公司</v>
          </cell>
          <cell r="E76" t="str">
            <v>中高</v>
          </cell>
          <cell r="F76" t="str">
            <v>金属件</v>
          </cell>
          <cell r="G76" t="str">
            <v>零部件</v>
          </cell>
          <cell r="H76">
            <v>298331.86933333299</v>
          </cell>
          <cell r="I76">
            <v>0.8</v>
          </cell>
          <cell r="J76">
            <v>238665.49546666699</v>
          </cell>
          <cell r="K76">
            <v>150000</v>
          </cell>
          <cell r="L76">
            <v>88665.495466666704</v>
          </cell>
          <cell r="M76">
            <v>339822.23</v>
          </cell>
          <cell r="N76">
            <v>291213.05499999999</v>
          </cell>
          <cell r="O76">
            <v>232970.44399999999</v>
          </cell>
          <cell r="P76">
            <v>321635.93946666701</v>
          </cell>
          <cell r="Q76">
            <v>230000</v>
          </cell>
          <cell r="R76">
            <v>230000</v>
          </cell>
          <cell r="S76">
            <v>0.71509421609221802</v>
          </cell>
          <cell r="T76">
            <v>1.1870344795634801E-2</v>
          </cell>
          <cell r="U76">
            <v>136508.9651498</v>
          </cell>
          <cell r="V76">
            <v>100000</v>
          </cell>
        </row>
        <row r="77">
          <cell r="C77" t="str">
            <v>S437016</v>
          </cell>
          <cell r="D77" t="str">
            <v>曲阜陆航座椅辅料有限公司</v>
          </cell>
          <cell r="E77" t="str">
            <v>中高</v>
          </cell>
          <cell r="F77" t="str">
            <v>座椅</v>
          </cell>
          <cell r="G77" t="str">
            <v>零部件</v>
          </cell>
          <cell r="H77">
            <v>45680.138666666702</v>
          </cell>
          <cell r="I77">
            <v>0.8</v>
          </cell>
          <cell r="J77">
            <v>36544.110933333301</v>
          </cell>
          <cell r="K77">
            <v>50000</v>
          </cell>
          <cell r="L77">
            <v>-13455.889066666699</v>
          </cell>
          <cell r="M77">
            <v>135519.07</v>
          </cell>
          <cell r="N77">
            <v>12530.813333333301</v>
          </cell>
          <cell r="O77">
            <v>10024.650666666699</v>
          </cell>
          <cell r="P77">
            <v>-3431.2383999999902</v>
          </cell>
          <cell r="Q77">
            <v>30000</v>
          </cell>
          <cell r="R77">
            <v>30000</v>
          </cell>
          <cell r="S77">
            <v>-8.7431989569713497</v>
          </cell>
          <cell r="T77">
            <v>1.5483058429088801E-3</v>
          </cell>
          <cell r="U77">
            <v>17805.5171934522</v>
          </cell>
          <cell r="V77">
            <v>10000</v>
          </cell>
        </row>
        <row r="78">
          <cell r="C78" t="str">
            <v>S413018</v>
          </cell>
          <cell r="D78" t="str">
            <v>沧州崇文晟源机械制造有限公司</v>
          </cell>
          <cell r="E78" t="str">
            <v>中高</v>
          </cell>
          <cell r="F78" t="str">
            <v>座椅</v>
          </cell>
          <cell r="G78" t="str">
            <v>零部件</v>
          </cell>
          <cell r="H78">
            <v>5464.7986666666702</v>
          </cell>
          <cell r="I78">
            <v>0.8</v>
          </cell>
          <cell r="J78">
            <v>4371.8389333333298</v>
          </cell>
          <cell r="K78">
            <v>0</v>
          </cell>
          <cell r="L78">
            <v>4371.8389333333298</v>
          </cell>
          <cell r="M78">
            <v>10230.41</v>
          </cell>
          <cell r="N78">
            <v>5136.6549999999997</v>
          </cell>
          <cell r="O78">
            <v>4109.3239999999996</v>
          </cell>
          <cell r="P78">
            <v>8481.1629333333294</v>
          </cell>
          <cell r="Q78">
            <v>10000</v>
          </cell>
          <cell r="R78">
            <v>10000</v>
          </cell>
          <cell r="S78">
            <v>1.17908358542402</v>
          </cell>
          <cell r="T78">
            <v>5.1610194763629402E-4</v>
          </cell>
          <cell r="U78">
            <v>5935.1723978173904</v>
          </cell>
          <cell r="V78">
            <v>10000</v>
          </cell>
        </row>
        <row r="79">
          <cell r="C79" t="str">
            <v>S432020</v>
          </cell>
          <cell r="D79" t="str">
            <v>恺博(常熟)座椅机械部件有限公司</v>
          </cell>
          <cell r="E79" t="str">
            <v>中高</v>
          </cell>
          <cell r="F79" t="str">
            <v>座椅</v>
          </cell>
          <cell r="G79" t="str">
            <v>零部件</v>
          </cell>
          <cell r="H79">
            <v>235654.72</v>
          </cell>
          <cell r="I79">
            <v>1</v>
          </cell>
          <cell r="J79">
            <v>235654.72</v>
          </cell>
          <cell r="K79">
            <v>0</v>
          </cell>
          <cell r="L79">
            <v>235654.72</v>
          </cell>
          <cell r="M79">
            <v>1500191.12</v>
          </cell>
          <cell r="N79">
            <v>33664.959999999999</v>
          </cell>
          <cell r="O79">
            <v>33664.959999999999</v>
          </cell>
          <cell r="P79">
            <v>269319.67999999999</v>
          </cell>
          <cell r="Q79">
            <v>800000</v>
          </cell>
          <cell r="R79">
            <v>800000</v>
          </cell>
          <cell r="S79">
            <v>2.9704476108095799</v>
          </cell>
          <cell r="T79">
            <v>4.1288155810903601E-2</v>
          </cell>
          <cell r="U79">
            <v>474813.791825391</v>
          </cell>
          <cell r="V79">
            <v>500000</v>
          </cell>
        </row>
        <row r="80">
          <cell r="C80" t="str">
            <v>S433003</v>
          </cell>
          <cell r="D80" t="str">
            <v>浙江松原汽车安全系统股份有限公司</v>
          </cell>
          <cell r="E80" t="str">
            <v>极高</v>
          </cell>
          <cell r="F80" t="str">
            <v>座椅</v>
          </cell>
          <cell r="G80" t="str">
            <v>零部件</v>
          </cell>
          <cell r="H80">
            <v>946378.48166666704</v>
          </cell>
          <cell r="I80">
            <v>1</v>
          </cell>
          <cell r="J80">
            <v>946378.48166666704</v>
          </cell>
          <cell r="K80">
            <v>0</v>
          </cell>
          <cell r="L80">
            <v>946378.48166666704</v>
          </cell>
          <cell r="M80">
            <v>1458346.22</v>
          </cell>
          <cell r="N80">
            <v>222925.95</v>
          </cell>
          <cell r="O80">
            <v>222925.95</v>
          </cell>
          <cell r="P80">
            <v>1169304.4316666699</v>
          </cell>
          <cell r="Q80">
            <v>500000</v>
          </cell>
          <cell r="R80">
            <v>500000</v>
          </cell>
          <cell r="S80">
            <v>0.427604639526873</v>
          </cell>
          <cell r="T80">
            <v>2.58050973818147E-2</v>
          </cell>
          <cell r="U80">
            <v>296758.61989086901</v>
          </cell>
          <cell r="V80">
            <v>400000</v>
          </cell>
        </row>
        <row r="81">
          <cell r="C81" t="str">
            <v>S413145</v>
          </cell>
          <cell r="D81" t="str">
            <v>霸州市霸州镇鑫创五金塑料厂</v>
          </cell>
          <cell r="E81" t="str">
            <v>中高</v>
          </cell>
          <cell r="F81" t="str">
            <v>座椅</v>
          </cell>
          <cell r="G81" t="str">
            <v>零部件</v>
          </cell>
          <cell r="H81">
            <v>70204.42</v>
          </cell>
          <cell r="I81">
            <v>0.8</v>
          </cell>
          <cell r="J81">
            <v>56163.536</v>
          </cell>
          <cell r="K81">
            <v>0</v>
          </cell>
          <cell r="L81">
            <v>56163.536</v>
          </cell>
          <cell r="M81">
            <v>155223.45000000001</v>
          </cell>
          <cell r="N81">
            <v>26736.4666666667</v>
          </cell>
          <cell r="O81">
            <v>21389.1733333333</v>
          </cell>
          <cell r="P81">
            <v>77552.709333333303</v>
          </cell>
          <cell r="Q81">
            <v>20000</v>
          </cell>
          <cell r="R81">
            <v>20000</v>
          </cell>
          <cell r="S81">
            <v>0.25788912046949802</v>
          </cell>
          <cell r="T81">
            <v>1.03220389527259E-3</v>
          </cell>
          <cell r="U81">
            <v>11870.344795634801</v>
          </cell>
          <cell r="V81">
            <v>0</v>
          </cell>
        </row>
        <row r="82">
          <cell r="C82" t="str">
            <v>S431034</v>
          </cell>
          <cell r="D82" t="str">
            <v>雅柏利（上海）粘扣带有限公司</v>
          </cell>
          <cell r="E82" t="str">
            <v>中高</v>
          </cell>
          <cell r="F82" t="str">
            <v>座椅</v>
          </cell>
          <cell r="G82" t="str">
            <v>零部件</v>
          </cell>
          <cell r="H82" t="e">
            <v>#N/A</v>
          </cell>
          <cell r="I82" t="e">
            <v>#N/A</v>
          </cell>
          <cell r="J82" t="e">
            <v>#N/A</v>
          </cell>
          <cell r="K82" t="e">
            <v>#N/A</v>
          </cell>
          <cell r="L82" t="e">
            <v>#N/A</v>
          </cell>
          <cell r="M82">
            <v>169859</v>
          </cell>
          <cell r="N82" t="e">
            <v>#N/A</v>
          </cell>
          <cell r="O82" t="e">
            <v>#N/A</v>
          </cell>
          <cell r="P82">
            <v>169859</v>
          </cell>
          <cell r="Q82">
            <v>20000</v>
          </cell>
          <cell r="R82">
            <v>20000</v>
          </cell>
          <cell r="S82">
            <v>0.117744717677603</v>
          </cell>
          <cell r="T82">
            <v>1.03220389527259E-3</v>
          </cell>
          <cell r="U82">
            <v>11870.344795634801</v>
          </cell>
          <cell r="V82">
            <v>20000</v>
          </cell>
        </row>
        <row r="83">
          <cell r="C83" t="str">
            <v>S413157</v>
          </cell>
          <cell r="D83" t="str">
            <v>衡水鑫智汽车零部件有限公司</v>
          </cell>
          <cell r="E83" t="str">
            <v>中高</v>
          </cell>
          <cell r="F83" t="str">
            <v>座椅</v>
          </cell>
          <cell r="G83" t="str">
            <v>零部件</v>
          </cell>
          <cell r="H83">
            <v>5148.375</v>
          </cell>
          <cell r="I83">
            <v>1</v>
          </cell>
          <cell r="J83">
            <v>5148.375</v>
          </cell>
          <cell r="M83">
            <v>12530.25</v>
          </cell>
          <cell r="N83">
            <v>2088.375</v>
          </cell>
          <cell r="O83">
            <v>2088.375</v>
          </cell>
          <cell r="P83">
            <v>2088.375</v>
          </cell>
          <cell r="Q83">
            <v>12530.25</v>
          </cell>
          <cell r="R83">
            <v>12530.25</v>
          </cell>
          <cell r="S83">
            <v>6</v>
          </cell>
          <cell r="T83">
            <v>6.4668864293696796E-4</v>
          </cell>
          <cell r="U83">
            <v>7436.9193937751297</v>
          </cell>
          <cell r="V83">
            <v>12530.25</v>
          </cell>
        </row>
        <row r="84">
          <cell r="C84" t="str">
            <v>S437039</v>
          </cell>
          <cell r="D84" t="str">
            <v>山东慧源精细化工有限公司</v>
          </cell>
          <cell r="E84" t="str">
            <v>极高</v>
          </cell>
          <cell r="F84" t="str">
            <v>金属件</v>
          </cell>
          <cell r="G84" t="str">
            <v>零部件</v>
          </cell>
          <cell r="H84">
            <v>2137.96266666667</v>
          </cell>
          <cell r="I84">
            <v>0.8</v>
          </cell>
          <cell r="J84">
            <v>1710.3701333333299</v>
          </cell>
          <cell r="K84">
            <v>0</v>
          </cell>
          <cell r="L84">
            <v>1710.3701333333299</v>
          </cell>
          <cell r="M84">
            <v>41176.660000000003</v>
          </cell>
          <cell r="N84">
            <v>6862.7766666666703</v>
          </cell>
          <cell r="O84">
            <v>5490.2213333333302</v>
          </cell>
          <cell r="P84">
            <v>7200.5914666666704</v>
          </cell>
          <cell r="Q84">
            <v>40000</v>
          </cell>
          <cell r="R84">
            <v>40000</v>
          </cell>
          <cell r="S84">
            <v>5.5550992144423104</v>
          </cell>
          <cell r="T84">
            <v>2.06440779054518E-3</v>
          </cell>
          <cell r="U84">
            <v>23740.6895912695</v>
          </cell>
          <cell r="V84">
            <v>40000</v>
          </cell>
        </row>
        <row r="85">
          <cell r="C85" t="str">
            <v>S431008</v>
          </cell>
          <cell r="D85" t="str">
            <v>上海努辰金属制品有限公司</v>
          </cell>
          <cell r="E85" t="str">
            <v>极高</v>
          </cell>
          <cell r="F85" t="str">
            <v>座椅</v>
          </cell>
          <cell r="G85" t="str">
            <v>零部件</v>
          </cell>
          <cell r="H85">
            <v>306917.924</v>
          </cell>
          <cell r="I85">
            <v>0.8</v>
          </cell>
          <cell r="J85">
            <v>245534.33919999999</v>
          </cell>
          <cell r="K85">
            <v>200000</v>
          </cell>
          <cell r="L85">
            <v>45534.339200000002</v>
          </cell>
          <cell r="M85">
            <v>732193.12</v>
          </cell>
          <cell r="N85">
            <v>187083.593333333</v>
          </cell>
          <cell r="O85">
            <v>149666.87466666699</v>
          </cell>
          <cell r="P85">
            <v>195201.21386666701</v>
          </cell>
          <cell r="Q85">
            <v>200000</v>
          </cell>
          <cell r="R85">
            <v>200000</v>
          </cell>
          <cell r="S85">
            <v>1.0245837924789301</v>
          </cell>
          <cell r="T85">
            <v>1.03220389527259E-2</v>
          </cell>
          <cell r="U85">
            <v>118703.447956348</v>
          </cell>
          <cell r="V85">
            <v>200000</v>
          </cell>
        </row>
        <row r="86">
          <cell r="C86" t="str">
            <v>S413072</v>
          </cell>
          <cell r="D86" t="str">
            <v>黄骅市润晨五金制品有限公司</v>
          </cell>
          <cell r="E86" t="str">
            <v>中高</v>
          </cell>
          <cell r="F86" t="str">
            <v>金属件</v>
          </cell>
          <cell r="G86" t="str">
            <v>零部件</v>
          </cell>
          <cell r="H86">
            <v>11240.2106666667</v>
          </cell>
          <cell r="I86">
            <v>0.8</v>
          </cell>
          <cell r="J86">
            <v>8992.1685333333407</v>
          </cell>
          <cell r="K86">
            <v>30000</v>
          </cell>
          <cell r="L86">
            <v>-21007.831466666699</v>
          </cell>
          <cell r="M86">
            <v>236103.89</v>
          </cell>
          <cell r="N86">
            <v>0</v>
          </cell>
          <cell r="O86">
            <v>0</v>
          </cell>
          <cell r="P86">
            <v>-21007.831466666699</v>
          </cell>
          <cell r="Q86">
            <v>10000</v>
          </cell>
          <cell r="R86">
            <v>10000</v>
          </cell>
          <cell r="S86">
            <v>-0.476012958113602</v>
          </cell>
          <cell r="T86">
            <v>5.1610194763629402E-4</v>
          </cell>
          <cell r="U86">
            <v>5935.1723978173904</v>
          </cell>
          <cell r="V86">
            <v>10000</v>
          </cell>
        </row>
        <row r="87">
          <cell r="C87" t="str">
            <v>S437008</v>
          </cell>
          <cell r="D87" t="str">
            <v>烟台青沪纸业有限公司</v>
          </cell>
          <cell r="E87" t="str">
            <v>中高</v>
          </cell>
          <cell r="F87" t="str">
            <v>座椅</v>
          </cell>
          <cell r="G87" t="str">
            <v>零部件</v>
          </cell>
          <cell r="H87">
            <v>7349.2373333333298</v>
          </cell>
          <cell r="I87">
            <v>0.8</v>
          </cell>
          <cell r="J87">
            <v>5879.3898666666701</v>
          </cell>
          <cell r="K87">
            <v>0</v>
          </cell>
          <cell r="L87">
            <v>5879.3898666666701</v>
          </cell>
          <cell r="M87">
            <v>21121.07</v>
          </cell>
          <cell r="N87">
            <v>3520.1783333333301</v>
          </cell>
          <cell r="O87">
            <v>2816.1426666666698</v>
          </cell>
          <cell r="P87">
            <v>8695.5325333333294</v>
          </cell>
          <cell r="Q87">
            <v>20000</v>
          </cell>
          <cell r="R87">
            <v>20000</v>
          </cell>
          <cell r="S87">
            <v>2.3000316453687302</v>
          </cell>
          <cell r="T87">
            <v>1.03220389527259E-3</v>
          </cell>
          <cell r="U87">
            <v>11870.344795634801</v>
          </cell>
          <cell r="V87">
            <v>10000</v>
          </cell>
        </row>
        <row r="88">
          <cell r="C88" t="str">
            <v>S422002</v>
          </cell>
          <cell r="D88" t="str">
            <v>长春市天利得科技有限公司</v>
          </cell>
          <cell r="E88" t="str">
            <v>座椅</v>
          </cell>
          <cell r="F88" t="str">
            <v>座椅</v>
          </cell>
          <cell r="G88" t="str">
            <v>零部件</v>
          </cell>
          <cell r="H88">
            <v>559513.57466666703</v>
          </cell>
          <cell r="I88">
            <v>0.8</v>
          </cell>
          <cell r="J88">
            <v>447610.859733333</v>
          </cell>
          <cell r="K88">
            <v>320000</v>
          </cell>
          <cell r="L88">
            <v>127610.859733333</v>
          </cell>
          <cell r="M88">
            <v>1284868.54</v>
          </cell>
          <cell r="N88">
            <v>195633.001666667</v>
          </cell>
          <cell r="O88">
            <v>156506.40133333299</v>
          </cell>
          <cell r="P88">
            <v>284117.26106666698</v>
          </cell>
          <cell r="Q88">
            <v>500000</v>
          </cell>
          <cell r="R88">
            <v>500000</v>
          </cell>
          <cell r="S88">
            <v>1.75983675938182</v>
          </cell>
          <cell r="T88">
            <v>2.58050973818147E-2</v>
          </cell>
          <cell r="U88">
            <v>296758.61989086901</v>
          </cell>
          <cell r="V88">
            <v>500000</v>
          </cell>
        </row>
        <row r="89">
          <cell r="C89" t="str">
            <v>S432039</v>
          </cell>
          <cell r="D89" t="str">
            <v>吴江市拓研电子材料有限公司</v>
          </cell>
          <cell r="E89" t="str">
            <v>极高</v>
          </cell>
          <cell r="F89" t="str">
            <v>座椅</v>
          </cell>
          <cell r="G89" t="str">
            <v>零部件</v>
          </cell>
          <cell r="H89">
            <v>1.6666666666666701E-2</v>
          </cell>
          <cell r="I89">
            <v>1</v>
          </cell>
          <cell r="J89">
            <v>1.6666666666666701E-2</v>
          </cell>
          <cell r="K89">
            <v>3060</v>
          </cell>
          <cell r="L89">
            <v>-3059.9833333333299</v>
          </cell>
          <cell r="M89">
            <v>0.1</v>
          </cell>
          <cell r="N89">
            <v>1.6666666666666701E-2</v>
          </cell>
          <cell r="O89">
            <v>1.6666666666666701E-2</v>
          </cell>
          <cell r="P89">
            <v>-3059.9666666666699</v>
          </cell>
          <cell r="Q89">
            <v>884</v>
          </cell>
          <cell r="R89">
            <v>884</v>
          </cell>
          <cell r="S89">
            <v>-0.28889203586095702</v>
          </cell>
          <cell r="T89">
            <v>4.5623412171048397E-5</v>
          </cell>
          <cell r="U89">
            <v>524.66923996705702</v>
          </cell>
          <cell r="V89">
            <v>884</v>
          </cell>
        </row>
        <row r="90">
          <cell r="C90" t="str">
            <v>S461001</v>
          </cell>
          <cell r="D90" t="str">
            <v>西安海容塑料制品有限责任公司</v>
          </cell>
          <cell r="E90" t="str">
            <v>极高</v>
          </cell>
          <cell r="F90" t="str">
            <v>金属件/座椅</v>
          </cell>
          <cell r="G90" t="str">
            <v>零部件</v>
          </cell>
          <cell r="H90">
            <v>0</v>
          </cell>
          <cell r="I90">
            <v>1</v>
          </cell>
          <cell r="J90">
            <v>0</v>
          </cell>
          <cell r="K90">
            <v>17113</v>
          </cell>
          <cell r="L90">
            <v>-17113</v>
          </cell>
          <cell r="M90">
            <v>0</v>
          </cell>
          <cell r="N90">
            <v>0</v>
          </cell>
          <cell r="O90">
            <v>0</v>
          </cell>
          <cell r="P90">
            <v>-17113</v>
          </cell>
          <cell r="Q90">
            <v>5487.23</v>
          </cell>
          <cell r="R90">
            <v>5487.23</v>
          </cell>
          <cell r="S90">
            <v>-0.32064687664348701</v>
          </cell>
          <cell r="T90">
            <v>2.8319700901282998E-4</v>
          </cell>
          <cell r="U90">
            <v>3256.7656036475501</v>
          </cell>
          <cell r="V90">
            <v>5487.23</v>
          </cell>
        </row>
        <row r="91">
          <cell r="C91" t="str">
            <v>S432034</v>
          </cell>
          <cell r="D91" t="str">
            <v>上锐（常州）供应链管理有限公司</v>
          </cell>
          <cell r="E91" t="str">
            <v>中高</v>
          </cell>
          <cell r="F91" t="str">
            <v>座椅/金属件</v>
          </cell>
          <cell r="G91" t="str">
            <v>零部件</v>
          </cell>
          <cell r="H91">
            <v>48218.996666666702</v>
          </cell>
          <cell r="I91">
            <v>1</v>
          </cell>
          <cell r="J91">
            <v>48218.996666666702</v>
          </cell>
          <cell r="K91">
            <v>249048.97</v>
          </cell>
          <cell r="L91">
            <v>-200829.97333333301</v>
          </cell>
          <cell r="M91">
            <v>63602.76</v>
          </cell>
          <cell r="N91">
            <v>53198.158333333296</v>
          </cell>
          <cell r="O91">
            <v>53198.158333333296</v>
          </cell>
          <cell r="P91">
            <v>-147631.815</v>
          </cell>
          <cell r="Q91">
            <v>63602.76</v>
          </cell>
          <cell r="R91">
            <v>447.02800000000002</v>
          </cell>
          <cell r="S91">
            <v>-0.43082014537313701</v>
          </cell>
          <cell r="T91">
            <v>2.3071202144795701E-5</v>
          </cell>
          <cell r="U91">
            <v>265.318824665151</v>
          </cell>
          <cell r="V91">
            <v>60000</v>
          </cell>
        </row>
        <row r="92">
          <cell r="C92" t="str">
            <v>S421001</v>
          </cell>
          <cell r="D92" t="str">
            <v>沈阳金杯锦恒汽车安全系统有限公司</v>
          </cell>
          <cell r="E92" t="str">
            <v>中高</v>
          </cell>
          <cell r="F92" t="str">
            <v>座椅</v>
          </cell>
          <cell r="G92" t="str">
            <v>零部件</v>
          </cell>
          <cell r="H92">
            <v>8014.38533333333</v>
          </cell>
          <cell r="I92">
            <v>0.8</v>
          </cell>
          <cell r="J92">
            <v>6411.5082666666704</v>
          </cell>
          <cell r="K92">
            <v>0</v>
          </cell>
          <cell r="L92">
            <v>6411.5082666666704</v>
          </cell>
          <cell r="M92">
            <v>0</v>
          </cell>
          <cell r="N92">
            <v>10017.981666666699</v>
          </cell>
          <cell r="O92">
            <v>8014.38533333333</v>
          </cell>
          <cell r="P92">
            <v>14425.893599999999</v>
          </cell>
          <cell r="Q92">
            <v>60107.89</v>
          </cell>
          <cell r="R92">
            <v>60107.89</v>
          </cell>
          <cell r="S92">
            <v>4.1666666666666696</v>
          </cell>
          <cell r="T92">
            <v>3.1021799097308198E-3</v>
          </cell>
          <cell r="U92">
            <v>35675.068961904399</v>
          </cell>
          <cell r="V92">
            <v>60107.89</v>
          </cell>
        </row>
        <row r="93">
          <cell r="C93" t="str">
            <v>S513014</v>
          </cell>
          <cell r="D93" t="str">
            <v>邓景亮</v>
          </cell>
          <cell r="E93" t="str">
            <v>中高</v>
          </cell>
          <cell r="F93" t="str">
            <v>销售</v>
          </cell>
          <cell r="G93" t="str">
            <v>销售</v>
          </cell>
          <cell r="H93">
            <v>1297826.5266666701</v>
          </cell>
          <cell r="I93">
            <v>1</v>
          </cell>
          <cell r="J93">
            <v>1297826.5266666701</v>
          </cell>
          <cell r="K93">
            <v>1254687.352</v>
          </cell>
          <cell r="L93">
            <v>43139.174666666899</v>
          </cell>
          <cell r="M93">
            <v>3093766.72</v>
          </cell>
          <cell r="N93">
            <v>426970.15166666702</v>
          </cell>
          <cell r="O93">
            <v>426970.15166666702</v>
          </cell>
          <cell r="P93">
            <v>470109.32633333397</v>
          </cell>
          <cell r="Q93">
            <v>450000</v>
          </cell>
          <cell r="R93">
            <v>450000</v>
          </cell>
          <cell r="S93">
            <v>0.95722414934802902</v>
          </cell>
          <cell r="T93">
            <v>2.3224587643633301E-2</v>
          </cell>
          <cell r="U93">
            <v>267082.757901782</v>
          </cell>
          <cell r="V93">
            <v>100000</v>
          </cell>
        </row>
        <row r="94">
          <cell r="C94" t="str">
            <v>S413107</v>
          </cell>
          <cell r="D94" t="str">
            <v>黄骅市赵福增运输队</v>
          </cell>
          <cell r="E94" t="str">
            <v>中高</v>
          </cell>
          <cell r="F94" t="str">
            <v>销售</v>
          </cell>
          <cell r="G94" t="str">
            <v>销售</v>
          </cell>
          <cell r="H94">
            <v>895312.64800000004</v>
          </cell>
          <cell r="I94">
            <v>1</v>
          </cell>
          <cell r="J94">
            <v>895312.64800000004</v>
          </cell>
          <cell r="K94">
            <v>345312.64799999999</v>
          </cell>
          <cell r="L94">
            <v>550000</v>
          </cell>
          <cell r="M94">
            <v>2299684.7799999998</v>
          </cell>
          <cell r="N94">
            <v>294215.995</v>
          </cell>
          <cell r="O94">
            <v>294215.995</v>
          </cell>
          <cell r="P94">
            <v>844215.995</v>
          </cell>
          <cell r="Q94">
            <v>180000</v>
          </cell>
          <cell r="V94">
            <v>180000</v>
          </cell>
        </row>
        <row r="95">
          <cell r="C95" t="str">
            <v>S511037</v>
          </cell>
          <cell r="D95" t="str">
            <v>北京友联物流有限公司</v>
          </cell>
          <cell r="E95" t="str">
            <v>中高</v>
          </cell>
          <cell r="F95" t="str">
            <v>销售</v>
          </cell>
          <cell r="G95" t="str">
            <v>销售</v>
          </cell>
          <cell r="H95" t="e">
            <v>#N/A</v>
          </cell>
          <cell r="I95" t="e">
            <v>#N/A</v>
          </cell>
          <cell r="J95" t="e">
            <v>#N/A</v>
          </cell>
          <cell r="K95" t="e">
            <v>#N/A</v>
          </cell>
          <cell r="L95" t="e">
            <v>#N/A</v>
          </cell>
          <cell r="M95">
            <v>456795.51</v>
          </cell>
          <cell r="N95" t="e">
            <v>#N/A</v>
          </cell>
          <cell r="O95" t="e">
            <v>#N/A</v>
          </cell>
          <cell r="P95" t="e">
            <v>#N/A</v>
          </cell>
          <cell r="Q95">
            <v>100000</v>
          </cell>
          <cell r="R95">
            <v>100000</v>
          </cell>
          <cell r="S95" t="e">
            <v>#N/A</v>
          </cell>
          <cell r="T95">
            <v>5.1610194763629397E-3</v>
          </cell>
          <cell r="U95">
            <v>59351.723978173897</v>
          </cell>
          <cell r="V95">
            <v>50000</v>
          </cell>
        </row>
        <row r="96">
          <cell r="C96" t="str">
            <v>S511036</v>
          </cell>
          <cell r="D96" t="str">
            <v>北京恒世通物流有限公司</v>
          </cell>
          <cell r="E96" t="str">
            <v>中高</v>
          </cell>
          <cell r="F96" t="str">
            <v>销售</v>
          </cell>
          <cell r="G96" t="str">
            <v>销售</v>
          </cell>
          <cell r="H96" t="e">
            <v>#N/A</v>
          </cell>
          <cell r="I96" t="e">
            <v>#N/A</v>
          </cell>
          <cell r="J96" t="e">
            <v>#N/A</v>
          </cell>
          <cell r="K96" t="e">
            <v>#N/A</v>
          </cell>
          <cell r="L96" t="e">
            <v>#N/A</v>
          </cell>
          <cell r="M96">
            <v>1403468.4</v>
          </cell>
          <cell r="N96" t="e">
            <v>#N/A</v>
          </cell>
          <cell r="O96" t="e">
            <v>#N/A</v>
          </cell>
          <cell r="P96" t="e">
            <v>#N/A</v>
          </cell>
          <cell r="Q96">
            <v>400000</v>
          </cell>
          <cell r="R96">
            <v>400000</v>
          </cell>
          <cell r="S96" t="e">
            <v>#N/A</v>
          </cell>
          <cell r="T96">
            <v>2.0644077905451801E-2</v>
          </cell>
          <cell r="U96">
            <v>237406.89591269501</v>
          </cell>
          <cell r="V96">
            <v>200000</v>
          </cell>
        </row>
        <row r="97">
          <cell r="C97" t="str">
            <v>S537029</v>
          </cell>
          <cell r="D97" t="str">
            <v>青岛华瑞利工贸有限公司</v>
          </cell>
          <cell r="E97" t="str">
            <v>中高</v>
          </cell>
          <cell r="F97" t="str">
            <v>销售</v>
          </cell>
          <cell r="G97" t="str">
            <v>销售</v>
          </cell>
          <cell r="H97">
            <v>37186.226666666698</v>
          </cell>
          <cell r="I97">
            <v>0.8</v>
          </cell>
          <cell r="J97">
            <v>29748.9813333333</v>
          </cell>
          <cell r="K97">
            <v>0</v>
          </cell>
          <cell r="L97">
            <v>29748.9813333333</v>
          </cell>
          <cell r="M97">
            <v>139448.35</v>
          </cell>
          <cell r="N97">
            <v>0</v>
          </cell>
          <cell r="O97">
            <v>0</v>
          </cell>
          <cell r="P97">
            <v>29748.9813333333</v>
          </cell>
          <cell r="Q97">
            <v>50000</v>
          </cell>
          <cell r="R97">
            <v>50000</v>
          </cell>
          <cell r="S97">
            <v>1.6807298186030899</v>
          </cell>
          <cell r="T97">
            <v>2.5805097381814699E-3</v>
          </cell>
          <cell r="U97">
            <v>29675.861989086901</v>
          </cell>
        </row>
        <row r="98">
          <cell r="C98" t="str">
            <v>S537036</v>
          </cell>
          <cell r="D98" t="str">
            <v>青岛亿嘉通物流有限公司</v>
          </cell>
          <cell r="E98" t="str">
            <v>中高</v>
          </cell>
          <cell r="F98" t="str">
            <v>销售</v>
          </cell>
          <cell r="G98" t="str">
            <v>销售</v>
          </cell>
          <cell r="H98" t="e">
            <v>#N/A</v>
          </cell>
          <cell r="I98" t="e">
            <v>#N/A</v>
          </cell>
          <cell r="J98" t="e">
            <v>#N/A</v>
          </cell>
          <cell r="K98" t="e">
            <v>#N/A</v>
          </cell>
          <cell r="L98" t="e">
            <v>#N/A</v>
          </cell>
          <cell r="M98">
            <v>173407.62</v>
          </cell>
          <cell r="N98" t="e">
            <v>#N/A</v>
          </cell>
          <cell r="O98" t="e">
            <v>#N/A</v>
          </cell>
          <cell r="P98" t="e">
            <v>#N/A</v>
          </cell>
          <cell r="Q98">
            <v>50000</v>
          </cell>
          <cell r="R98">
            <v>50000</v>
          </cell>
          <cell r="S98" t="e">
            <v>#N/A</v>
          </cell>
          <cell r="T98">
            <v>2.5805097381814699E-3</v>
          </cell>
          <cell r="U98">
            <v>29675.861989086901</v>
          </cell>
          <cell r="V98">
            <v>40000</v>
          </cell>
        </row>
        <row r="99">
          <cell r="C99" t="str">
            <v>S515003</v>
          </cell>
          <cell r="D99" t="str">
            <v>包头市清枫科技有限公司</v>
          </cell>
          <cell r="E99" t="str">
            <v>中高</v>
          </cell>
          <cell r="F99" t="str">
            <v>销售</v>
          </cell>
          <cell r="G99" t="str">
            <v>销售</v>
          </cell>
          <cell r="H99" t="e">
            <v>#N/A</v>
          </cell>
          <cell r="I99" t="e">
            <v>#N/A</v>
          </cell>
          <cell r="J99" t="e">
            <v>#N/A</v>
          </cell>
          <cell r="K99" t="e">
            <v>#N/A</v>
          </cell>
          <cell r="L99" t="e">
            <v>#N/A</v>
          </cell>
          <cell r="M99">
            <v>25200</v>
          </cell>
          <cell r="N99" t="e">
            <v>#N/A</v>
          </cell>
          <cell r="O99" t="e">
            <v>#N/A</v>
          </cell>
          <cell r="P99" t="e">
            <v>#N/A</v>
          </cell>
          <cell r="Q99">
            <v>25200</v>
          </cell>
          <cell r="R99">
            <v>25200</v>
          </cell>
          <cell r="S99" t="e">
            <v>#N/A</v>
          </cell>
          <cell r="T99">
            <v>1.30057690804346E-3</v>
          </cell>
          <cell r="U99">
            <v>14956.634442499801</v>
          </cell>
          <cell r="V99">
            <v>25200</v>
          </cell>
        </row>
        <row r="100">
          <cell r="C100" t="str">
            <v>S513174</v>
          </cell>
          <cell r="D100" t="str">
            <v>黄骅市杭合叉车配件经营部</v>
          </cell>
          <cell r="E100" t="str">
            <v>中高</v>
          </cell>
          <cell r="F100" t="str">
            <v>销售</v>
          </cell>
          <cell r="G100" t="str">
            <v>销售</v>
          </cell>
          <cell r="H100" t="e">
            <v>#N/A</v>
          </cell>
          <cell r="I100" t="e">
            <v>#N/A</v>
          </cell>
          <cell r="J100" t="e">
            <v>#N/A</v>
          </cell>
          <cell r="K100" t="e">
            <v>#N/A</v>
          </cell>
          <cell r="L100" t="e">
            <v>#N/A</v>
          </cell>
          <cell r="M100">
            <v>40240</v>
          </cell>
          <cell r="N100" t="e">
            <v>#N/A</v>
          </cell>
          <cell r="O100" t="e">
            <v>#N/A</v>
          </cell>
          <cell r="P100" t="e">
            <v>#N/A</v>
          </cell>
          <cell r="Q100">
            <v>10000</v>
          </cell>
          <cell r="R100">
            <v>10000</v>
          </cell>
          <cell r="S100" t="e">
            <v>#N/A</v>
          </cell>
          <cell r="T100">
            <v>5.1610194763629402E-4</v>
          </cell>
          <cell r="U100">
            <v>5935.1723978173904</v>
          </cell>
          <cell r="V100">
            <v>5000</v>
          </cell>
        </row>
        <row r="101">
          <cell r="C101" t="str">
            <v>S423001</v>
          </cell>
          <cell r="D101" t="str">
            <v>哈尔滨三迪工控工程有限公司</v>
          </cell>
          <cell r="E101" t="str">
            <v>涉诉</v>
          </cell>
          <cell r="F101" t="str">
            <v>座椅</v>
          </cell>
          <cell r="G101" t="str">
            <v>固定资产</v>
          </cell>
          <cell r="H101">
            <v>0</v>
          </cell>
          <cell r="I101">
            <v>1</v>
          </cell>
          <cell r="J101">
            <v>0</v>
          </cell>
          <cell r="K101">
            <v>0</v>
          </cell>
          <cell r="L101">
            <v>0</v>
          </cell>
          <cell r="M101">
            <v>416900</v>
          </cell>
          <cell r="N101">
            <v>0</v>
          </cell>
          <cell r="O101">
            <v>0</v>
          </cell>
          <cell r="P101">
            <v>416900</v>
          </cell>
          <cell r="Q101">
            <v>200000</v>
          </cell>
          <cell r="R101">
            <v>200000</v>
          </cell>
          <cell r="S101">
            <v>0.47973135044375098</v>
          </cell>
          <cell r="T101">
            <v>1.03220389527259E-2</v>
          </cell>
          <cell r="U101">
            <v>118703.447956348</v>
          </cell>
          <cell r="V101">
            <v>180000</v>
          </cell>
        </row>
        <row r="102">
          <cell r="C102" t="str">
            <v>S411021</v>
          </cell>
          <cell r="D102" t="str">
            <v>北京鹏宇兴业精密模具制造有限公司</v>
          </cell>
          <cell r="E102" t="str">
            <v>涉诉</v>
          </cell>
          <cell r="F102" t="str">
            <v>金属件</v>
          </cell>
          <cell r="G102" t="str">
            <v>固定资产</v>
          </cell>
          <cell r="H102">
            <v>21578.661333333301</v>
          </cell>
          <cell r="I102">
            <v>1</v>
          </cell>
          <cell r="J102">
            <v>21578.661333333301</v>
          </cell>
          <cell r="K102">
            <v>0</v>
          </cell>
          <cell r="L102">
            <v>21578.661333333301</v>
          </cell>
          <cell r="M102">
            <v>40459.99</v>
          </cell>
          <cell r="N102">
            <v>0</v>
          </cell>
          <cell r="O102">
            <v>0</v>
          </cell>
          <cell r="P102">
            <v>21578.661333333301</v>
          </cell>
          <cell r="Q102">
            <v>20000</v>
          </cell>
          <cell r="R102">
            <v>20000</v>
          </cell>
          <cell r="S102">
            <v>0.92684155384121403</v>
          </cell>
          <cell r="T102">
            <v>1.03220389527259E-3</v>
          </cell>
          <cell r="U102">
            <v>11870.344795634801</v>
          </cell>
          <cell r="V102">
            <v>20000</v>
          </cell>
        </row>
        <row r="103">
          <cell r="C103" t="str">
            <v>S444014</v>
          </cell>
          <cell r="D103" t="str">
            <v>深圳市毅荣川电子科技有限公司</v>
          </cell>
          <cell r="E103" t="str">
            <v>涉诉</v>
          </cell>
          <cell r="F103" t="str">
            <v>座椅</v>
          </cell>
          <cell r="G103" t="str">
            <v>零部件</v>
          </cell>
          <cell r="H103">
            <v>101070.233333333</v>
          </cell>
          <cell r="I103">
            <v>1</v>
          </cell>
          <cell r="J103">
            <v>101070.233333333</v>
          </cell>
          <cell r="K103">
            <v>0</v>
          </cell>
          <cell r="L103">
            <v>101070.233333333</v>
          </cell>
          <cell r="M103">
            <v>151605.35</v>
          </cell>
          <cell r="N103">
            <v>0</v>
          </cell>
          <cell r="O103">
            <v>0</v>
          </cell>
          <cell r="P103">
            <v>101070.233333333</v>
          </cell>
          <cell r="Q103">
            <v>50000</v>
          </cell>
          <cell r="R103">
            <v>50000</v>
          </cell>
          <cell r="S103">
            <v>0.49470549687065801</v>
          </cell>
          <cell r="T103">
            <v>2.5805097381814699E-3</v>
          </cell>
          <cell r="U103">
            <v>29675.861989086901</v>
          </cell>
          <cell r="V103">
            <v>50000</v>
          </cell>
        </row>
        <row r="104">
          <cell r="C104" t="str">
            <v>S433021</v>
          </cell>
          <cell r="D104" t="str">
            <v>慈溪市维克多自控元件有限公司</v>
          </cell>
          <cell r="E104" t="str">
            <v>涉诉</v>
          </cell>
          <cell r="F104" t="str">
            <v>座椅</v>
          </cell>
          <cell r="G104" t="str">
            <v>零部件</v>
          </cell>
          <cell r="H104">
            <v>253262.57866666699</v>
          </cell>
          <cell r="I104">
            <v>0.8</v>
          </cell>
          <cell r="J104">
            <v>202610.06293333301</v>
          </cell>
          <cell r="K104">
            <v>0</v>
          </cell>
          <cell r="L104">
            <v>202610.06293333301</v>
          </cell>
          <cell r="M104">
            <v>508630.26</v>
          </cell>
          <cell r="N104">
            <v>62267.519999999997</v>
          </cell>
          <cell r="O104">
            <v>49814.016000000003</v>
          </cell>
          <cell r="P104">
            <v>252424.07893333299</v>
          </cell>
          <cell r="Q104">
            <v>100000</v>
          </cell>
          <cell r="R104">
            <v>100000</v>
          </cell>
          <cell r="S104">
            <v>0.396158719970651</v>
          </cell>
          <cell r="T104">
            <v>5.1610194763629397E-3</v>
          </cell>
          <cell r="U104">
            <v>59351.723978173897</v>
          </cell>
          <cell r="V104">
            <v>50000</v>
          </cell>
        </row>
        <row r="105">
          <cell r="C105" t="str">
            <v>S437023</v>
          </cell>
          <cell r="D105" t="str">
            <v>高唐强盛机械有限公司</v>
          </cell>
          <cell r="E105" t="str">
            <v>涉诉</v>
          </cell>
          <cell r="F105" t="str">
            <v>金属件</v>
          </cell>
          <cell r="G105" t="str">
            <v>零部件</v>
          </cell>
          <cell r="H105">
            <v>9003.4853333333303</v>
          </cell>
          <cell r="I105">
            <v>0.8</v>
          </cell>
          <cell r="J105">
            <v>7202.7882666666701</v>
          </cell>
          <cell r="K105">
            <v>70000</v>
          </cell>
          <cell r="L105">
            <v>-62797.211733333301</v>
          </cell>
          <cell r="M105">
            <v>856630.84</v>
          </cell>
          <cell r="N105">
            <v>0</v>
          </cell>
          <cell r="O105">
            <v>0</v>
          </cell>
          <cell r="P105">
            <v>-62797.211733333301</v>
          </cell>
          <cell r="Q105">
            <v>30000</v>
          </cell>
          <cell r="R105">
            <v>30000</v>
          </cell>
          <cell r="S105">
            <v>-0.477728217096552</v>
          </cell>
          <cell r="T105">
            <v>1.5483058429088801E-3</v>
          </cell>
          <cell r="U105">
            <v>17805.5171934522</v>
          </cell>
          <cell r="V105">
            <v>20000</v>
          </cell>
        </row>
        <row r="106">
          <cell r="C106" t="str">
            <v>S412044</v>
          </cell>
          <cell r="D106" t="str">
            <v>天津沛衡五金弹簧有限公司</v>
          </cell>
          <cell r="E106" t="str">
            <v>涉诉</v>
          </cell>
          <cell r="F106" t="str">
            <v>座椅</v>
          </cell>
          <cell r="G106" t="str">
            <v>零部件</v>
          </cell>
          <cell r="H106">
            <v>42811.28</v>
          </cell>
          <cell r="I106">
            <v>0.8</v>
          </cell>
          <cell r="J106">
            <v>34249.023999999998</v>
          </cell>
          <cell r="K106">
            <v>0</v>
          </cell>
          <cell r="L106">
            <v>34249.023999999998</v>
          </cell>
          <cell r="M106">
            <v>81145.88</v>
          </cell>
          <cell r="N106">
            <v>12485.276666666699</v>
          </cell>
          <cell r="O106">
            <v>9988.2213333333293</v>
          </cell>
          <cell r="P106">
            <v>44237.245333333303</v>
          </cell>
          <cell r="Q106">
            <v>50000</v>
          </cell>
          <cell r="R106">
            <v>50000</v>
          </cell>
          <cell r="S106">
            <v>1.13026929283782</v>
          </cell>
          <cell r="T106">
            <v>2.5805097381814699E-3</v>
          </cell>
          <cell r="U106">
            <v>29675.861989086901</v>
          </cell>
          <cell r="V106">
            <v>20000</v>
          </cell>
        </row>
        <row r="107">
          <cell r="C107" t="str">
            <v>S433027</v>
          </cell>
          <cell r="D107" t="str">
            <v>浙江泰极信汽车部件有限公司</v>
          </cell>
          <cell r="E107" t="str">
            <v>涉诉</v>
          </cell>
          <cell r="F107" t="str">
            <v>金属件</v>
          </cell>
          <cell r="G107" t="str">
            <v>零部件</v>
          </cell>
          <cell r="H107">
            <v>0</v>
          </cell>
          <cell r="I107">
            <v>0.8</v>
          </cell>
          <cell r="J107">
            <v>0</v>
          </cell>
          <cell r="K107">
            <v>20000</v>
          </cell>
          <cell r="L107">
            <v>-20000</v>
          </cell>
          <cell r="M107">
            <v>249669.96</v>
          </cell>
          <cell r="N107">
            <v>0</v>
          </cell>
          <cell r="O107">
            <v>0</v>
          </cell>
          <cell r="P107">
            <v>-20000</v>
          </cell>
          <cell r="Q107">
            <v>30000</v>
          </cell>
          <cell r="R107">
            <v>30000</v>
          </cell>
          <cell r="S107">
            <v>-1.5</v>
          </cell>
          <cell r="T107">
            <v>1.5483058429088801E-3</v>
          </cell>
          <cell r="U107">
            <v>17805.5171934522</v>
          </cell>
          <cell r="V107">
            <v>20000</v>
          </cell>
        </row>
        <row r="108">
          <cell r="C108" t="str">
            <v>S511032</v>
          </cell>
          <cell r="D108" t="str">
            <v>中机科(北京)车辆检测工程研究院有限公司</v>
          </cell>
          <cell r="E108" t="str">
            <v>涉诉</v>
          </cell>
          <cell r="F108" t="str">
            <v>金属件</v>
          </cell>
          <cell r="G108" t="str">
            <v>零部件</v>
          </cell>
          <cell r="H108">
            <v>277949.40000000002</v>
          </cell>
          <cell r="I108">
            <v>0.8</v>
          </cell>
          <cell r="J108">
            <v>222359.52</v>
          </cell>
          <cell r="K108">
            <v>30000</v>
          </cell>
          <cell r="L108">
            <v>192359.52</v>
          </cell>
          <cell r="M108">
            <v>619964</v>
          </cell>
          <cell r="N108">
            <v>39407.25</v>
          </cell>
          <cell r="O108">
            <v>31525.8</v>
          </cell>
          <cell r="P108">
            <v>223885.32</v>
          </cell>
          <cell r="Q108">
            <v>30000</v>
          </cell>
          <cell r="R108">
            <v>30000</v>
          </cell>
          <cell r="S108">
            <v>0.13399717319563401</v>
          </cell>
          <cell r="T108">
            <v>1.5483058429088801E-3</v>
          </cell>
          <cell r="U108">
            <v>17805.5171934522</v>
          </cell>
        </row>
        <row r="109">
          <cell r="C109" t="str">
            <v>S535001</v>
          </cell>
          <cell r="D109" t="str">
            <v>厦门市三友和机械有限公司</v>
          </cell>
          <cell r="E109" t="str">
            <v>涉诉</v>
          </cell>
          <cell r="F109" t="str">
            <v>金属件</v>
          </cell>
          <cell r="G109" t="str">
            <v>零部件</v>
          </cell>
          <cell r="H109">
            <v>0</v>
          </cell>
          <cell r="I109">
            <v>1</v>
          </cell>
          <cell r="J109">
            <v>0</v>
          </cell>
          <cell r="K109">
            <v>20000</v>
          </cell>
          <cell r="L109">
            <v>-20000</v>
          </cell>
          <cell r="M109">
            <v>294000</v>
          </cell>
          <cell r="N109">
            <v>0</v>
          </cell>
          <cell r="O109">
            <v>0</v>
          </cell>
          <cell r="P109">
            <v>-20000</v>
          </cell>
          <cell r="Q109">
            <v>30000</v>
          </cell>
          <cell r="R109">
            <v>30000</v>
          </cell>
          <cell r="S109">
            <v>-1.5</v>
          </cell>
          <cell r="T109">
            <v>1.5483058429088801E-3</v>
          </cell>
          <cell r="U109">
            <v>17805.5171934522</v>
          </cell>
        </row>
        <row r="110">
          <cell r="C110" t="str">
            <v>S411047</v>
          </cell>
          <cell r="D110" t="str">
            <v>大连吉田拉链有限公司北京分公司</v>
          </cell>
          <cell r="E110" t="str">
            <v>涉诉</v>
          </cell>
          <cell r="F110" t="str">
            <v>金属件</v>
          </cell>
          <cell r="G110" t="str">
            <v>零部件</v>
          </cell>
          <cell r="H110">
            <v>24329.35</v>
          </cell>
          <cell r="I110">
            <v>1</v>
          </cell>
          <cell r="J110">
            <v>24329.35</v>
          </cell>
          <cell r="K110">
            <v>20000</v>
          </cell>
          <cell r="L110">
            <v>4329.3499999999904</v>
          </cell>
          <cell r="M110">
            <v>42807.9</v>
          </cell>
          <cell r="N110">
            <v>7134.65</v>
          </cell>
          <cell r="O110">
            <v>7134.65</v>
          </cell>
          <cell r="P110">
            <v>11464</v>
          </cell>
          <cell r="Q110">
            <v>42807.9</v>
          </cell>
          <cell r="R110">
            <v>42807.9</v>
          </cell>
          <cell r="S110">
            <v>3.73411549197488</v>
          </cell>
          <cell r="T110">
            <v>2.2093240564219699E-3</v>
          </cell>
          <cell r="U110">
            <v>25407.226648852698</v>
          </cell>
          <cell r="V110">
            <v>42807.9</v>
          </cell>
        </row>
        <row r="111">
          <cell r="C111" t="str">
            <v>S413082</v>
          </cell>
          <cell r="D111" t="str">
            <v>深州市卓伦橡塑磨具有限公司</v>
          </cell>
          <cell r="E111" t="str">
            <v>涉诉</v>
          </cell>
          <cell r="F111" t="str">
            <v>金属件</v>
          </cell>
          <cell r="G111" t="str">
            <v>零部件</v>
          </cell>
          <cell r="H111">
            <v>712043.26933333301</v>
          </cell>
          <cell r="I111">
            <v>0.8</v>
          </cell>
          <cell r="J111">
            <v>569634.61546666699</v>
          </cell>
          <cell r="K111">
            <v>600000</v>
          </cell>
          <cell r="L111">
            <v>-30365.384533333199</v>
          </cell>
          <cell r="M111">
            <v>4117298.58</v>
          </cell>
          <cell r="N111">
            <v>178983.14</v>
          </cell>
          <cell r="O111">
            <v>143186.51199999999</v>
          </cell>
          <cell r="P111">
            <v>112821.12746666701</v>
          </cell>
          <cell r="Q111">
            <v>500000</v>
          </cell>
          <cell r="R111">
            <v>500000</v>
          </cell>
          <cell r="S111">
            <v>4.4317940374042601</v>
          </cell>
          <cell r="T111">
            <v>2.58050973818147E-2</v>
          </cell>
          <cell r="U111">
            <v>299154.88183470501</v>
          </cell>
          <cell r="V111">
            <v>500000</v>
          </cell>
        </row>
        <row r="112">
          <cell r="C112" t="str">
            <v>S412015</v>
          </cell>
          <cell r="D112" t="str">
            <v>天津亚铁科技有限公司</v>
          </cell>
          <cell r="E112" t="str">
            <v>涉诉</v>
          </cell>
          <cell r="F112" t="str">
            <v>金属件</v>
          </cell>
          <cell r="G112" t="str">
            <v>原材料</v>
          </cell>
          <cell r="M112">
            <v>200686.65</v>
          </cell>
          <cell r="Q112">
            <v>50000</v>
          </cell>
          <cell r="R112">
            <v>50000</v>
          </cell>
          <cell r="S112" t="e">
            <v>#DIV/0!</v>
          </cell>
          <cell r="T112">
            <v>2.5805097381814699E-3</v>
          </cell>
          <cell r="V112">
            <v>50000</v>
          </cell>
        </row>
        <row r="113">
          <cell r="C113" t="str">
            <v>S432008</v>
          </cell>
          <cell r="D113" t="str">
            <v>徐州华夏电子有限公司</v>
          </cell>
          <cell r="E113" t="str">
            <v>零部件</v>
          </cell>
          <cell r="F113" t="str">
            <v>座椅</v>
          </cell>
          <cell r="G113" t="str">
            <v>零部件</v>
          </cell>
          <cell r="H113">
            <v>231412.04800000001</v>
          </cell>
          <cell r="I113">
            <v>0.8</v>
          </cell>
          <cell r="J113">
            <v>185129.6384</v>
          </cell>
          <cell r="K113">
            <v>0</v>
          </cell>
          <cell r="L113">
            <v>185129.6384</v>
          </cell>
          <cell r="M113">
            <v>484242</v>
          </cell>
          <cell r="N113">
            <v>71298.856666666703</v>
          </cell>
          <cell r="O113">
            <v>57039.0853333333</v>
          </cell>
          <cell r="P113">
            <v>242168.723733333</v>
          </cell>
          <cell r="Q113">
            <v>60000</v>
          </cell>
          <cell r="R113">
            <v>60000</v>
          </cell>
          <cell r="S113">
            <v>0.24776114386294401</v>
          </cell>
          <cell r="T113">
            <v>3.0966116858177702E-3</v>
          </cell>
          <cell r="U113">
            <v>60000</v>
          </cell>
          <cell r="V113">
            <v>60000</v>
          </cell>
        </row>
        <row r="114">
          <cell r="C114" t="str">
            <v>S435004</v>
          </cell>
          <cell r="D114" t="str">
            <v>厦门市鑫荣飞工贸有限公司</v>
          </cell>
          <cell r="E114" t="str">
            <v>金属件</v>
          </cell>
          <cell r="F114" t="str">
            <v>金属件</v>
          </cell>
          <cell r="G114" t="str">
            <v>零部件</v>
          </cell>
          <cell r="H114">
            <v>304006.80266666698</v>
          </cell>
          <cell r="I114">
            <v>0.8</v>
          </cell>
          <cell r="J114">
            <v>243205.44213333301</v>
          </cell>
          <cell r="K114">
            <v>0</v>
          </cell>
          <cell r="L114">
            <v>243205.44213333301</v>
          </cell>
          <cell r="M114">
            <v>656344.41</v>
          </cell>
          <cell r="N114">
            <v>145695.42000000001</v>
          </cell>
          <cell r="O114">
            <v>116556.336</v>
          </cell>
          <cell r="P114">
            <v>359761.77813333302</v>
          </cell>
          <cell r="Q114">
            <v>100000</v>
          </cell>
          <cell r="R114">
            <v>100000</v>
          </cell>
          <cell r="S114">
            <v>0.27796171266125602</v>
          </cell>
          <cell r="T114">
            <v>5.1610194763629397E-3</v>
          </cell>
          <cell r="U114">
            <v>100000</v>
          </cell>
          <cell r="V114">
            <v>60000</v>
          </cell>
        </row>
        <row r="115">
          <cell r="C115" t="str">
            <v>S431002</v>
          </cell>
          <cell r="D115" t="str">
            <v>易格斯（上海）拖链系统有限公司</v>
          </cell>
          <cell r="E115" t="str">
            <v>零部件</v>
          </cell>
          <cell r="F115" t="str">
            <v>金属件</v>
          </cell>
          <cell r="G115" t="str">
            <v>零部件</v>
          </cell>
          <cell r="H115">
            <v>153302.21666666699</v>
          </cell>
          <cell r="I115">
            <v>1</v>
          </cell>
          <cell r="J115">
            <v>153302.21666666699</v>
          </cell>
          <cell r="K115">
            <v>70000</v>
          </cell>
          <cell r="L115">
            <v>83302.216666666704</v>
          </cell>
          <cell r="M115">
            <v>418529.62</v>
          </cell>
          <cell r="N115">
            <v>69754.936666666705</v>
          </cell>
          <cell r="O115">
            <v>69754.936666666705</v>
          </cell>
          <cell r="P115">
            <v>153057.153333333</v>
          </cell>
          <cell r="Q115">
            <v>270891.44</v>
          </cell>
          <cell r="R115">
            <v>270891.44</v>
          </cell>
          <cell r="S115">
            <v>1.7698711500928199</v>
          </cell>
          <cell r="T115">
            <v>1.3980759978200001E-2</v>
          </cell>
          <cell r="U115">
            <v>160778.7397493</v>
          </cell>
          <cell r="V115">
            <v>270891.44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activeCell="E3" sqref="E3"/>
    </sheetView>
  </sheetViews>
  <sheetFormatPr defaultColWidth="9" defaultRowHeight="13.8" x14ac:dyDescent="0.25"/>
  <cols>
    <col min="2" max="2" width="13.5546875" customWidth="1"/>
    <col min="3" max="3" width="12.6640625" customWidth="1"/>
    <col min="4" max="4" width="11.21875" style="28" customWidth="1"/>
    <col min="5" max="5" width="15.77734375" style="28" customWidth="1"/>
    <col min="6" max="6" width="11.77734375" style="28" customWidth="1"/>
    <col min="7" max="7" width="15.33203125" style="28" customWidth="1"/>
    <col min="8" max="8" width="13.6640625" style="28" customWidth="1"/>
    <col min="9" max="9" width="15.44140625" style="28" customWidth="1"/>
    <col min="10" max="10" width="13" style="28" customWidth="1"/>
    <col min="11" max="11" width="30.109375" style="28" customWidth="1"/>
  </cols>
  <sheetData>
    <row r="1" spans="1:11" x14ac:dyDescent="0.25">
      <c r="A1" s="175" t="s">
        <v>599</v>
      </c>
      <c r="B1" s="175" t="s">
        <v>593</v>
      </c>
      <c r="C1" s="175" t="s">
        <v>614</v>
      </c>
      <c r="D1" s="175" t="s">
        <v>602</v>
      </c>
      <c r="E1" s="173" t="s">
        <v>596</v>
      </c>
      <c r="F1" s="174"/>
      <c r="G1" s="173" t="s">
        <v>598</v>
      </c>
      <c r="H1" s="174"/>
      <c r="I1" s="173" t="s">
        <v>597</v>
      </c>
      <c r="J1" s="174"/>
      <c r="K1" s="175" t="s">
        <v>595</v>
      </c>
    </row>
    <row r="2" spans="1:11" x14ac:dyDescent="0.25">
      <c r="A2" s="176"/>
      <c r="B2" s="176"/>
      <c r="C2" s="176"/>
      <c r="D2" s="176"/>
      <c r="E2" s="171" t="s">
        <v>600</v>
      </c>
      <c r="F2" s="171" t="s">
        <v>594</v>
      </c>
      <c r="G2" s="171" t="s">
        <v>600</v>
      </c>
      <c r="H2" s="171" t="s">
        <v>594</v>
      </c>
      <c r="I2" s="171" t="s">
        <v>600</v>
      </c>
      <c r="J2" s="171" t="s">
        <v>594</v>
      </c>
      <c r="K2" s="176"/>
    </row>
    <row r="3" spans="1:11" ht="22.8" customHeight="1" x14ac:dyDescent="0.25">
      <c r="A3" s="172">
        <v>1</v>
      </c>
      <c r="B3" s="179" t="s">
        <v>601</v>
      </c>
      <c r="C3" s="178" t="s">
        <v>609</v>
      </c>
      <c r="D3" s="171">
        <v>1</v>
      </c>
      <c r="E3" s="172">
        <v>3223767.43</v>
      </c>
      <c r="F3" s="172"/>
      <c r="G3" s="172">
        <v>0</v>
      </c>
      <c r="H3" s="172"/>
      <c r="I3" s="172">
        <v>500000</v>
      </c>
      <c r="J3" s="172"/>
      <c r="K3" s="172"/>
    </row>
    <row r="4" spans="1:11" ht="22.8" customHeight="1" x14ac:dyDescent="0.25">
      <c r="A4" s="172">
        <v>2</v>
      </c>
      <c r="B4" s="180"/>
      <c r="C4" s="178" t="s">
        <v>610</v>
      </c>
      <c r="D4" s="171">
        <v>15</v>
      </c>
      <c r="E4" s="172">
        <v>3667708.0100000002</v>
      </c>
      <c r="F4" s="172"/>
      <c r="G4" s="172">
        <v>256003.9999999998</v>
      </c>
      <c r="H4" s="172"/>
      <c r="I4" s="172">
        <v>120000</v>
      </c>
      <c r="J4" s="172"/>
      <c r="K4" s="172"/>
    </row>
    <row r="5" spans="1:11" ht="22.8" customHeight="1" x14ac:dyDescent="0.25">
      <c r="A5" s="172">
        <v>3</v>
      </c>
      <c r="B5" s="179" t="s">
        <v>608</v>
      </c>
      <c r="C5" s="181" t="s">
        <v>607</v>
      </c>
      <c r="D5" s="171">
        <v>4</v>
      </c>
      <c r="E5" s="172">
        <v>6581962.0600000005</v>
      </c>
      <c r="F5" s="172"/>
      <c r="G5" s="172"/>
      <c r="H5" s="172"/>
      <c r="I5" s="172"/>
      <c r="J5" s="172"/>
      <c r="K5" s="172"/>
    </row>
    <row r="6" spans="1:11" ht="22.8" customHeight="1" x14ac:dyDescent="0.25">
      <c r="A6" s="172">
        <v>4</v>
      </c>
      <c r="B6" s="180"/>
      <c r="C6" s="181" t="s">
        <v>625</v>
      </c>
      <c r="D6" s="171">
        <v>5</v>
      </c>
      <c r="E6" s="172">
        <v>6235935.71</v>
      </c>
      <c r="F6" s="172"/>
      <c r="G6" s="172">
        <v>2633936.0389999985</v>
      </c>
      <c r="H6" s="172"/>
      <c r="I6" s="172">
        <v>2092803.7760000001</v>
      </c>
      <c r="J6" s="172"/>
      <c r="K6" s="172"/>
    </row>
    <row r="7" spans="1:11" ht="22.8" customHeight="1" x14ac:dyDescent="0.25">
      <c r="A7" s="172">
        <v>5</v>
      </c>
      <c r="B7" s="179" t="s">
        <v>611</v>
      </c>
      <c r="C7" s="178" t="s">
        <v>604</v>
      </c>
      <c r="D7" s="172">
        <v>56</v>
      </c>
      <c r="E7" s="172">
        <v>32746815.410000004</v>
      </c>
      <c r="F7" s="172"/>
      <c r="G7" s="172">
        <v>9889570.932333339</v>
      </c>
      <c r="H7" s="172"/>
      <c r="I7" s="172"/>
      <c r="J7" s="172"/>
      <c r="K7" s="172"/>
    </row>
    <row r="8" spans="1:11" ht="22.8" customHeight="1" x14ac:dyDescent="0.25">
      <c r="A8" s="172">
        <v>6</v>
      </c>
      <c r="B8" s="180"/>
      <c r="C8" s="178" t="s">
        <v>605</v>
      </c>
      <c r="D8" s="172">
        <v>66</v>
      </c>
      <c r="E8" s="172">
        <v>74453702.64000003</v>
      </c>
      <c r="F8" s="172"/>
      <c r="G8" s="189">
        <v>15229850.116000002</v>
      </c>
      <c r="H8" s="172"/>
      <c r="I8" s="172">
        <v>1247274</v>
      </c>
      <c r="J8" s="172"/>
      <c r="K8" s="178" t="s">
        <v>630</v>
      </c>
    </row>
    <row r="9" spans="1:11" ht="22.8" customHeight="1" x14ac:dyDescent="0.25">
      <c r="A9" s="172">
        <v>7</v>
      </c>
      <c r="B9" s="178" t="s">
        <v>603</v>
      </c>
      <c r="C9" s="178" t="s">
        <v>603</v>
      </c>
      <c r="D9" s="172">
        <v>3</v>
      </c>
      <c r="E9" s="172">
        <v>1003257.47</v>
      </c>
      <c r="F9" s="172"/>
      <c r="G9" s="172">
        <v>449979.7383333327</v>
      </c>
      <c r="H9" s="172"/>
      <c r="I9" s="172">
        <v>280000</v>
      </c>
      <c r="J9" s="172"/>
      <c r="K9" s="172"/>
    </row>
    <row r="10" spans="1:11" ht="22.8" customHeight="1" x14ac:dyDescent="0.25">
      <c r="A10" s="172">
        <v>8</v>
      </c>
      <c r="B10" s="178" t="s">
        <v>612</v>
      </c>
      <c r="C10" s="178" t="s">
        <v>612</v>
      </c>
      <c r="D10" s="172">
        <v>17</v>
      </c>
      <c r="E10" s="172">
        <v>8786650.3000000007</v>
      </c>
      <c r="F10" s="172"/>
      <c r="G10" s="172">
        <v>8786650.3000000007</v>
      </c>
      <c r="H10" s="172"/>
      <c r="I10" s="172">
        <v>2287804.92</v>
      </c>
      <c r="J10" s="172"/>
      <c r="K10" s="172"/>
    </row>
    <row r="11" spans="1:11" ht="22.8" customHeight="1" x14ac:dyDescent="0.25">
      <c r="A11" s="172">
        <v>9</v>
      </c>
      <c r="B11" s="178" t="s">
        <v>613</v>
      </c>
      <c r="C11" s="178" t="s">
        <v>613</v>
      </c>
      <c r="D11" s="172">
        <v>6</v>
      </c>
      <c r="E11" s="172">
        <v>441876.4</v>
      </c>
      <c r="F11" s="172"/>
      <c r="G11" s="172">
        <v>209973.36666666673</v>
      </c>
      <c r="H11" s="172"/>
      <c r="I11" s="172">
        <v>100000</v>
      </c>
      <c r="J11" s="172"/>
      <c r="K11" s="172"/>
    </row>
    <row r="12" spans="1:11" ht="22.8" customHeight="1" x14ac:dyDescent="0.25">
      <c r="A12" s="172">
        <v>10</v>
      </c>
      <c r="B12" s="178" t="s">
        <v>617</v>
      </c>
      <c r="C12" s="170" t="s">
        <v>617</v>
      </c>
      <c r="D12" s="172"/>
      <c r="E12" s="172">
        <v>7941267.8200000012</v>
      </c>
      <c r="F12" s="172"/>
      <c r="G12" s="172">
        <v>2953408.3119999999</v>
      </c>
      <c r="H12" s="172"/>
      <c r="I12" s="172">
        <v>439932.5</v>
      </c>
      <c r="J12" s="172"/>
      <c r="K12" s="172"/>
    </row>
    <row r="13" spans="1:11" ht="33.6" customHeight="1" x14ac:dyDescent="0.25">
      <c r="A13" s="172">
        <v>11</v>
      </c>
      <c r="B13" s="178" t="s">
        <v>628</v>
      </c>
      <c r="C13" s="178" t="s">
        <v>628</v>
      </c>
      <c r="D13" s="172">
        <v>7</v>
      </c>
      <c r="E13" s="172">
        <v>435622</v>
      </c>
      <c r="F13" s="172"/>
      <c r="G13" s="172">
        <v>128270</v>
      </c>
      <c r="H13" s="172"/>
      <c r="I13" s="172">
        <v>0</v>
      </c>
      <c r="J13" s="172"/>
      <c r="K13" s="172"/>
    </row>
  </sheetData>
  <mergeCells count="11">
    <mergeCell ref="B3:B4"/>
    <mergeCell ref="B7:B8"/>
    <mergeCell ref="C1:C2"/>
    <mergeCell ref="B5:B6"/>
    <mergeCell ref="E1:F1"/>
    <mergeCell ref="G1:H1"/>
    <mergeCell ref="I1:J1"/>
    <mergeCell ref="A1:A2"/>
    <mergeCell ref="B1:B2"/>
    <mergeCell ref="K1:K2"/>
    <mergeCell ref="D1:D2"/>
  </mergeCells>
  <phoneticPr fontId="1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AS203"/>
  <sheetViews>
    <sheetView view="pageBreakPreview" zoomScale="70" zoomScaleNormal="70" zoomScaleSheetLayoutView="70" workbookViewId="0">
      <pane xSplit="9" ySplit="3" topLeftCell="AC4" activePane="bottomRight" state="frozen"/>
      <selection pane="topRight" activeCell="J1" sqref="J1"/>
      <selection pane="bottomLeft" activeCell="A4" sqref="A4"/>
      <selection pane="bottomRight" activeCell="AO15" sqref="AO15"/>
    </sheetView>
  </sheetViews>
  <sheetFormatPr defaultColWidth="9" defaultRowHeight="13.8" x14ac:dyDescent="0.25"/>
  <cols>
    <col min="1" max="1" width="4.77734375" customWidth="1"/>
    <col min="2" max="2" width="9.109375" customWidth="1"/>
    <col min="3" max="3" width="10.77734375" customWidth="1"/>
    <col min="4" max="4" width="34.5546875" customWidth="1"/>
    <col min="5" max="5" width="9.44140625" customWidth="1"/>
    <col min="6" max="6" width="9.33203125" customWidth="1"/>
    <col min="7" max="7" width="10.21875" customWidth="1"/>
    <col min="8" max="8" width="12.6640625" customWidth="1"/>
    <col min="9" max="9" width="13.77734375" customWidth="1"/>
    <col min="10" max="14" width="16.5546875" hidden="1" customWidth="1"/>
    <col min="15" max="15" width="17.5546875" hidden="1" customWidth="1"/>
    <col min="16" max="16" width="18.21875" customWidth="1"/>
    <col min="17" max="17" width="18.21875" hidden="1" customWidth="1"/>
    <col min="18" max="18" width="15.44140625" hidden="1" customWidth="1"/>
    <col min="19" max="19" width="15.33203125" hidden="1" customWidth="1"/>
    <col min="20" max="20" width="19.21875" hidden="1" customWidth="1"/>
    <col min="21" max="21" width="18.6640625" customWidth="1"/>
    <col min="22" max="23" width="16.77734375" customWidth="1"/>
    <col min="24" max="24" width="16.5546875" style="27" hidden="1" customWidth="1"/>
    <col min="25" max="25" width="18.109375" style="27" hidden="1" customWidth="1"/>
    <col min="26" max="26" width="16.77734375" customWidth="1"/>
    <col min="27" max="27" width="16.88671875" customWidth="1"/>
    <col min="28" max="28" width="9.5546875" hidden="1" customWidth="1"/>
    <col min="29" max="29" width="10.6640625" customWidth="1"/>
    <col min="30" max="34" width="7.44140625" customWidth="1"/>
    <col min="35" max="35" width="9.44140625" customWidth="1"/>
    <col min="36" max="36" width="17.109375" customWidth="1"/>
    <col min="37" max="39" width="9.6640625" hidden="1" customWidth="1"/>
    <col min="40" max="40" width="10.77734375" customWidth="1"/>
    <col min="41" max="41" width="49.21875" customWidth="1"/>
    <col min="42" max="42" width="14.109375" customWidth="1"/>
    <col min="43" max="43" width="27.21875" customWidth="1"/>
    <col min="44" max="44" width="12.109375" customWidth="1"/>
    <col min="45" max="45" width="9" style="28"/>
  </cols>
  <sheetData>
    <row r="1" spans="1:45" ht="20.399999999999999" x14ac:dyDescent="0.25">
      <c r="A1" s="146" t="s">
        <v>583</v>
      </c>
      <c r="B1" s="146"/>
      <c r="C1" s="146"/>
      <c r="D1" s="146"/>
      <c r="E1" s="146"/>
      <c r="F1" s="146"/>
      <c r="G1" s="29"/>
      <c r="H1" s="29"/>
      <c r="I1" s="29"/>
      <c r="J1" s="39">
        <f t="shared" ref="J1:AA1" si="0">SUBTOTAL(9,J4:J194)</f>
        <v>2606788.9299999988</v>
      </c>
      <c r="K1" s="39">
        <f t="shared" si="0"/>
        <v>3096479.7533333329</v>
      </c>
      <c r="L1" s="39">
        <f t="shared" si="0"/>
        <v>3665730.585</v>
      </c>
      <c r="M1" s="39">
        <f t="shared" si="0"/>
        <v>4293059.3550000014</v>
      </c>
      <c r="N1" s="40">
        <f t="shared" si="0"/>
        <v>4978263.4699999979</v>
      </c>
      <c r="O1" s="40">
        <f t="shared" si="0"/>
        <v>5495883.3483333318</v>
      </c>
      <c r="P1" s="41">
        <f t="shared" si="0"/>
        <v>20361120.737999987</v>
      </c>
      <c r="Q1" s="41">
        <f t="shared" si="0"/>
        <v>10985486.99</v>
      </c>
      <c r="R1" s="41">
        <f t="shared" si="0"/>
        <v>774782.89</v>
      </c>
      <c r="S1" s="41">
        <f t="shared" si="0"/>
        <v>97320.960000000006</v>
      </c>
      <c r="T1" s="41">
        <f t="shared" si="0"/>
        <v>4527000</v>
      </c>
      <c r="U1" s="41">
        <f t="shared" si="0"/>
        <v>16384590.84</v>
      </c>
      <c r="V1" s="41">
        <f t="shared" si="0"/>
        <v>3976529.8980000024</v>
      </c>
      <c r="W1" s="41">
        <f t="shared" si="0"/>
        <v>32630274.889999993</v>
      </c>
      <c r="X1" s="41">
        <f t="shared" si="0"/>
        <v>13676106.746000005</v>
      </c>
      <c r="Y1" s="41">
        <f t="shared" si="0"/>
        <v>14383498.32966667</v>
      </c>
      <c r="Z1" s="41">
        <f>SUBTOTAL(9,Z4:Z194)</f>
        <v>5355537.8159999996</v>
      </c>
      <c r="AA1" s="41">
        <f t="shared" si="0"/>
        <v>5355537.8159999996</v>
      </c>
      <c r="AB1" s="56"/>
      <c r="AC1" s="56">
        <f>SUBTOTAL(9,AC4:AC194)</f>
        <v>1.0000000000000002</v>
      </c>
      <c r="AD1" s="41"/>
      <c r="AE1" s="41"/>
      <c r="AF1" s="41"/>
      <c r="AG1" s="41"/>
      <c r="AH1" s="41"/>
      <c r="AI1" s="41"/>
      <c r="AJ1" s="41">
        <f>SUBTOTAL(9,AJ4:AJ194)</f>
        <v>5287294.7027199995</v>
      </c>
      <c r="AK1" s="66"/>
      <c r="AL1" s="67"/>
      <c r="AM1" s="66"/>
      <c r="AN1" s="68"/>
      <c r="AO1" s="68"/>
      <c r="AP1" s="69"/>
      <c r="AQ1" s="70"/>
    </row>
    <row r="2" spans="1:45" ht="16.2" customHeight="1" x14ac:dyDescent="0.25">
      <c r="A2" s="147" t="s">
        <v>0</v>
      </c>
      <c r="B2" s="143" t="s">
        <v>1</v>
      </c>
      <c r="C2" s="147" t="s">
        <v>2</v>
      </c>
      <c r="D2" s="147" t="s">
        <v>3</v>
      </c>
      <c r="E2" s="145" t="s">
        <v>465</v>
      </c>
      <c r="F2" s="147" t="s">
        <v>5</v>
      </c>
      <c r="G2" s="143" t="s">
        <v>369</v>
      </c>
      <c r="H2" s="145" t="s">
        <v>442</v>
      </c>
      <c r="I2" s="145" t="s">
        <v>440</v>
      </c>
      <c r="J2" s="148" t="s">
        <v>450</v>
      </c>
      <c r="K2" s="149"/>
      <c r="L2" s="149"/>
      <c r="M2" s="149"/>
      <c r="N2" s="149"/>
      <c r="O2" s="150"/>
      <c r="P2" s="151" t="s">
        <v>454</v>
      </c>
      <c r="Q2" s="159" t="s">
        <v>443</v>
      </c>
      <c r="R2" s="159"/>
      <c r="S2" s="149" t="s">
        <v>444</v>
      </c>
      <c r="T2" s="158"/>
      <c r="U2" s="160" t="s">
        <v>452</v>
      </c>
      <c r="V2" s="153" t="s">
        <v>453</v>
      </c>
      <c r="W2" s="153" t="s">
        <v>455</v>
      </c>
      <c r="X2" s="155" t="s">
        <v>441</v>
      </c>
      <c r="Y2" s="156"/>
      <c r="Z2" s="95" t="s">
        <v>441</v>
      </c>
      <c r="AA2" s="141" t="s">
        <v>6</v>
      </c>
      <c r="AB2" s="141" t="s">
        <v>375</v>
      </c>
      <c r="AC2" s="141" t="s">
        <v>376</v>
      </c>
      <c r="AD2" s="164" t="s">
        <v>565</v>
      </c>
      <c r="AE2" s="165"/>
      <c r="AF2" s="165"/>
      <c r="AG2" s="166"/>
      <c r="AH2" s="157" t="s">
        <v>566</v>
      </c>
      <c r="AI2" s="141" t="s">
        <v>567</v>
      </c>
      <c r="AJ2" s="141" t="s">
        <v>8</v>
      </c>
      <c r="AK2" s="162" t="s">
        <v>9</v>
      </c>
      <c r="AL2" s="141" t="s">
        <v>10</v>
      </c>
      <c r="AM2" s="162" t="s">
        <v>11</v>
      </c>
      <c r="AN2" s="141" t="s">
        <v>12</v>
      </c>
      <c r="AO2" s="5" t="s">
        <v>13</v>
      </c>
      <c r="AP2" s="147" t="s">
        <v>14</v>
      </c>
      <c r="AQ2" s="157" t="s">
        <v>15</v>
      </c>
    </row>
    <row r="3" spans="1:45" ht="32.4" x14ac:dyDescent="0.25">
      <c r="A3" s="147"/>
      <c r="B3" s="144"/>
      <c r="C3" s="147"/>
      <c r="D3" s="147"/>
      <c r="E3" s="144"/>
      <c r="F3" s="147"/>
      <c r="G3" s="144"/>
      <c r="H3" s="144"/>
      <c r="I3" s="144"/>
      <c r="J3" s="15" t="s">
        <v>377</v>
      </c>
      <c r="K3" s="15" t="s">
        <v>378</v>
      </c>
      <c r="L3" s="15" t="s">
        <v>379</v>
      </c>
      <c r="M3" s="15" t="s">
        <v>380</v>
      </c>
      <c r="N3" s="15" t="s">
        <v>381</v>
      </c>
      <c r="O3" s="101" t="s">
        <v>449</v>
      </c>
      <c r="P3" s="152"/>
      <c r="Q3" s="88" t="s">
        <v>383</v>
      </c>
      <c r="R3" s="88" t="s">
        <v>384</v>
      </c>
      <c r="S3" s="102" t="s">
        <v>451</v>
      </c>
      <c r="T3" s="103" t="s">
        <v>386</v>
      </c>
      <c r="U3" s="161"/>
      <c r="V3" s="154"/>
      <c r="W3" s="154"/>
      <c r="X3" s="104" t="s">
        <v>392</v>
      </c>
      <c r="Y3" s="105" t="s">
        <v>393</v>
      </c>
      <c r="Z3" s="59" t="s">
        <v>16</v>
      </c>
      <c r="AA3" s="142"/>
      <c r="AB3" s="142"/>
      <c r="AC3" s="142"/>
      <c r="AD3" s="15" t="s">
        <v>564</v>
      </c>
      <c r="AE3" s="15" t="s">
        <v>562</v>
      </c>
      <c r="AF3" s="15" t="s">
        <v>563</v>
      </c>
      <c r="AG3" s="15" t="s">
        <v>568</v>
      </c>
      <c r="AH3" s="157"/>
      <c r="AI3" s="142"/>
      <c r="AJ3" s="142"/>
      <c r="AK3" s="163"/>
      <c r="AL3" s="142"/>
      <c r="AM3" s="163"/>
      <c r="AN3" s="142"/>
      <c r="AO3" s="16" t="s">
        <v>17</v>
      </c>
      <c r="AP3" s="147"/>
      <c r="AQ3" s="157"/>
    </row>
    <row r="4" spans="1:45" ht="36" customHeight="1" x14ac:dyDescent="0.25">
      <c r="A4" s="7">
        <f>ROW()-3</f>
        <v>1</v>
      </c>
      <c r="B4" s="7" t="s">
        <v>29</v>
      </c>
      <c r="C4" s="8" t="s">
        <v>146</v>
      </c>
      <c r="D4" s="114" t="s">
        <v>147</v>
      </c>
      <c r="E4" s="11" t="s">
        <v>21</v>
      </c>
      <c r="F4" s="12" t="s">
        <v>34</v>
      </c>
      <c r="G4" s="73">
        <v>1</v>
      </c>
      <c r="H4" s="31">
        <f>VLOOKUP(C4,[1]Sheet1!$B:$AY,50,0)</f>
        <v>821382.33</v>
      </c>
      <c r="I4" s="31">
        <f>VLOOKUP(C4,[1]Sheet1!$B:$AZ,51,0)</f>
        <v>906892.1</v>
      </c>
      <c r="J4" s="44">
        <f>VLOOKUP(C4,[1]Sheet1!$B$5:$BB$697,53,0)</f>
        <v>13424.1683333333</v>
      </c>
      <c r="K4" s="44">
        <f>VLOOKUP(C4,[1]Sheet1!$B:$BC,54,0)</f>
        <v>65462.985000000001</v>
      </c>
      <c r="L4" s="44">
        <f>VLOOKUP(C4,[1]Sheet1!$B:$BD,55,0)</f>
        <v>65462.985000000001</v>
      </c>
      <c r="M4" s="44">
        <f>VLOOKUP(C4,[1]Sheet1!$B:$BE,56,0)</f>
        <v>100850.661666667</v>
      </c>
      <c r="N4" s="44">
        <f>VLOOKUP(C4,[1]Sheet1!$B:$BF,57,0)</f>
        <v>122645.426666667</v>
      </c>
      <c r="O4" s="44">
        <f>VLOOKUP(C4,[2]Sheet1!$B:$BH,59,0)</f>
        <v>123472.88666666666</v>
      </c>
      <c r="P4" s="108">
        <f>SUM(J4:O4)*G4</f>
        <v>491319.11333333398</v>
      </c>
      <c r="Q4" s="109">
        <f>VLOOKUP(C4,[3]Sheet2!$A:$V,21,0)</f>
        <v>300000</v>
      </c>
      <c r="R4" s="109"/>
      <c r="S4" s="109"/>
      <c r="T4" s="109">
        <f>VLOOKUP(C4,'[4]5.30 (2)'!$C$4:$V$115,20,0)</f>
        <v>180000</v>
      </c>
      <c r="U4" s="109">
        <f>SUM(Q4:T4)</f>
        <v>480000</v>
      </c>
      <c r="V4" s="106">
        <f>P4-U4</f>
        <v>11319.113333333982</v>
      </c>
      <c r="W4" s="112">
        <f>I4-S4-T4</f>
        <v>726892.1</v>
      </c>
      <c r="X4" s="61">
        <f>_xlfn.IFS(F4="原材料",W4,F4="涉诉",W4,F4="临采",W4,F4="零部件",V4,F4="销售",V4,F4="固定资产",W4)</f>
        <v>726892.1</v>
      </c>
      <c r="Y4" s="107">
        <f>IF(X4&gt;=0,X4,0)</f>
        <v>726892.1</v>
      </c>
      <c r="Z4" s="79">
        <v>150000</v>
      </c>
      <c r="AA4" s="17">
        <f>Z4</f>
        <v>150000</v>
      </c>
      <c r="AB4" s="26">
        <f>IF(Y4&lt;=0,"100%",Z4/Y4)</f>
        <v>0.20635800003879531</v>
      </c>
      <c r="AC4" s="122">
        <f t="shared" ref="AC4:AC35" si="1">AA4/$AA$1</f>
        <v>2.8008391529206599E-2</v>
      </c>
      <c r="AD4" s="124"/>
      <c r="AE4" s="24"/>
      <c r="AF4" s="24"/>
      <c r="AG4" s="124">
        <f>SUM(AD4:AF4)</f>
        <v>0</v>
      </c>
      <c r="AH4" s="24">
        <v>0</v>
      </c>
      <c r="AI4" s="126">
        <f>IF(AA4=0,0,AG4/AA4+AH4)</f>
        <v>0</v>
      </c>
      <c r="AJ4" s="17">
        <f>AA4*(1-AI4)</f>
        <v>150000</v>
      </c>
      <c r="AK4" s="14">
        <v>45476</v>
      </c>
      <c r="AL4" s="7">
        <v>3</v>
      </c>
      <c r="AM4" s="14">
        <f>AK4-AL4</f>
        <v>45473</v>
      </c>
      <c r="AN4" s="10" t="s">
        <v>35</v>
      </c>
      <c r="AO4" s="17"/>
      <c r="AP4" s="7" t="s">
        <v>143</v>
      </c>
      <c r="AQ4" s="20" t="s">
        <v>394</v>
      </c>
      <c r="AS4" s="83" t="s">
        <v>34</v>
      </c>
    </row>
    <row r="5" spans="1:45" ht="36" hidden="1" customHeight="1" x14ac:dyDescent="0.25">
      <c r="A5" s="7">
        <f>ROW()-3</f>
        <v>2</v>
      </c>
      <c r="B5" s="7" t="s">
        <v>29</v>
      </c>
      <c r="C5" s="8" t="s">
        <v>141</v>
      </c>
      <c r="D5" s="114" t="s">
        <v>142</v>
      </c>
      <c r="E5" s="11" t="s">
        <v>21</v>
      </c>
      <c r="F5" s="12" t="s">
        <v>34</v>
      </c>
      <c r="G5" s="73">
        <v>1</v>
      </c>
      <c r="H5" s="31">
        <f>VLOOKUP(C5,[1]Sheet1!$B:$AY,50,0)</f>
        <v>4982009.82</v>
      </c>
      <c r="I5" s="31">
        <f>VLOOKUP(C5,[1]Sheet1!$B:$AZ,51,0)</f>
        <v>3452849.82</v>
      </c>
      <c r="J5" s="44">
        <f>VLOOKUP(C5,[1]Sheet1!$B$5:$BB$697,53,0)</f>
        <v>132034.97</v>
      </c>
      <c r="K5" s="44">
        <f>VLOOKUP(C5,[1]Sheet1!$B:$BC,54,0)</f>
        <v>301994.96999999997</v>
      </c>
      <c r="L5" s="44">
        <f>VLOOKUP(C5,[1]Sheet1!$B:$BD,55,0)</f>
        <v>415034.97</v>
      </c>
      <c r="M5" s="44">
        <f>VLOOKUP(C5,[1]Sheet1!$B:$BE,56,0)</f>
        <v>575474.97</v>
      </c>
      <c r="N5" s="44">
        <f>VLOOKUP(C5,[1]Sheet1!$B:$BF,57,0)</f>
        <v>720434.97</v>
      </c>
      <c r="O5" s="44">
        <f>VLOOKUP(C5,[2]Sheet1!$B:$BH,59,0)</f>
        <v>813100</v>
      </c>
      <c r="P5" s="108">
        <f>SUM(J5:O5)*G5</f>
        <v>2958074.8499999996</v>
      </c>
      <c r="Q5" s="109">
        <f>VLOOKUP(C5,[3]Sheet2!$A:$V,21,0)</f>
        <v>1520000</v>
      </c>
      <c r="R5" s="109">
        <v>320000</v>
      </c>
      <c r="S5" s="109"/>
      <c r="T5" s="109">
        <f>VLOOKUP(C5,'[4]5.30 (2)'!$C$4:$V$115,20,0)</f>
        <v>400000</v>
      </c>
      <c r="U5" s="109">
        <f>SUM(Q5:T5)</f>
        <v>2240000</v>
      </c>
      <c r="V5" s="106">
        <f>P5-U5</f>
        <v>718074.84999999963</v>
      </c>
      <c r="W5" s="112">
        <f>I5-S5-T5</f>
        <v>3052849.82</v>
      </c>
      <c r="X5" s="61">
        <f>_xlfn.IFS(F5="原材料",W5,F5="涉诉",W5,F5="临采",W5,F5="零部件",V5,F5="销售",V5,F5="固定资产",W5)</f>
        <v>3052849.82</v>
      </c>
      <c r="Y5" s="107">
        <f>IF(X5&gt;=0,X5,0)</f>
        <v>3052849.82</v>
      </c>
      <c r="Z5" s="61"/>
      <c r="AA5" s="17">
        <f>Z5</f>
        <v>0</v>
      </c>
      <c r="AB5" s="26">
        <f>IF(Y5&lt;=0,"100%",Z5/Y5)</f>
        <v>0</v>
      </c>
      <c r="AC5" s="122">
        <f t="shared" si="1"/>
        <v>0</v>
      </c>
      <c r="AD5" s="124"/>
      <c r="AE5" s="24"/>
      <c r="AF5" s="24"/>
      <c r="AG5" s="124">
        <f t="shared" ref="AG5:AG68" si="2">SUM(AD5:AF5)</f>
        <v>0</v>
      </c>
      <c r="AH5" s="24"/>
      <c r="AI5" s="126">
        <f t="shared" ref="AI5:AI68" si="3">IF(AA5=0,0,AG5/AA5+AH5)</f>
        <v>0</v>
      </c>
      <c r="AJ5" s="17">
        <f t="shared" ref="AJ5:AJ68" si="4">AA5*(1-AI5)</f>
        <v>0</v>
      </c>
      <c r="AK5" s="134">
        <v>45448</v>
      </c>
      <c r="AL5" s="135">
        <v>3</v>
      </c>
      <c r="AM5" s="134">
        <f>AK5-AL5</f>
        <v>45445</v>
      </c>
      <c r="AN5" s="10" t="s">
        <v>189</v>
      </c>
      <c r="AO5" s="23"/>
      <c r="AP5" s="7" t="s">
        <v>143</v>
      </c>
      <c r="AQ5" s="20" t="s">
        <v>395</v>
      </c>
      <c r="AS5" s="83" t="s">
        <v>22</v>
      </c>
    </row>
    <row r="6" spans="1:45" ht="36" hidden="1" customHeight="1" x14ac:dyDescent="0.25">
      <c r="A6" s="7">
        <f t="shared" ref="A6:A69" si="5">ROW()-3</f>
        <v>3</v>
      </c>
      <c r="B6" s="7" t="s">
        <v>29</v>
      </c>
      <c r="C6" s="8"/>
      <c r="D6" s="121" t="s">
        <v>559</v>
      </c>
      <c r="E6" s="11" t="s">
        <v>21</v>
      </c>
      <c r="F6" s="12" t="s">
        <v>34</v>
      </c>
      <c r="G6" s="73">
        <v>1</v>
      </c>
      <c r="H6" s="31"/>
      <c r="I6" s="31"/>
      <c r="J6" s="44"/>
      <c r="K6" s="44"/>
      <c r="L6" s="44"/>
      <c r="M6" s="44"/>
      <c r="N6" s="44"/>
      <c r="O6" s="44"/>
      <c r="P6" s="108"/>
      <c r="Q6" s="109"/>
      <c r="R6" s="109"/>
      <c r="S6" s="109"/>
      <c r="T6" s="109"/>
      <c r="U6" s="109"/>
      <c r="V6" s="106"/>
      <c r="W6" s="112"/>
      <c r="X6" s="61"/>
      <c r="Y6" s="107"/>
      <c r="Z6" s="61"/>
      <c r="AA6" s="17"/>
      <c r="AB6" s="26"/>
      <c r="AC6" s="122">
        <f t="shared" si="1"/>
        <v>0</v>
      </c>
      <c r="AD6" s="124"/>
      <c r="AE6" s="24"/>
      <c r="AF6" s="24"/>
      <c r="AG6" s="124">
        <f t="shared" si="2"/>
        <v>0</v>
      </c>
      <c r="AH6" s="24"/>
      <c r="AI6" s="126">
        <f t="shared" si="3"/>
        <v>0</v>
      </c>
      <c r="AJ6" s="17">
        <f t="shared" si="4"/>
        <v>0</v>
      </c>
      <c r="AK6" s="14"/>
      <c r="AL6" s="7"/>
      <c r="AM6" s="14"/>
      <c r="AN6" s="10"/>
      <c r="AO6" s="23"/>
      <c r="AP6" s="7"/>
      <c r="AQ6" s="20"/>
      <c r="AS6" s="83" t="s">
        <v>359</v>
      </c>
    </row>
    <row r="7" spans="1:45" ht="36" hidden="1" customHeight="1" x14ac:dyDescent="0.25">
      <c r="A7" s="7">
        <f t="shared" si="5"/>
        <v>4</v>
      </c>
      <c r="B7" s="7" t="s">
        <v>29</v>
      </c>
      <c r="C7" s="8" t="s">
        <v>246</v>
      </c>
      <c r="D7" s="115" t="s">
        <v>247</v>
      </c>
      <c r="E7" s="11" t="s">
        <v>21</v>
      </c>
      <c r="F7" s="12" t="s">
        <v>34</v>
      </c>
      <c r="G7" s="73">
        <v>1</v>
      </c>
      <c r="H7" s="31">
        <f>VLOOKUP(C7,[1]Sheet1!$B:$AY,50,0)</f>
        <v>18604.32</v>
      </c>
      <c r="I7" s="31">
        <f>VLOOKUP(C7,[1]Sheet1!$B:$AZ,51,0)</f>
        <v>37208.639999999999</v>
      </c>
      <c r="J7" s="44">
        <f>VLOOKUP(C7,[1]Sheet1!$B$5:$BB$697,53,0)</f>
        <v>0</v>
      </c>
      <c r="K7" s="44">
        <f>VLOOKUP(C7,[1]Sheet1!$B:$BC,54,0)</f>
        <v>0</v>
      </c>
      <c r="L7" s="44">
        <f>VLOOKUP(C7,[1]Sheet1!$B:$BD,55,0)</f>
        <v>0</v>
      </c>
      <c r="M7" s="44">
        <f>VLOOKUP(C7,[1]Sheet1!$B:$BE,56,0)</f>
        <v>0</v>
      </c>
      <c r="N7" s="44">
        <f>VLOOKUP(C7,[1]Sheet1!$B:$BF,57,0)</f>
        <v>0</v>
      </c>
      <c r="O7" s="44">
        <f>VLOOKUP(C7,[2]Sheet1!$B:$BH,59,0)</f>
        <v>3100.72</v>
      </c>
      <c r="P7" s="108">
        <f t="shared" ref="P7:P38" si="6">SUM(J7:O7)*G7</f>
        <v>3100.72</v>
      </c>
      <c r="Q7" s="109"/>
      <c r="R7" s="109"/>
      <c r="S7" s="109"/>
      <c r="T7" s="109">
        <f>VLOOKUP(C7,'[4]5.30 (2)'!$C$4:$V$115,20,0)</f>
        <v>13953.24</v>
      </c>
      <c r="U7" s="109">
        <f t="shared" ref="U7:U38" si="7">SUM(Q7:T7)</f>
        <v>13953.24</v>
      </c>
      <c r="V7" s="106">
        <f t="shared" ref="V7:V38" si="8">P7-U7</f>
        <v>-10852.52</v>
      </c>
      <c r="W7" s="112">
        <f t="shared" ref="W7:W38" si="9">I7-S7-T7</f>
        <v>23255.4</v>
      </c>
      <c r="X7" s="61">
        <f t="shared" ref="X7:X38" si="10">_xlfn.IFS(F7="原材料",W7,F7="涉诉",W7,F7="临采",W7,F7="零部件",V7,F7="销售",V7,F7="固定资产",W7)</f>
        <v>23255.4</v>
      </c>
      <c r="Y7" s="107">
        <f t="shared" ref="Y7:Y38" si="11">IF(X7&gt;=0,X7,0)</f>
        <v>23255.4</v>
      </c>
      <c r="Z7" s="61"/>
      <c r="AA7" s="17">
        <f t="shared" ref="AA7:AA38" si="12">Z7</f>
        <v>0</v>
      </c>
      <c r="AB7" s="26">
        <f t="shared" ref="AB7:AB38" si="13">IF(Y7&lt;=0,"100%",Z7/Y7)</f>
        <v>0</v>
      </c>
      <c r="AC7" s="122">
        <f t="shared" si="1"/>
        <v>0</v>
      </c>
      <c r="AD7" s="124"/>
      <c r="AE7" s="24"/>
      <c r="AF7" s="24"/>
      <c r="AG7" s="124">
        <f t="shared" si="2"/>
        <v>0</v>
      </c>
      <c r="AH7" s="24"/>
      <c r="AI7" s="126">
        <f t="shared" si="3"/>
        <v>0</v>
      </c>
      <c r="AJ7" s="17">
        <f t="shared" si="4"/>
        <v>0</v>
      </c>
      <c r="AK7" s="14">
        <v>45440</v>
      </c>
      <c r="AL7" s="7">
        <v>3</v>
      </c>
      <c r="AM7" s="14">
        <f>AK7-AL7</f>
        <v>45437</v>
      </c>
      <c r="AN7" s="10" t="s">
        <v>23</v>
      </c>
      <c r="AO7" s="23"/>
      <c r="AP7" s="7" t="s">
        <v>143</v>
      </c>
      <c r="AQ7" s="20"/>
      <c r="AS7" s="83" t="s">
        <v>203</v>
      </c>
    </row>
    <row r="8" spans="1:45" ht="36" customHeight="1" x14ac:dyDescent="0.25">
      <c r="A8" s="7">
        <f t="shared" si="5"/>
        <v>5</v>
      </c>
      <c r="B8" s="7" t="s">
        <v>29</v>
      </c>
      <c r="C8" s="8" t="s">
        <v>144</v>
      </c>
      <c r="D8" s="114" t="s">
        <v>145</v>
      </c>
      <c r="E8" s="11" t="s">
        <v>21</v>
      </c>
      <c r="F8" s="12" t="s">
        <v>34</v>
      </c>
      <c r="G8" s="73">
        <v>1</v>
      </c>
      <c r="H8" s="31">
        <f>VLOOKUP(C8,[1]Sheet1!$B:$AY,50,0)</f>
        <v>1538321.05</v>
      </c>
      <c r="I8" s="31">
        <f>VLOOKUP(C8,[1]Sheet1!$B:$AZ,51,0)</f>
        <v>1538321.05</v>
      </c>
      <c r="J8" s="44">
        <f>VLOOKUP(C8,[1]Sheet1!$B$5:$BB$697,53,0)</f>
        <v>0</v>
      </c>
      <c r="K8" s="44">
        <f>VLOOKUP(C8,[1]Sheet1!$B:$BC,54,0)</f>
        <v>0</v>
      </c>
      <c r="L8" s="44">
        <f>VLOOKUP(C8,[1]Sheet1!$B:$BD,55,0)</f>
        <v>0</v>
      </c>
      <c r="M8" s="44">
        <f>VLOOKUP(C8,[1]Sheet1!$B:$BE,56,0)</f>
        <v>0</v>
      </c>
      <c r="N8" s="44">
        <f>VLOOKUP(C8,[1]Sheet1!$B:$BF,57,0)</f>
        <v>153029.50833333301</v>
      </c>
      <c r="O8" s="44">
        <f>VLOOKUP(C8,[2]Sheet1!$B:$BH,59,0)</f>
        <v>256386.84166666667</v>
      </c>
      <c r="P8" s="108">
        <f t="shared" si="6"/>
        <v>409416.34999999969</v>
      </c>
      <c r="Q8" s="109">
        <f>VLOOKUP(C8,[3]Sheet2!$A:$V,21,0)</f>
        <v>500000</v>
      </c>
      <c r="R8" s="109"/>
      <c r="S8" s="109"/>
      <c r="T8" s="109">
        <f>VLOOKUP(C8,'[4]5.30 (2)'!$C$4:$V$115,20,0)</f>
        <v>500000</v>
      </c>
      <c r="U8" s="109">
        <f t="shared" si="7"/>
        <v>1000000</v>
      </c>
      <c r="V8" s="106">
        <f t="shared" si="8"/>
        <v>-590583.65000000037</v>
      </c>
      <c r="W8" s="112">
        <f t="shared" si="9"/>
        <v>1038321.05</v>
      </c>
      <c r="X8" s="61">
        <f t="shared" si="10"/>
        <v>1038321.05</v>
      </c>
      <c r="Y8" s="107">
        <f t="shared" si="11"/>
        <v>1038321.05</v>
      </c>
      <c r="Z8" s="79">
        <v>500000</v>
      </c>
      <c r="AA8" s="17">
        <f t="shared" si="12"/>
        <v>500000</v>
      </c>
      <c r="AB8" s="26">
        <f t="shared" si="13"/>
        <v>0.48154662760617245</v>
      </c>
      <c r="AC8" s="122">
        <f t="shared" si="1"/>
        <v>9.3361305097355324E-2</v>
      </c>
      <c r="AD8" s="124"/>
      <c r="AE8" s="24"/>
      <c r="AF8" s="24"/>
      <c r="AG8" s="124">
        <f t="shared" si="2"/>
        <v>0</v>
      </c>
      <c r="AH8" s="24">
        <v>0</v>
      </c>
      <c r="AI8" s="126">
        <f t="shared" si="3"/>
        <v>0</v>
      </c>
      <c r="AJ8" s="17">
        <f t="shared" si="4"/>
        <v>500000</v>
      </c>
      <c r="AK8" s="14"/>
      <c r="AL8" s="7"/>
      <c r="AM8" s="14"/>
      <c r="AN8" s="10" t="s">
        <v>189</v>
      </c>
      <c r="AO8" s="23"/>
      <c r="AP8" s="7" t="s">
        <v>143</v>
      </c>
      <c r="AQ8" s="20" t="s">
        <v>395</v>
      </c>
      <c r="AS8" s="83" t="s">
        <v>335</v>
      </c>
    </row>
    <row r="9" spans="1:45" ht="36" customHeight="1" x14ac:dyDescent="0.25">
      <c r="A9" s="7">
        <f t="shared" si="5"/>
        <v>6</v>
      </c>
      <c r="B9" s="7" t="s">
        <v>18</v>
      </c>
      <c r="C9" s="8" t="s">
        <v>92</v>
      </c>
      <c r="D9" s="114" t="s">
        <v>93</v>
      </c>
      <c r="E9" s="11" t="s">
        <v>21</v>
      </c>
      <c r="F9" s="12" t="s">
        <v>34</v>
      </c>
      <c r="G9" s="73">
        <v>1</v>
      </c>
      <c r="H9" s="31">
        <f>VLOOKUP(C9,[1]Sheet1!$B:$AY,50,0)</f>
        <v>1813373.43</v>
      </c>
      <c r="I9" s="31">
        <f>VLOOKUP(C9,[1]Sheet1!$B:$AZ,51,0)</f>
        <v>1813373.43</v>
      </c>
      <c r="J9" s="44">
        <f>VLOOKUP(C9,[1]Sheet1!$B$5:$BB$697,53,0)</f>
        <v>0</v>
      </c>
      <c r="K9" s="44">
        <f>VLOOKUP(C9,[1]Sheet1!$B:$BC,54,0)</f>
        <v>0</v>
      </c>
      <c r="L9" s="44">
        <f>VLOOKUP(C9,[1]Sheet1!$B:$BD,55,0)</f>
        <v>0</v>
      </c>
      <c r="M9" s="44">
        <f>VLOOKUP(C9,[1]Sheet1!$B:$BE,56,0)</f>
        <v>87330.416666666701</v>
      </c>
      <c r="N9" s="44">
        <f>VLOOKUP(C9,[1]Sheet1!$B:$BF,57,0)</f>
        <v>87330.416666666701</v>
      </c>
      <c r="O9" s="44">
        <f>VLOOKUP(C9,[2]Sheet1!$B:$BH,59,0)</f>
        <v>302228.90499999997</v>
      </c>
      <c r="P9" s="108">
        <f t="shared" si="6"/>
        <v>476889.7383333334</v>
      </c>
      <c r="Q9" s="109">
        <f>VLOOKUP(C9,[3]Sheet2!$A:$V,21,0)</f>
        <v>2240000</v>
      </c>
      <c r="R9" s="109"/>
      <c r="S9" s="109"/>
      <c r="T9" s="109">
        <f>VLOOKUP(C9,'[4]5.30 (2)'!$C$4:$V$115,20,0)</f>
        <v>400000</v>
      </c>
      <c r="U9" s="109">
        <f t="shared" si="7"/>
        <v>2640000</v>
      </c>
      <c r="V9" s="106">
        <f t="shared" si="8"/>
        <v>-2163110.2616666667</v>
      </c>
      <c r="W9" s="112">
        <f t="shared" si="9"/>
        <v>1413373.43</v>
      </c>
      <c r="X9" s="61">
        <f t="shared" si="10"/>
        <v>1413373.43</v>
      </c>
      <c r="Y9" s="107">
        <f t="shared" si="11"/>
        <v>1413373.43</v>
      </c>
      <c r="Z9" s="79">
        <v>300000</v>
      </c>
      <c r="AA9" s="17">
        <f t="shared" si="12"/>
        <v>300000</v>
      </c>
      <c r="AB9" s="26">
        <f t="shared" si="13"/>
        <v>0.21225812912020003</v>
      </c>
      <c r="AC9" s="122">
        <f t="shared" si="1"/>
        <v>5.6016783058413198E-2</v>
      </c>
      <c r="AD9" s="124"/>
      <c r="AE9" s="24"/>
      <c r="AF9" s="24"/>
      <c r="AG9" s="124">
        <f t="shared" si="2"/>
        <v>0</v>
      </c>
      <c r="AH9" s="24">
        <v>0</v>
      </c>
      <c r="AI9" s="126">
        <f t="shared" si="3"/>
        <v>0</v>
      </c>
      <c r="AJ9" s="17">
        <f t="shared" si="4"/>
        <v>300000</v>
      </c>
      <c r="AK9" s="14"/>
      <c r="AL9" s="7"/>
      <c r="AM9" s="14"/>
      <c r="AN9" s="10" t="s">
        <v>23</v>
      </c>
      <c r="AO9" s="17"/>
      <c r="AP9" s="7" t="s">
        <v>56</v>
      </c>
      <c r="AQ9" s="20" t="s">
        <v>394</v>
      </c>
      <c r="AS9" s="83" t="s">
        <v>127</v>
      </c>
    </row>
    <row r="10" spans="1:45" ht="36" customHeight="1" x14ac:dyDescent="0.25">
      <c r="A10" s="7">
        <f t="shared" si="5"/>
        <v>7</v>
      </c>
      <c r="B10" s="7" t="s">
        <v>18</v>
      </c>
      <c r="C10" s="8" t="s">
        <v>96</v>
      </c>
      <c r="D10" s="114" t="s">
        <v>97</v>
      </c>
      <c r="E10" s="11" t="s">
        <v>21</v>
      </c>
      <c r="F10" s="12" t="s">
        <v>34</v>
      </c>
      <c r="G10" s="73">
        <v>1</v>
      </c>
      <c r="H10" s="31">
        <f>VLOOKUP(C10,[1]Sheet1!$B:$AY,50,0)</f>
        <v>491750.82</v>
      </c>
      <c r="I10" s="31">
        <f>VLOOKUP(C10,[1]Sheet1!$B:$AZ,51,0)</f>
        <v>491750.82</v>
      </c>
      <c r="J10" s="44">
        <f>VLOOKUP(C10,[1]Sheet1!$B$5:$BB$697,53,0)</f>
        <v>0</v>
      </c>
      <c r="K10" s="44">
        <f>VLOOKUP(C10,[1]Sheet1!$B:$BC,54,0)</f>
        <v>0</v>
      </c>
      <c r="L10" s="44">
        <f>VLOOKUP(C10,[1]Sheet1!$B:$BD,55,0)</f>
        <v>0</v>
      </c>
      <c r="M10" s="44">
        <f>VLOOKUP(C10,[1]Sheet1!$B:$BE,56,0)</f>
        <v>0</v>
      </c>
      <c r="N10" s="44">
        <f>VLOOKUP(C10,[1]Sheet1!$B:$BF,57,0)</f>
        <v>23624.4116666667</v>
      </c>
      <c r="O10" s="44">
        <f>VLOOKUP(C10,[2]Sheet1!$B:$BH,59,0)</f>
        <v>81958.469999999987</v>
      </c>
      <c r="P10" s="108">
        <f t="shared" si="6"/>
        <v>105582.88166666668</v>
      </c>
      <c r="Q10" s="109">
        <f>VLOOKUP(C10,[3]Sheet2!$A:$V,21,0)</f>
        <v>900000</v>
      </c>
      <c r="R10" s="109"/>
      <c r="S10" s="109"/>
      <c r="T10" s="109">
        <f>VLOOKUP(C10,'[4]5.30 (2)'!$C$4:$V$115,20,0)</f>
        <v>250000</v>
      </c>
      <c r="U10" s="109">
        <f t="shared" si="7"/>
        <v>1150000</v>
      </c>
      <c r="V10" s="106">
        <f t="shared" si="8"/>
        <v>-1044417.1183333333</v>
      </c>
      <c r="W10" s="112">
        <f t="shared" si="9"/>
        <v>241750.82</v>
      </c>
      <c r="X10" s="61">
        <f t="shared" si="10"/>
        <v>241750.82</v>
      </c>
      <c r="Y10" s="107">
        <f t="shared" si="11"/>
        <v>241750.82</v>
      </c>
      <c r="Z10" s="79">
        <v>200000</v>
      </c>
      <c r="AA10" s="17">
        <f t="shared" si="12"/>
        <v>200000</v>
      </c>
      <c r="AB10" s="26">
        <f t="shared" si="13"/>
        <v>0.8272981245730624</v>
      </c>
      <c r="AC10" s="122">
        <f t="shared" si="1"/>
        <v>3.7344522038942132E-2</v>
      </c>
      <c r="AD10" s="124"/>
      <c r="AE10" s="24"/>
      <c r="AF10" s="24"/>
      <c r="AG10" s="124">
        <f t="shared" si="2"/>
        <v>0</v>
      </c>
      <c r="AH10" s="24">
        <v>0</v>
      </c>
      <c r="AI10" s="126">
        <f t="shared" si="3"/>
        <v>0</v>
      </c>
      <c r="AJ10" s="17">
        <f t="shared" si="4"/>
        <v>200000</v>
      </c>
      <c r="AK10" s="14"/>
      <c r="AL10" s="7"/>
      <c r="AM10" s="14"/>
      <c r="AN10" s="10" t="s">
        <v>23</v>
      </c>
      <c r="AO10" s="17"/>
      <c r="AP10" s="7" t="s">
        <v>56</v>
      </c>
      <c r="AQ10" s="20" t="s">
        <v>394</v>
      </c>
      <c r="AS10" s="83" t="s">
        <v>124</v>
      </c>
    </row>
    <row r="11" spans="1:45" ht="36" customHeight="1" x14ac:dyDescent="0.25">
      <c r="A11" s="7">
        <f t="shared" si="5"/>
        <v>8</v>
      </c>
      <c r="B11" s="7" t="s">
        <v>29</v>
      </c>
      <c r="C11" s="8" t="s">
        <v>94</v>
      </c>
      <c r="D11" s="114" t="s">
        <v>95</v>
      </c>
      <c r="E11" s="11" t="s">
        <v>27</v>
      </c>
      <c r="F11" s="12" t="s">
        <v>34</v>
      </c>
      <c r="G11" s="73">
        <v>1</v>
      </c>
      <c r="H11" s="31">
        <f>VLOOKUP(C11,[1]Sheet1!$B:$AY,50,0)</f>
        <v>757565.08</v>
      </c>
      <c r="I11" s="31">
        <f>VLOOKUP(C11,[1]Sheet1!$B:$AZ,51,0)</f>
        <v>757565.08</v>
      </c>
      <c r="J11" s="44">
        <f>VLOOKUP(C11,[1]Sheet1!$B$5:$BB$697,53,0)</f>
        <v>0</v>
      </c>
      <c r="K11" s="44">
        <f>VLOOKUP(C11,[1]Sheet1!$B:$BC,54,0)</f>
        <v>0</v>
      </c>
      <c r="L11" s="44">
        <f>VLOOKUP(C11,[1]Sheet1!$B:$BD,55,0)</f>
        <v>0</v>
      </c>
      <c r="M11" s="44">
        <f>VLOOKUP(C11,[1]Sheet1!$B:$BE,56,0)</f>
        <v>112726.566666667</v>
      </c>
      <c r="N11" s="44">
        <f>VLOOKUP(C11,[1]Sheet1!$B:$BF,57,0)</f>
        <v>126260.846666667</v>
      </c>
      <c r="O11" s="44">
        <f>VLOOKUP(C11,[2]Sheet1!$B:$BH,59,0)</f>
        <v>126260.84666666668</v>
      </c>
      <c r="P11" s="108">
        <f t="shared" si="6"/>
        <v>365248.26000000071</v>
      </c>
      <c r="Q11" s="109">
        <f>VLOOKUP(C11,[3]Sheet2!$A:$V,21,0)</f>
        <v>750000</v>
      </c>
      <c r="R11" s="109"/>
      <c r="S11" s="109"/>
      <c r="T11" s="109"/>
      <c r="U11" s="109">
        <f t="shared" si="7"/>
        <v>750000</v>
      </c>
      <c r="V11" s="106">
        <f t="shared" si="8"/>
        <v>-384751.73999999929</v>
      </c>
      <c r="W11" s="112">
        <f t="shared" si="9"/>
        <v>757565.08</v>
      </c>
      <c r="X11" s="61">
        <f t="shared" si="10"/>
        <v>757565.08</v>
      </c>
      <c r="Y11" s="107">
        <f t="shared" si="11"/>
        <v>757565.08</v>
      </c>
      <c r="Z11" s="79">
        <v>60000</v>
      </c>
      <c r="AA11" s="17">
        <f t="shared" si="12"/>
        <v>60000</v>
      </c>
      <c r="AB11" s="26">
        <f t="shared" si="13"/>
        <v>7.9201116292213478E-2</v>
      </c>
      <c r="AC11" s="122">
        <f t="shared" si="1"/>
        <v>1.120335661168264E-2</v>
      </c>
      <c r="AD11" s="124"/>
      <c r="AE11" s="24"/>
      <c r="AF11" s="24"/>
      <c r="AG11" s="124">
        <f t="shared" si="2"/>
        <v>0</v>
      </c>
      <c r="AH11" s="24">
        <v>0</v>
      </c>
      <c r="AI11" s="126">
        <f t="shared" si="3"/>
        <v>0</v>
      </c>
      <c r="AJ11" s="17">
        <f t="shared" si="4"/>
        <v>60000</v>
      </c>
      <c r="AK11" s="14"/>
      <c r="AL11" s="7"/>
      <c r="AM11" s="14"/>
      <c r="AN11" s="10" t="s">
        <v>23</v>
      </c>
      <c r="AO11" s="23"/>
      <c r="AP11" s="7" t="s">
        <v>56</v>
      </c>
      <c r="AQ11" s="20" t="s">
        <v>394</v>
      </c>
    </row>
    <row r="12" spans="1:45" ht="36" hidden="1" customHeight="1" x14ac:dyDescent="0.25">
      <c r="A12" s="7">
        <f t="shared" si="5"/>
        <v>9</v>
      </c>
      <c r="B12" s="7" t="s">
        <v>29</v>
      </c>
      <c r="C12" s="74" t="s">
        <v>302</v>
      </c>
      <c r="D12" s="115" t="s">
        <v>303</v>
      </c>
      <c r="E12" s="11" t="s">
        <v>27</v>
      </c>
      <c r="F12" s="12" t="s">
        <v>34</v>
      </c>
      <c r="G12" s="73">
        <v>0.8</v>
      </c>
      <c r="H12" s="31">
        <f>VLOOKUP(C12,[1]Sheet1!$B:$AY,50,0)</f>
        <v>308957.65000000002</v>
      </c>
      <c r="I12" s="31">
        <f>VLOOKUP(C12,[1]Sheet1!$B:$AZ,51,0)</f>
        <v>308957.65000000002</v>
      </c>
      <c r="J12" s="44">
        <f>VLOOKUP(C12,[1]Sheet1!$B$5:$BB$697,53,0)</f>
        <v>0</v>
      </c>
      <c r="K12" s="44">
        <f>VLOOKUP(C12,[1]Sheet1!$B:$BC,54,0)</f>
        <v>0</v>
      </c>
      <c r="L12" s="44">
        <f>VLOOKUP(C12,[1]Sheet1!$B:$BD,55,0)</f>
        <v>30531.441666666698</v>
      </c>
      <c r="M12" s="44">
        <f>VLOOKUP(C12,[1]Sheet1!$B:$BE,56,0)</f>
        <v>30531.441666666698</v>
      </c>
      <c r="N12" s="44">
        <f>VLOOKUP(C12,[1]Sheet1!$B:$BF,57,0)</f>
        <v>51492.941666666702</v>
      </c>
      <c r="O12" s="44">
        <f>VLOOKUP(C12,[2]Sheet1!$B:$BH,59,0)</f>
        <v>51492.941666666673</v>
      </c>
      <c r="P12" s="108">
        <f t="shared" si="6"/>
        <v>131239.01333333342</v>
      </c>
      <c r="Q12" s="109">
        <f>VLOOKUP(C12,[3]Sheet2!$A:$V,21,0)</f>
        <v>0</v>
      </c>
      <c r="R12" s="109"/>
      <c r="S12" s="109"/>
      <c r="T12" s="109">
        <f>VLOOKUP(C12,'[4]5.30 (2)'!$C$4:$V$115,20,0)</f>
        <v>200000</v>
      </c>
      <c r="U12" s="109">
        <f t="shared" si="7"/>
        <v>200000</v>
      </c>
      <c r="V12" s="106">
        <f t="shared" si="8"/>
        <v>-68760.986666666577</v>
      </c>
      <c r="W12" s="112">
        <f t="shared" si="9"/>
        <v>108957.65000000002</v>
      </c>
      <c r="X12" s="61">
        <f t="shared" si="10"/>
        <v>108957.65000000002</v>
      </c>
      <c r="Y12" s="107">
        <f t="shared" si="11"/>
        <v>108957.65000000002</v>
      </c>
      <c r="Z12" s="61"/>
      <c r="AA12" s="17">
        <f t="shared" si="12"/>
        <v>0</v>
      </c>
      <c r="AB12" s="26">
        <f t="shared" si="13"/>
        <v>0</v>
      </c>
      <c r="AC12" s="122">
        <f t="shared" si="1"/>
        <v>0</v>
      </c>
      <c r="AD12" s="124"/>
      <c r="AE12" s="24"/>
      <c r="AF12" s="24"/>
      <c r="AG12" s="124">
        <f t="shared" si="2"/>
        <v>0</v>
      </c>
      <c r="AH12" s="24"/>
      <c r="AI12" s="126">
        <f t="shared" si="3"/>
        <v>0</v>
      </c>
      <c r="AJ12" s="17">
        <f t="shared" si="4"/>
        <v>0</v>
      </c>
      <c r="AK12" s="134">
        <v>45442</v>
      </c>
      <c r="AL12" s="135">
        <v>7</v>
      </c>
      <c r="AM12" s="134">
        <f>AK12-AL12</f>
        <v>45435</v>
      </c>
      <c r="AN12" s="10" t="s">
        <v>23</v>
      </c>
      <c r="AO12" s="17"/>
      <c r="AP12" s="7" t="s">
        <v>56</v>
      </c>
      <c r="AQ12" s="20"/>
    </row>
    <row r="13" spans="1:45" ht="36" hidden="1" customHeight="1" x14ac:dyDescent="0.25">
      <c r="A13" s="7">
        <f t="shared" si="5"/>
        <v>10</v>
      </c>
      <c r="B13" s="7" t="s">
        <v>29</v>
      </c>
      <c r="C13" s="8"/>
      <c r="D13" s="114" t="s">
        <v>415</v>
      </c>
      <c r="E13" s="11" t="s">
        <v>27</v>
      </c>
      <c r="F13" s="12" t="s">
        <v>34</v>
      </c>
      <c r="G13" s="73">
        <v>1</v>
      </c>
      <c r="H13" s="31"/>
      <c r="I13" s="31"/>
      <c r="J13" s="44"/>
      <c r="K13" s="44"/>
      <c r="L13" s="44"/>
      <c r="M13" s="44"/>
      <c r="N13" s="44"/>
      <c r="O13" s="44"/>
      <c r="P13" s="108">
        <f t="shared" si="6"/>
        <v>0</v>
      </c>
      <c r="Q13" s="109"/>
      <c r="R13" s="109">
        <v>57800</v>
      </c>
      <c r="S13" s="109"/>
      <c r="T13" s="109"/>
      <c r="U13" s="109">
        <f t="shared" si="7"/>
        <v>57800</v>
      </c>
      <c r="V13" s="106">
        <f t="shared" si="8"/>
        <v>-57800</v>
      </c>
      <c r="W13" s="112">
        <f t="shared" si="9"/>
        <v>0</v>
      </c>
      <c r="X13" s="61">
        <f t="shared" si="10"/>
        <v>0</v>
      </c>
      <c r="Y13" s="107">
        <f t="shared" si="11"/>
        <v>0</v>
      </c>
      <c r="Z13" s="61"/>
      <c r="AA13" s="17">
        <f t="shared" si="12"/>
        <v>0</v>
      </c>
      <c r="AB13" s="26" t="str">
        <f t="shared" si="13"/>
        <v>100%</v>
      </c>
      <c r="AC13" s="122">
        <f t="shared" si="1"/>
        <v>0</v>
      </c>
      <c r="AD13" s="124"/>
      <c r="AE13" s="24"/>
      <c r="AF13" s="24"/>
      <c r="AG13" s="124">
        <f t="shared" si="2"/>
        <v>0</v>
      </c>
      <c r="AH13" s="24"/>
      <c r="AI13" s="126">
        <f t="shared" si="3"/>
        <v>0</v>
      </c>
      <c r="AJ13" s="17">
        <f t="shared" si="4"/>
        <v>0</v>
      </c>
      <c r="AK13" s="14"/>
      <c r="AL13" s="7"/>
      <c r="AM13" s="14"/>
      <c r="AN13" s="10" t="s">
        <v>23</v>
      </c>
      <c r="AO13" s="17"/>
      <c r="AP13" s="7" t="s">
        <v>56</v>
      </c>
      <c r="AQ13" s="20"/>
    </row>
    <row r="14" spans="1:45" s="71" customFormat="1" ht="36" customHeight="1" x14ac:dyDescent="0.25">
      <c r="A14" s="7">
        <f t="shared" si="5"/>
        <v>11</v>
      </c>
      <c r="B14" s="7" t="s">
        <v>29</v>
      </c>
      <c r="C14" s="8" t="s">
        <v>224</v>
      </c>
      <c r="D14" s="114" t="s">
        <v>428</v>
      </c>
      <c r="E14" s="11" t="s">
        <v>27</v>
      </c>
      <c r="F14" s="12" t="s">
        <v>34</v>
      </c>
      <c r="G14" s="73">
        <v>1</v>
      </c>
      <c r="H14" s="31">
        <f>VLOOKUP(C14,[1]Sheet1!$B:$AY,50,0)</f>
        <v>159506.4</v>
      </c>
      <c r="I14" s="31">
        <f>VLOOKUP(C14,[1]Sheet1!$B:$AZ,51,0)</f>
        <v>159506.4</v>
      </c>
      <c r="J14" s="44">
        <f>VLOOKUP(C14,[1]Sheet1!$B$5:$BB$697,53,0)</f>
        <v>0</v>
      </c>
      <c r="K14" s="44">
        <f>VLOOKUP(C14,[1]Sheet1!$B:$BC,54,0)</f>
        <v>0</v>
      </c>
      <c r="L14" s="44">
        <f>VLOOKUP(C14,[1]Sheet1!$B:$BD,55,0)</f>
        <v>0</v>
      </c>
      <c r="M14" s="44">
        <f>VLOOKUP(C14,[1]Sheet1!$B:$BE,56,0)</f>
        <v>0</v>
      </c>
      <c r="N14" s="44">
        <f>VLOOKUP(C14,[1]Sheet1!$B:$BF,57,0)</f>
        <v>12220.16</v>
      </c>
      <c r="O14" s="44">
        <f>VLOOKUP(C14,[2]Sheet1!$B:$BH,59,0)</f>
        <v>26584.400000000005</v>
      </c>
      <c r="P14" s="108">
        <f t="shared" si="6"/>
        <v>38804.560000000005</v>
      </c>
      <c r="Q14" s="109">
        <f>VLOOKUP(C14,[3]Sheet2!$A:$V,21,0)</f>
        <v>240782.89</v>
      </c>
      <c r="R14" s="109">
        <v>170782.89</v>
      </c>
      <c r="S14" s="109">
        <v>77320.960000000006</v>
      </c>
      <c r="T14" s="109"/>
      <c r="U14" s="109">
        <f t="shared" si="7"/>
        <v>488886.74000000005</v>
      </c>
      <c r="V14" s="106">
        <f t="shared" si="8"/>
        <v>-450082.18000000005</v>
      </c>
      <c r="W14" s="112">
        <f t="shared" si="9"/>
        <v>82185.439999999988</v>
      </c>
      <c r="X14" s="61">
        <f t="shared" si="10"/>
        <v>82185.439999999988</v>
      </c>
      <c r="Y14" s="107">
        <f t="shared" si="11"/>
        <v>82185.439999999988</v>
      </c>
      <c r="Z14" s="79">
        <v>166424.92000000001</v>
      </c>
      <c r="AA14" s="17">
        <f t="shared" si="12"/>
        <v>166424.92000000001</v>
      </c>
      <c r="AB14" s="26">
        <f t="shared" si="13"/>
        <v>2.0249927481072079</v>
      </c>
      <c r="AC14" s="122">
        <f t="shared" si="1"/>
        <v>3.1075295463845909E-2</v>
      </c>
      <c r="AD14" s="124"/>
      <c r="AE14" s="24"/>
      <c r="AF14" s="24"/>
      <c r="AG14" s="124">
        <f t="shared" si="2"/>
        <v>0</v>
      </c>
      <c r="AH14" s="24">
        <v>0</v>
      </c>
      <c r="AI14" s="126">
        <f t="shared" si="3"/>
        <v>0</v>
      </c>
      <c r="AJ14" s="17">
        <f t="shared" si="4"/>
        <v>166424.92000000001</v>
      </c>
      <c r="AK14" s="14"/>
      <c r="AL14" s="7"/>
      <c r="AM14" s="14"/>
      <c r="AN14" s="10" t="s">
        <v>23</v>
      </c>
      <c r="AO14" s="17"/>
      <c r="AP14" s="7" t="s">
        <v>56</v>
      </c>
      <c r="AQ14" s="20" t="s">
        <v>589</v>
      </c>
      <c r="AR14"/>
      <c r="AS14" s="84"/>
    </row>
    <row r="15" spans="1:45" ht="36" customHeight="1" x14ac:dyDescent="0.25">
      <c r="A15" s="7">
        <f t="shared" si="5"/>
        <v>12</v>
      </c>
      <c r="B15" s="7" t="s">
        <v>29</v>
      </c>
      <c r="C15" s="8" t="s">
        <v>240</v>
      </c>
      <c r="D15" s="114" t="s">
        <v>241</v>
      </c>
      <c r="E15" s="11" t="s">
        <v>21</v>
      </c>
      <c r="F15" s="12" t="s">
        <v>34</v>
      </c>
      <c r="G15" s="73">
        <v>1</v>
      </c>
      <c r="H15" s="31">
        <f>VLOOKUP(C15,[1]Sheet1!$B:$AY,50,0)</f>
        <v>381666.31</v>
      </c>
      <c r="I15" s="31">
        <f>VLOOKUP(C15,[1]Sheet1!$B:$AZ,51,0)</f>
        <v>474580.66</v>
      </c>
      <c r="J15" s="44">
        <f>VLOOKUP(C15,[1]Sheet1!$B$5:$BB$697,53,0)</f>
        <v>0</v>
      </c>
      <c r="K15" s="44">
        <f>VLOOKUP(C15,[1]Sheet1!$B:$BC,54,0)</f>
        <v>0</v>
      </c>
      <c r="L15" s="44">
        <f>VLOOKUP(C15,[1]Sheet1!$B:$BD,55,0)</f>
        <v>17451.051666666699</v>
      </c>
      <c r="M15" s="44">
        <f>VLOOKUP(C15,[1]Sheet1!$B:$BE,56,0)</f>
        <v>40317.503333333298</v>
      </c>
      <c r="N15" s="44">
        <f>VLOOKUP(C15,[1]Sheet1!$B:$BF,57,0)</f>
        <v>48125.326666666697</v>
      </c>
      <c r="O15" s="44">
        <f>VLOOKUP(C15,[2]Sheet1!$B:$BH,59,0)</f>
        <v>63611.051666666659</v>
      </c>
      <c r="P15" s="108">
        <f t="shared" si="6"/>
        <v>169504.93333333335</v>
      </c>
      <c r="Q15" s="109">
        <f>VLOOKUP(C15,[3]Sheet2!$A:$V,21,0)</f>
        <v>100000</v>
      </c>
      <c r="R15" s="109">
        <v>100000</v>
      </c>
      <c r="S15" s="109"/>
      <c r="T15" s="109"/>
      <c r="U15" s="109">
        <f t="shared" si="7"/>
        <v>200000</v>
      </c>
      <c r="V15" s="106">
        <f t="shared" si="8"/>
        <v>-30495.066666666651</v>
      </c>
      <c r="W15" s="112">
        <f t="shared" si="9"/>
        <v>474580.66</v>
      </c>
      <c r="X15" s="61">
        <f t="shared" si="10"/>
        <v>474580.66</v>
      </c>
      <c r="Y15" s="107">
        <f t="shared" si="11"/>
        <v>474580.66</v>
      </c>
      <c r="Z15" s="79">
        <v>200000</v>
      </c>
      <c r="AA15" s="17">
        <f t="shared" si="12"/>
        <v>200000</v>
      </c>
      <c r="AB15" s="26">
        <f t="shared" si="13"/>
        <v>0.42142467415338841</v>
      </c>
      <c r="AC15" s="122">
        <f t="shared" si="1"/>
        <v>3.7344522038942132E-2</v>
      </c>
      <c r="AD15" s="124"/>
      <c r="AE15" s="24"/>
      <c r="AF15" s="24"/>
      <c r="AG15" s="124">
        <f t="shared" si="2"/>
        <v>0</v>
      </c>
      <c r="AH15" s="24">
        <v>0</v>
      </c>
      <c r="AI15" s="126">
        <f t="shared" si="3"/>
        <v>0</v>
      </c>
      <c r="AJ15" s="17">
        <f t="shared" si="4"/>
        <v>200000</v>
      </c>
      <c r="AK15" s="14"/>
      <c r="AL15" s="7"/>
      <c r="AM15" s="14"/>
      <c r="AN15" s="10" t="s">
        <v>23</v>
      </c>
      <c r="AO15" s="17"/>
      <c r="AP15" s="7" t="s">
        <v>569</v>
      </c>
      <c r="AQ15" s="20"/>
    </row>
    <row r="16" spans="1:45" ht="36" hidden="1" customHeight="1" x14ac:dyDescent="0.25">
      <c r="A16" s="7">
        <f t="shared" si="5"/>
        <v>13</v>
      </c>
      <c r="B16" s="7" t="s">
        <v>57</v>
      </c>
      <c r="C16" s="8" t="s">
        <v>244</v>
      </c>
      <c r="D16" s="114" t="s">
        <v>245</v>
      </c>
      <c r="E16" s="11" t="s">
        <v>27</v>
      </c>
      <c r="F16" s="12" t="s">
        <v>34</v>
      </c>
      <c r="G16" s="73">
        <v>1</v>
      </c>
      <c r="H16" s="31">
        <f>VLOOKUP(C16,[1]Sheet1!$B:$AY,50,0)</f>
        <v>58272</v>
      </c>
      <c r="I16" s="31">
        <f>VLOOKUP(C16,[1]Sheet1!$B:$AZ,51,0)</f>
        <v>58272</v>
      </c>
      <c r="J16" s="44">
        <f>VLOOKUP(C16,[1]Sheet1!$B$5:$BB$697,53,0)</f>
        <v>0</v>
      </c>
      <c r="K16" s="44">
        <f>VLOOKUP(C16,[1]Sheet1!$B:$BC,54,0)</f>
        <v>0</v>
      </c>
      <c r="L16" s="44">
        <f>VLOOKUP(C16,[1]Sheet1!$B:$BD,55,0)</f>
        <v>0</v>
      </c>
      <c r="M16" s="44">
        <f>VLOOKUP(C16,[1]Sheet1!$B:$BE,56,0)</f>
        <v>0</v>
      </c>
      <c r="N16" s="44">
        <f>VLOOKUP(C16,[1]Sheet1!$B:$BF,57,0)</f>
        <v>2856</v>
      </c>
      <c r="O16" s="44">
        <f>VLOOKUP(C16,[2]Sheet1!$B:$BH,59,0)</f>
        <v>9712</v>
      </c>
      <c r="P16" s="108">
        <f t="shared" si="6"/>
        <v>12568</v>
      </c>
      <c r="Q16" s="109">
        <f>VLOOKUP(C16,[3]Sheet2!$A:$V,21,0)</f>
        <v>42068</v>
      </c>
      <c r="R16" s="109"/>
      <c r="S16" s="109"/>
      <c r="T16" s="109"/>
      <c r="U16" s="109">
        <f t="shared" si="7"/>
        <v>42068</v>
      </c>
      <c r="V16" s="106">
        <f t="shared" si="8"/>
        <v>-29500</v>
      </c>
      <c r="W16" s="112">
        <f t="shared" si="9"/>
        <v>58272</v>
      </c>
      <c r="X16" s="61">
        <f t="shared" si="10"/>
        <v>58272</v>
      </c>
      <c r="Y16" s="107">
        <f t="shared" si="11"/>
        <v>58272</v>
      </c>
      <c r="Z16" s="61"/>
      <c r="AA16" s="17">
        <f t="shared" si="12"/>
        <v>0</v>
      </c>
      <c r="AB16" s="26">
        <f t="shared" si="13"/>
        <v>0</v>
      </c>
      <c r="AC16" s="122">
        <f t="shared" si="1"/>
        <v>0</v>
      </c>
      <c r="AD16" s="124"/>
      <c r="AE16" s="24"/>
      <c r="AF16" s="24"/>
      <c r="AG16" s="124">
        <f t="shared" si="2"/>
        <v>0</v>
      </c>
      <c r="AH16" s="24"/>
      <c r="AI16" s="126">
        <f t="shared" si="3"/>
        <v>0</v>
      </c>
      <c r="AJ16" s="17">
        <f t="shared" si="4"/>
        <v>0</v>
      </c>
      <c r="AK16" s="134"/>
      <c r="AL16" s="135"/>
      <c r="AM16" s="134"/>
      <c r="AN16" s="10" t="s">
        <v>23</v>
      </c>
      <c r="AO16" s="17"/>
      <c r="AP16" s="7" t="s">
        <v>56</v>
      </c>
      <c r="AQ16" s="20"/>
    </row>
    <row r="17" spans="1:45" ht="36" customHeight="1" x14ac:dyDescent="0.25">
      <c r="A17" s="7">
        <f t="shared" si="5"/>
        <v>14</v>
      </c>
      <c r="B17" s="7" t="s">
        <v>57</v>
      </c>
      <c r="C17" s="8" t="s">
        <v>75</v>
      </c>
      <c r="D17" s="114" t="s">
        <v>76</v>
      </c>
      <c r="E17" s="11" t="s">
        <v>27</v>
      </c>
      <c r="F17" s="12" t="s">
        <v>34</v>
      </c>
      <c r="G17" s="73">
        <v>1</v>
      </c>
      <c r="H17" s="31">
        <f>VLOOKUP(C17,[1]Sheet1!$B:$AY,50,0)</f>
        <v>41380</v>
      </c>
      <c r="I17" s="31">
        <f>VLOOKUP(C17,[1]Sheet1!$B:$AZ,51,0)</f>
        <v>41380</v>
      </c>
      <c r="J17" s="44">
        <f>VLOOKUP(C17,[1]Sheet1!$B$5:$BB$697,53,0)</f>
        <v>0</v>
      </c>
      <c r="K17" s="44">
        <f>VLOOKUP(C17,[1]Sheet1!$B:$BC,54,0)</f>
        <v>0</v>
      </c>
      <c r="L17" s="44">
        <f>VLOOKUP(C17,[1]Sheet1!$B:$BD,55,0)</f>
        <v>0</v>
      </c>
      <c r="M17" s="44">
        <f>VLOOKUP(C17,[1]Sheet1!$B:$BE,56,0)</f>
        <v>0</v>
      </c>
      <c r="N17" s="44">
        <f>VLOOKUP(C17,[1]Sheet1!$B:$BF,57,0)</f>
        <v>6896.6666666666697</v>
      </c>
      <c r="O17" s="44">
        <f>VLOOKUP(C17,[2]Sheet1!$B:$BH,59,0)</f>
        <v>6896.666666666667</v>
      </c>
      <c r="P17" s="108">
        <f t="shared" si="6"/>
        <v>13793.333333333336</v>
      </c>
      <c r="Q17" s="109">
        <f>VLOOKUP(C17,[3]Sheet2!$A:$V,21,0)</f>
        <v>24922</v>
      </c>
      <c r="R17" s="109"/>
      <c r="S17" s="109"/>
      <c r="T17" s="109"/>
      <c r="U17" s="109">
        <f t="shared" si="7"/>
        <v>24922</v>
      </c>
      <c r="V17" s="106">
        <f t="shared" si="8"/>
        <v>-11128.666666666664</v>
      </c>
      <c r="W17" s="112">
        <f t="shared" si="9"/>
        <v>41380</v>
      </c>
      <c r="X17" s="61">
        <f t="shared" si="10"/>
        <v>41380</v>
      </c>
      <c r="Y17" s="107">
        <f t="shared" si="11"/>
        <v>41380</v>
      </c>
      <c r="Z17" s="79">
        <v>41380</v>
      </c>
      <c r="AA17" s="17">
        <f t="shared" si="12"/>
        <v>41380</v>
      </c>
      <c r="AB17" s="26">
        <f t="shared" si="13"/>
        <v>1</v>
      </c>
      <c r="AC17" s="122">
        <f t="shared" si="1"/>
        <v>7.7265816098571272E-3</v>
      </c>
      <c r="AD17" s="124"/>
      <c r="AE17" s="24"/>
      <c r="AF17" s="24"/>
      <c r="AG17" s="124">
        <f t="shared" si="2"/>
        <v>0</v>
      </c>
      <c r="AH17" s="24">
        <v>0</v>
      </c>
      <c r="AI17" s="126">
        <f t="shared" si="3"/>
        <v>0</v>
      </c>
      <c r="AJ17" s="17">
        <f t="shared" si="4"/>
        <v>41380</v>
      </c>
      <c r="AK17" s="14"/>
      <c r="AL17" s="7"/>
      <c r="AM17" s="14"/>
      <c r="AN17" s="10" t="s">
        <v>23</v>
      </c>
      <c r="AO17" s="17"/>
      <c r="AP17" s="7" t="s">
        <v>56</v>
      </c>
      <c r="AQ17" s="20"/>
    </row>
    <row r="18" spans="1:45" ht="36" hidden="1" customHeight="1" x14ac:dyDescent="0.25">
      <c r="A18" s="7">
        <f t="shared" si="5"/>
        <v>15</v>
      </c>
      <c r="B18" s="7" t="s">
        <v>18</v>
      </c>
      <c r="C18" s="8" t="s">
        <v>242</v>
      </c>
      <c r="D18" s="114" t="s">
        <v>243</v>
      </c>
      <c r="E18" s="11" t="s">
        <v>27</v>
      </c>
      <c r="F18" s="123" t="s">
        <v>560</v>
      </c>
      <c r="G18" s="73">
        <v>0.8</v>
      </c>
      <c r="H18" s="31">
        <f>VLOOKUP(C18,[1]Sheet1!$B:$AY,50,0)</f>
        <v>747766.85</v>
      </c>
      <c r="I18" s="31">
        <f>VLOOKUP(C18,[1]Sheet1!$B:$AZ,51,0)</f>
        <v>747766.85</v>
      </c>
      <c r="J18" s="44">
        <f>VLOOKUP(C18,[1]Sheet1!$B$5:$BB$697,53,0)</f>
        <v>70792.89</v>
      </c>
      <c r="K18" s="44">
        <f>VLOOKUP(C18,[1]Sheet1!$B:$BC,54,0)</f>
        <v>79216.401666666701</v>
      </c>
      <c r="L18" s="44">
        <f>VLOOKUP(C18,[1]Sheet1!$B:$BD,55,0)</f>
        <v>73787.37</v>
      </c>
      <c r="M18" s="44">
        <f>VLOOKUP(C18,[1]Sheet1!$B:$BE,56,0)</f>
        <v>73787.37</v>
      </c>
      <c r="N18" s="44">
        <f>VLOOKUP(C18,[1]Sheet1!$B:$BF,57,0)</f>
        <v>73787.37</v>
      </c>
      <c r="O18" s="44">
        <f>VLOOKUP(C18,[2]Sheet1!$B:$BH,59,0)</f>
        <v>53834.918333333335</v>
      </c>
      <c r="P18" s="108">
        <f t="shared" si="6"/>
        <v>340165.05600000004</v>
      </c>
      <c r="Q18" s="109">
        <f>VLOOKUP(C18,[3]Sheet2!$A:$V,21,0)</f>
        <v>280000</v>
      </c>
      <c r="R18" s="109">
        <v>80000</v>
      </c>
      <c r="S18" s="109"/>
      <c r="T18" s="109"/>
      <c r="U18" s="109">
        <f t="shared" si="7"/>
        <v>360000</v>
      </c>
      <c r="V18" s="106">
        <f t="shared" si="8"/>
        <v>-19834.943999999959</v>
      </c>
      <c r="W18" s="112">
        <f t="shared" si="9"/>
        <v>747766.85</v>
      </c>
      <c r="X18" s="61">
        <f t="shared" si="10"/>
        <v>747766.85</v>
      </c>
      <c r="Y18" s="107">
        <f t="shared" si="11"/>
        <v>747766.85</v>
      </c>
      <c r="Z18" s="61">
        <v>50000</v>
      </c>
      <c r="AA18" s="17">
        <f t="shared" si="12"/>
        <v>50000</v>
      </c>
      <c r="AB18" s="26">
        <f t="shared" si="13"/>
        <v>6.6865761700990095E-2</v>
      </c>
      <c r="AC18" s="122">
        <f t="shared" si="1"/>
        <v>9.3361305097355331E-3</v>
      </c>
      <c r="AD18" s="124"/>
      <c r="AE18" s="24"/>
      <c r="AF18" s="24"/>
      <c r="AG18" s="124">
        <f t="shared" si="2"/>
        <v>0</v>
      </c>
      <c r="AH18" s="24"/>
      <c r="AI18" s="126">
        <f t="shared" si="3"/>
        <v>0</v>
      </c>
      <c r="AJ18" s="17">
        <f t="shared" si="4"/>
        <v>50000</v>
      </c>
      <c r="AK18" s="134"/>
      <c r="AL18" s="135"/>
      <c r="AM18" s="134"/>
      <c r="AN18" s="10" t="s">
        <v>23</v>
      </c>
      <c r="AO18" s="17"/>
      <c r="AP18" s="7" t="s">
        <v>56</v>
      </c>
      <c r="AQ18" s="20"/>
    </row>
    <row r="19" spans="1:45" ht="36" hidden="1" customHeight="1" x14ac:dyDescent="0.25">
      <c r="A19" s="7">
        <f t="shared" si="5"/>
        <v>16</v>
      </c>
      <c r="B19" s="113" t="s">
        <v>557</v>
      </c>
      <c r="C19" s="8" t="s">
        <v>541</v>
      </c>
      <c r="D19" s="114" t="s">
        <v>235</v>
      </c>
      <c r="E19" s="11" t="s">
        <v>21</v>
      </c>
      <c r="F19" s="12" t="s">
        <v>34</v>
      </c>
      <c r="G19" s="73">
        <v>1</v>
      </c>
      <c r="H19" s="31">
        <f>VLOOKUP(C19,[1]Sheet1!$B:$AY,50,0)</f>
        <v>19500</v>
      </c>
      <c r="I19" s="31">
        <f>VLOOKUP(C19,[1]Sheet1!$B:$AZ,51,0)</f>
        <v>19500</v>
      </c>
      <c r="J19" s="44">
        <f>VLOOKUP(C19,[1]Sheet1!$B$5:$BB$697,53,0)</f>
        <v>3250</v>
      </c>
      <c r="K19" s="44">
        <f>VLOOKUP(C19,[1]Sheet1!$B:$BC,54,0)</f>
        <v>3250</v>
      </c>
      <c r="L19" s="44">
        <f>VLOOKUP(C19,[1]Sheet1!$B:$BD,55,0)</f>
        <v>3250</v>
      </c>
      <c r="M19" s="44">
        <f>VLOOKUP(C19,[1]Sheet1!$B:$BE,56,0)</f>
        <v>3250</v>
      </c>
      <c r="N19" s="44">
        <f>VLOOKUP(C19,[1]Sheet1!$B:$BF,57,0)</f>
        <v>3250</v>
      </c>
      <c r="O19" s="44">
        <f>VLOOKUP(C19,[2]Sheet1!$B:$BH,59,0)</f>
        <v>3250</v>
      </c>
      <c r="P19" s="108">
        <f t="shared" si="6"/>
        <v>19500</v>
      </c>
      <c r="Q19" s="109"/>
      <c r="R19" s="109"/>
      <c r="S19" s="109"/>
      <c r="T19" s="109"/>
      <c r="U19" s="109">
        <f t="shared" si="7"/>
        <v>0</v>
      </c>
      <c r="V19" s="106">
        <f t="shared" si="8"/>
        <v>19500</v>
      </c>
      <c r="W19" s="112">
        <f t="shared" si="9"/>
        <v>19500</v>
      </c>
      <c r="X19" s="61">
        <f t="shared" si="10"/>
        <v>19500</v>
      </c>
      <c r="Y19" s="107">
        <f t="shared" si="11"/>
        <v>19500</v>
      </c>
      <c r="Z19" s="61"/>
      <c r="AA19" s="17">
        <f t="shared" si="12"/>
        <v>0</v>
      </c>
      <c r="AB19" s="26">
        <f t="shared" si="13"/>
        <v>0</v>
      </c>
      <c r="AC19" s="122">
        <f t="shared" si="1"/>
        <v>0</v>
      </c>
      <c r="AD19" s="124"/>
      <c r="AE19" s="24"/>
      <c r="AF19" s="24"/>
      <c r="AG19" s="124">
        <f t="shared" si="2"/>
        <v>0</v>
      </c>
      <c r="AH19" s="24"/>
      <c r="AI19" s="126">
        <f t="shared" si="3"/>
        <v>0</v>
      </c>
      <c r="AJ19" s="17">
        <f t="shared" si="4"/>
        <v>0</v>
      </c>
      <c r="AK19" s="14"/>
      <c r="AL19" s="7"/>
      <c r="AM19" s="14"/>
      <c r="AN19" s="10" t="s">
        <v>23</v>
      </c>
      <c r="AO19" s="17"/>
      <c r="AP19" s="7" t="s">
        <v>569</v>
      </c>
      <c r="AQ19" s="20"/>
    </row>
    <row r="20" spans="1:45" ht="36" hidden="1" customHeight="1" x14ac:dyDescent="0.25">
      <c r="A20" s="7">
        <f t="shared" si="5"/>
        <v>17</v>
      </c>
      <c r="B20" s="113" t="s">
        <v>555</v>
      </c>
      <c r="C20" s="8" t="s">
        <v>542</v>
      </c>
      <c r="D20" s="114" t="s">
        <v>543</v>
      </c>
      <c r="E20" s="11" t="s">
        <v>27</v>
      </c>
      <c r="F20" s="12" t="s">
        <v>34</v>
      </c>
      <c r="G20" s="73">
        <v>1</v>
      </c>
      <c r="H20" s="31">
        <f>VLOOKUP(C20,[1]Sheet1!$B:$AY,50,0)</f>
        <v>0</v>
      </c>
      <c r="I20" s="31">
        <f>VLOOKUP(C20,[1]Sheet1!$B:$AZ,51,0)</f>
        <v>0</v>
      </c>
      <c r="J20" s="44">
        <f>VLOOKUP(C20,[1]Sheet1!$B$5:$BB$697,53,0)</f>
        <v>0</v>
      </c>
      <c r="K20" s="44">
        <f>VLOOKUP(C20,[1]Sheet1!$B:$BC,54,0)</f>
        <v>0</v>
      </c>
      <c r="L20" s="44">
        <f>VLOOKUP(C20,[1]Sheet1!$B:$BD,55,0)</f>
        <v>0</v>
      </c>
      <c r="M20" s="44">
        <f>VLOOKUP(C20,[1]Sheet1!$B:$BE,56,0)</f>
        <v>0</v>
      </c>
      <c r="N20" s="44">
        <f>VLOOKUP(C20,[1]Sheet1!$B:$BF,57,0)</f>
        <v>0</v>
      </c>
      <c r="O20" s="44">
        <f>VLOOKUP(C20,[2]Sheet1!$B:$BH,59,0)</f>
        <v>0</v>
      </c>
      <c r="P20" s="108">
        <f t="shared" si="6"/>
        <v>0</v>
      </c>
      <c r="Q20" s="109">
        <f>VLOOKUP(C20,[3]Sheet2!$A:$V,21,0)</f>
        <v>51500</v>
      </c>
      <c r="R20" s="109"/>
      <c r="S20" s="109"/>
      <c r="T20" s="109"/>
      <c r="U20" s="109">
        <f t="shared" si="7"/>
        <v>51500</v>
      </c>
      <c r="V20" s="106">
        <f t="shared" si="8"/>
        <v>-51500</v>
      </c>
      <c r="W20" s="112">
        <f t="shared" si="9"/>
        <v>0</v>
      </c>
      <c r="X20" s="61">
        <f t="shared" si="10"/>
        <v>0</v>
      </c>
      <c r="Y20" s="107">
        <f t="shared" si="11"/>
        <v>0</v>
      </c>
      <c r="Z20" s="61"/>
      <c r="AA20" s="17">
        <f t="shared" si="12"/>
        <v>0</v>
      </c>
      <c r="AB20" s="26" t="str">
        <f t="shared" si="13"/>
        <v>100%</v>
      </c>
      <c r="AC20" s="122">
        <f t="shared" si="1"/>
        <v>0</v>
      </c>
      <c r="AD20" s="124"/>
      <c r="AE20" s="24"/>
      <c r="AF20" s="24"/>
      <c r="AG20" s="124">
        <f t="shared" si="2"/>
        <v>0</v>
      </c>
      <c r="AH20" s="24"/>
      <c r="AI20" s="126">
        <f t="shared" si="3"/>
        <v>0</v>
      </c>
      <c r="AJ20" s="17">
        <f t="shared" si="4"/>
        <v>0</v>
      </c>
      <c r="AK20" s="14"/>
      <c r="AL20" s="7"/>
      <c r="AM20" s="14"/>
      <c r="AN20" s="10" t="s">
        <v>23</v>
      </c>
      <c r="AO20" s="17"/>
      <c r="AP20" s="7" t="s">
        <v>56</v>
      </c>
      <c r="AQ20" s="20"/>
    </row>
    <row r="21" spans="1:45" s="71" customFormat="1" ht="36" hidden="1" customHeight="1" x14ac:dyDescent="0.25">
      <c r="A21" s="7">
        <f t="shared" si="5"/>
        <v>18</v>
      </c>
      <c r="B21" s="7" t="s">
        <v>18</v>
      </c>
      <c r="C21" s="8" t="s">
        <v>357</v>
      </c>
      <c r="D21" s="114" t="s">
        <v>358</v>
      </c>
      <c r="E21" s="11" t="s">
        <v>359</v>
      </c>
      <c r="F21" s="12" t="s">
        <v>359</v>
      </c>
      <c r="G21" s="30">
        <v>1</v>
      </c>
      <c r="H21" s="31">
        <f>VLOOKUP(C21,[1]Sheet1!$B:$AY,50,0)</f>
        <v>4477302.63</v>
      </c>
      <c r="I21" s="31">
        <f>VLOOKUP(C21,[1]Sheet1!$B:$AZ,51,0)</f>
        <v>3658878.05</v>
      </c>
      <c r="J21" s="44">
        <f>VLOOKUP(C21,[1]Sheet1!$B$5:$BB$697,53,0)</f>
        <v>346046.15</v>
      </c>
      <c r="K21" s="44">
        <f>VLOOKUP(C21,[1]Sheet1!$B:$BC,54,0)</f>
        <v>400685.73</v>
      </c>
      <c r="L21" s="44">
        <f>VLOOKUP(C21,[1]Sheet1!$B:$BD,55,0)</f>
        <v>450511.11333333299</v>
      </c>
      <c r="M21" s="44">
        <f>VLOOKUP(C21,[1]Sheet1!$B:$BE,56,0)</f>
        <v>425040.16499999998</v>
      </c>
      <c r="N21" s="44">
        <f>VLOOKUP(C21,[1]Sheet1!$B:$BF,57,0)</f>
        <v>426970.15166666702</v>
      </c>
      <c r="O21" s="44">
        <f>VLOOKUP(C21,[2]Sheet1!$B:$BH,59,0)</f>
        <v>393926.23666666663</v>
      </c>
      <c r="P21" s="108">
        <f t="shared" si="6"/>
        <v>2443179.5466666669</v>
      </c>
      <c r="Q21" s="109">
        <f>1600000-Q22</f>
        <v>1254687.352</v>
      </c>
      <c r="R21" s="109"/>
      <c r="S21" s="109">
        <v>200000</v>
      </c>
      <c r="T21" s="109">
        <f>VLOOKUP(C21,'[4]5.30 (2)'!$C$4:$V$115,20,0)</f>
        <v>100000</v>
      </c>
      <c r="U21" s="109">
        <f t="shared" si="7"/>
        <v>1554687.352</v>
      </c>
      <c r="V21" s="106">
        <f t="shared" si="8"/>
        <v>888492.19466666691</v>
      </c>
      <c r="W21" s="112">
        <f t="shared" si="9"/>
        <v>3358878.05</v>
      </c>
      <c r="X21" s="61">
        <f t="shared" si="10"/>
        <v>888492.19466666691</v>
      </c>
      <c r="Y21" s="107">
        <f t="shared" si="11"/>
        <v>888492.19466666691</v>
      </c>
      <c r="Z21" s="61"/>
      <c r="AA21" s="17">
        <f t="shared" si="12"/>
        <v>0</v>
      </c>
      <c r="AB21" s="26">
        <f t="shared" si="13"/>
        <v>0</v>
      </c>
      <c r="AC21" s="122">
        <f t="shared" si="1"/>
        <v>0</v>
      </c>
      <c r="AD21" s="124"/>
      <c r="AE21" s="24"/>
      <c r="AF21" s="24"/>
      <c r="AG21" s="124">
        <f t="shared" si="2"/>
        <v>0</v>
      </c>
      <c r="AH21" s="24">
        <v>0.02</v>
      </c>
      <c r="AI21" s="126">
        <f t="shared" si="3"/>
        <v>0</v>
      </c>
      <c r="AJ21" s="17">
        <f t="shared" si="4"/>
        <v>0</v>
      </c>
      <c r="AK21" s="14">
        <v>45442</v>
      </c>
      <c r="AL21" s="7">
        <v>7</v>
      </c>
      <c r="AM21" s="14">
        <f>AK21-AL21</f>
        <v>45435</v>
      </c>
      <c r="AN21" s="10" t="s">
        <v>23</v>
      </c>
      <c r="AO21" s="23"/>
      <c r="AP21" s="7" t="s">
        <v>360</v>
      </c>
      <c r="AQ21" s="20"/>
      <c r="AR21"/>
      <c r="AS21" s="84"/>
    </row>
    <row r="22" spans="1:45" ht="36" hidden="1" customHeight="1" x14ac:dyDescent="0.25">
      <c r="A22" s="7">
        <f t="shared" si="5"/>
        <v>19</v>
      </c>
      <c r="B22" s="7" t="s">
        <v>18</v>
      </c>
      <c r="C22" s="8" t="s">
        <v>405</v>
      </c>
      <c r="D22" s="114" t="s">
        <v>406</v>
      </c>
      <c r="E22" s="11" t="s">
        <v>359</v>
      </c>
      <c r="F22" s="12" t="s">
        <v>359</v>
      </c>
      <c r="G22" s="30">
        <v>1</v>
      </c>
      <c r="H22" s="31">
        <f>VLOOKUP(C22,[1]Sheet1!$B:$AY,50,0)</f>
        <v>3514193.81</v>
      </c>
      <c r="I22" s="31">
        <f>VLOOKUP(C22,[1]Sheet1!$B:$AZ,51,0)</f>
        <v>2539631.6</v>
      </c>
      <c r="J22" s="44">
        <f>VLOOKUP(C22,[1]Sheet1!$B$5:$BB$697,53,0)</f>
        <v>270957.88</v>
      </c>
      <c r="K22" s="44">
        <f>VLOOKUP(C22,[1]Sheet1!$B:$BC,54,0)</f>
        <v>275790.35333333298</v>
      </c>
      <c r="L22" s="44">
        <f>VLOOKUP(C22,[1]Sheet1!$B:$BD,55,0)</f>
        <v>284191.38500000001</v>
      </c>
      <c r="M22" s="44">
        <f>VLOOKUP(C22,[1]Sheet1!$B:$BE,56,0)</f>
        <v>288201.191666667</v>
      </c>
      <c r="N22" s="44">
        <f>VLOOKUP(C22,[1]Sheet1!$B:$BF,57,0)</f>
        <v>294215.995</v>
      </c>
      <c r="O22" s="44">
        <f>VLOOKUP(C22,[2]Sheet1!$B:$BH,59,0)</f>
        <v>291121.02833333338</v>
      </c>
      <c r="P22" s="108">
        <f t="shared" si="6"/>
        <v>1704477.8333333335</v>
      </c>
      <c r="Q22" s="109">
        <v>345312.64799999999</v>
      </c>
      <c r="R22" s="109"/>
      <c r="S22" s="109"/>
      <c r="T22" s="109">
        <f>VLOOKUP(C22,'[4]5.30 (2)'!$C$4:$V$115,20,0)</f>
        <v>180000</v>
      </c>
      <c r="U22" s="109">
        <f t="shared" si="7"/>
        <v>525312.64800000004</v>
      </c>
      <c r="V22" s="106">
        <f t="shared" si="8"/>
        <v>1179165.1853333334</v>
      </c>
      <c r="W22" s="112">
        <f t="shared" si="9"/>
        <v>2359631.6</v>
      </c>
      <c r="X22" s="61">
        <f t="shared" si="10"/>
        <v>1179165.1853333334</v>
      </c>
      <c r="Y22" s="107">
        <f t="shared" si="11"/>
        <v>1179165.1853333334</v>
      </c>
      <c r="Z22" s="61"/>
      <c r="AA22" s="17">
        <f t="shared" si="12"/>
        <v>0</v>
      </c>
      <c r="AB22" s="26">
        <f t="shared" si="13"/>
        <v>0</v>
      </c>
      <c r="AC22" s="122">
        <f t="shared" si="1"/>
        <v>0</v>
      </c>
      <c r="AD22" s="124"/>
      <c r="AE22" s="24"/>
      <c r="AF22" s="24"/>
      <c r="AG22" s="124">
        <f t="shared" si="2"/>
        <v>0</v>
      </c>
      <c r="AH22" s="24">
        <v>0.02</v>
      </c>
      <c r="AI22" s="126">
        <f t="shared" si="3"/>
        <v>0</v>
      </c>
      <c r="AJ22" s="17">
        <f t="shared" si="4"/>
        <v>0</v>
      </c>
      <c r="AK22" s="14">
        <v>45442</v>
      </c>
      <c r="AL22" s="7">
        <v>7</v>
      </c>
      <c r="AM22" s="14">
        <f>AK22-AL22</f>
        <v>45435</v>
      </c>
      <c r="AN22" s="10" t="s">
        <v>23</v>
      </c>
      <c r="AO22" s="23"/>
      <c r="AP22" s="7" t="s">
        <v>360</v>
      </c>
      <c r="AQ22" s="20"/>
    </row>
    <row r="23" spans="1:45" ht="36" customHeight="1" x14ac:dyDescent="0.25">
      <c r="A23" s="7">
        <f t="shared" si="5"/>
        <v>20</v>
      </c>
      <c r="B23" s="7" t="s">
        <v>29</v>
      </c>
      <c r="C23" s="8" t="s">
        <v>197</v>
      </c>
      <c r="D23" s="119" t="s">
        <v>198</v>
      </c>
      <c r="E23" s="11" t="s">
        <v>359</v>
      </c>
      <c r="F23" s="12" t="s">
        <v>359</v>
      </c>
      <c r="G23" s="30">
        <v>0.8</v>
      </c>
      <c r="H23" s="31">
        <f>VLOOKUP(C23,[1]Sheet1!$B:$AY,50,0)</f>
        <v>512594.44</v>
      </c>
      <c r="I23" s="31">
        <f>VLOOKUP(C23,[1]Sheet1!$B:$AZ,51,0)</f>
        <v>512594.44</v>
      </c>
      <c r="J23" s="44">
        <f>VLOOKUP(C23,[1]Sheet1!$B$5:$BB$697,53,0)</f>
        <v>48943.328333333302</v>
      </c>
      <c r="K23" s="44">
        <f>VLOOKUP(C23,[1]Sheet1!$B:$BC,54,0)</f>
        <v>56864.09</v>
      </c>
      <c r="L23" s="44">
        <f>VLOOKUP(C23,[1]Sheet1!$B:$BD,55,0)</f>
        <v>54846.13</v>
      </c>
      <c r="M23" s="44">
        <f>VLOOKUP(C23,[1]Sheet1!$B:$BE,56,0)</f>
        <v>47745.918333333299</v>
      </c>
      <c r="N23" s="44">
        <f>VLOOKUP(C23,[1]Sheet1!$B:$BF,57,0)</f>
        <v>49422.493333333303</v>
      </c>
      <c r="O23" s="44">
        <f>VLOOKUP(C23,[2]Sheet1!$B:$BH,59,0)</f>
        <v>49433.565000000002</v>
      </c>
      <c r="P23" s="108">
        <f t="shared" si="6"/>
        <v>245804.41999999993</v>
      </c>
      <c r="Q23" s="109"/>
      <c r="R23" s="109"/>
      <c r="S23" s="109"/>
      <c r="T23" s="109">
        <f>VLOOKUP(C23,'[4]5.30 (2)'!$C$4:$V$115,20,0)</f>
        <v>50000</v>
      </c>
      <c r="U23" s="109">
        <f t="shared" si="7"/>
        <v>50000</v>
      </c>
      <c r="V23" s="106">
        <f t="shared" si="8"/>
        <v>195804.41999999993</v>
      </c>
      <c r="W23" s="112">
        <f t="shared" si="9"/>
        <v>462594.44</v>
      </c>
      <c r="X23" s="61">
        <f t="shared" si="10"/>
        <v>195804.41999999993</v>
      </c>
      <c r="Y23" s="107">
        <f t="shared" si="11"/>
        <v>195804.41999999993</v>
      </c>
      <c r="Z23" s="79">
        <v>100000</v>
      </c>
      <c r="AA23" s="17">
        <f t="shared" si="12"/>
        <v>100000</v>
      </c>
      <c r="AB23" s="26">
        <f t="shared" si="13"/>
        <v>0.51071370094709834</v>
      </c>
      <c r="AC23" s="122">
        <f t="shared" si="1"/>
        <v>1.8672261019471066E-2</v>
      </c>
      <c r="AD23" s="124"/>
      <c r="AE23" s="24"/>
      <c r="AF23" s="24"/>
      <c r="AG23" s="124">
        <f t="shared" si="2"/>
        <v>0</v>
      </c>
      <c r="AH23" s="24">
        <v>0</v>
      </c>
      <c r="AI23" s="126">
        <f t="shared" si="3"/>
        <v>0</v>
      </c>
      <c r="AJ23" s="17">
        <f t="shared" si="4"/>
        <v>100000</v>
      </c>
      <c r="AK23" s="14"/>
      <c r="AL23" s="7"/>
      <c r="AM23" s="14"/>
      <c r="AN23" s="10" t="s">
        <v>23</v>
      </c>
      <c r="AO23" s="23"/>
      <c r="AP23" s="7" t="s">
        <v>360</v>
      </c>
      <c r="AQ23" s="20"/>
    </row>
    <row r="24" spans="1:45" ht="36" customHeight="1" x14ac:dyDescent="0.25">
      <c r="A24" s="7">
        <f t="shared" si="5"/>
        <v>21</v>
      </c>
      <c r="B24" s="7" t="s">
        <v>29</v>
      </c>
      <c r="C24" s="8" t="s">
        <v>361</v>
      </c>
      <c r="D24" s="119" t="s">
        <v>362</v>
      </c>
      <c r="E24" s="11" t="s">
        <v>359</v>
      </c>
      <c r="F24" s="12" t="s">
        <v>359</v>
      </c>
      <c r="G24" s="30">
        <v>0.8</v>
      </c>
      <c r="H24" s="31">
        <f>VLOOKUP(C24,[1]Sheet1!$B:$AY,50,0)</f>
        <v>1581661.6</v>
      </c>
      <c r="I24" s="31">
        <f>VLOOKUP(C24,[1]Sheet1!$B:$AZ,51,0)</f>
        <v>1581661.6</v>
      </c>
      <c r="J24" s="44">
        <f>VLOOKUP(C24,[1]Sheet1!$B$5:$BB$697,53,0)</f>
        <v>65270</v>
      </c>
      <c r="K24" s="44">
        <f>VLOOKUP(C24,[1]Sheet1!$B:$BC,54,0)</f>
        <v>94237.733333333294</v>
      </c>
      <c r="L24" s="44">
        <f>VLOOKUP(C24,[1]Sheet1!$B:$BD,55,0)</f>
        <v>150714.26666666701</v>
      </c>
      <c r="M24" s="44">
        <f>VLOOKUP(C24,[1]Sheet1!$B:$BE,56,0)</f>
        <v>180676.933333333</v>
      </c>
      <c r="N24" s="44">
        <f>VLOOKUP(C24,[1]Sheet1!$B:$BF,57,0)</f>
        <v>230024.73333333299</v>
      </c>
      <c r="O24" s="44">
        <f>VLOOKUP(C24,[2]Sheet1!$B:$BH,59,0)</f>
        <v>252822.93333333335</v>
      </c>
      <c r="P24" s="108">
        <f t="shared" si="6"/>
        <v>778997.2799999998</v>
      </c>
      <c r="Q24" s="109"/>
      <c r="R24" s="109"/>
      <c r="S24" s="109"/>
      <c r="T24" s="109">
        <f>VLOOKUP(C24,'[4]5.30 (2)'!$C$4:$V$115,20,0)</f>
        <v>200000</v>
      </c>
      <c r="U24" s="109">
        <f t="shared" si="7"/>
        <v>200000</v>
      </c>
      <c r="V24" s="106">
        <f t="shared" si="8"/>
        <v>578997.2799999998</v>
      </c>
      <c r="W24" s="112">
        <f t="shared" si="9"/>
        <v>1381661.6</v>
      </c>
      <c r="X24" s="61">
        <f t="shared" si="10"/>
        <v>578997.2799999998</v>
      </c>
      <c r="Y24" s="107">
        <f t="shared" si="11"/>
        <v>578997.2799999998</v>
      </c>
      <c r="Z24" s="79">
        <v>150000</v>
      </c>
      <c r="AA24" s="17">
        <f t="shared" si="12"/>
        <v>150000</v>
      </c>
      <c r="AB24" s="26">
        <f t="shared" si="13"/>
        <v>0.25906857455358001</v>
      </c>
      <c r="AC24" s="122">
        <f t="shared" si="1"/>
        <v>2.8008391529206599E-2</v>
      </c>
      <c r="AD24" s="124"/>
      <c r="AE24" s="24"/>
      <c r="AF24" s="24"/>
      <c r="AG24" s="124">
        <f t="shared" si="2"/>
        <v>0</v>
      </c>
      <c r="AH24" s="24">
        <v>0</v>
      </c>
      <c r="AI24" s="126">
        <f t="shared" si="3"/>
        <v>0</v>
      </c>
      <c r="AJ24" s="17">
        <f t="shared" si="4"/>
        <v>150000</v>
      </c>
      <c r="AK24" s="14"/>
      <c r="AL24" s="7"/>
      <c r="AM24" s="14"/>
      <c r="AN24" s="10" t="s">
        <v>23</v>
      </c>
      <c r="AO24" s="23"/>
      <c r="AP24" s="7" t="s">
        <v>360</v>
      </c>
      <c r="AQ24" s="20"/>
    </row>
    <row r="25" spans="1:45" ht="36" customHeight="1" x14ac:dyDescent="0.25">
      <c r="A25" s="7">
        <f t="shared" si="5"/>
        <v>22</v>
      </c>
      <c r="B25" s="7" t="s">
        <v>29</v>
      </c>
      <c r="C25" s="8" t="s">
        <v>363</v>
      </c>
      <c r="D25" s="119" t="s">
        <v>364</v>
      </c>
      <c r="E25" s="11" t="s">
        <v>359</v>
      </c>
      <c r="F25" s="12" t="s">
        <v>359</v>
      </c>
      <c r="G25" s="30">
        <v>0.8</v>
      </c>
      <c r="H25" s="31">
        <f>VLOOKUP(C25,[1]Sheet1!$B:$AY,50,0)</f>
        <v>139448.35</v>
      </c>
      <c r="I25" s="31">
        <f>VLOOKUP(C25,[1]Sheet1!$B:$AZ,51,0)</f>
        <v>139448.35</v>
      </c>
      <c r="J25" s="44">
        <f>VLOOKUP(C25,[1]Sheet1!$B$5:$BB$697,53,0)</f>
        <v>23241.391666666699</v>
      </c>
      <c r="K25" s="44">
        <f>VLOOKUP(C25,[1]Sheet1!$B:$BC,54,0)</f>
        <v>23241.391666666699</v>
      </c>
      <c r="L25" s="44">
        <f>VLOOKUP(C25,[1]Sheet1!$B:$BD,55,0)</f>
        <v>0</v>
      </c>
      <c r="M25" s="44">
        <f>VLOOKUP(C25,[1]Sheet1!$B:$BE,56,0)</f>
        <v>0</v>
      </c>
      <c r="N25" s="44">
        <f>VLOOKUP(C25,[1]Sheet1!$B:$BF,57,0)</f>
        <v>0</v>
      </c>
      <c r="O25" s="44">
        <f>VLOOKUP(C25,[2]Sheet1!$B:$BH,59,0)</f>
        <v>0</v>
      </c>
      <c r="P25" s="108">
        <f t="shared" si="6"/>
        <v>37186.22666666672</v>
      </c>
      <c r="Q25" s="109">
        <f>VLOOKUP(C25,[3]Sheet2!$A:$V,21,0)</f>
        <v>0</v>
      </c>
      <c r="R25" s="109"/>
      <c r="S25" s="109"/>
      <c r="T25" s="109"/>
      <c r="U25" s="109">
        <f t="shared" si="7"/>
        <v>0</v>
      </c>
      <c r="V25" s="106">
        <f t="shared" si="8"/>
        <v>37186.22666666672</v>
      </c>
      <c r="W25" s="112">
        <f t="shared" si="9"/>
        <v>139448.35</v>
      </c>
      <c r="X25" s="61">
        <f t="shared" si="10"/>
        <v>37186.22666666672</v>
      </c>
      <c r="Y25" s="107">
        <f t="shared" si="11"/>
        <v>37186.22666666672</v>
      </c>
      <c r="Z25" s="79">
        <v>30000</v>
      </c>
      <c r="AA25" s="17">
        <f t="shared" si="12"/>
        <v>30000</v>
      </c>
      <c r="AB25" s="26">
        <f t="shared" si="13"/>
        <v>0.80675031292948129</v>
      </c>
      <c r="AC25" s="122">
        <f t="shared" si="1"/>
        <v>5.6016783058413198E-3</v>
      </c>
      <c r="AD25" s="124"/>
      <c r="AE25" s="24"/>
      <c r="AF25" s="24"/>
      <c r="AG25" s="124">
        <f t="shared" si="2"/>
        <v>0</v>
      </c>
      <c r="AH25" s="24">
        <v>0</v>
      </c>
      <c r="AI25" s="126">
        <f t="shared" si="3"/>
        <v>0</v>
      </c>
      <c r="AJ25" s="17">
        <f t="shared" si="4"/>
        <v>30000</v>
      </c>
      <c r="AK25" s="14"/>
      <c r="AL25" s="7"/>
      <c r="AM25" s="14"/>
      <c r="AN25" s="10" t="s">
        <v>23</v>
      </c>
      <c r="AO25" s="23"/>
      <c r="AP25" s="7" t="s">
        <v>360</v>
      </c>
      <c r="AQ25" s="20"/>
    </row>
    <row r="26" spans="1:45" ht="36" customHeight="1" x14ac:dyDescent="0.25">
      <c r="A26" s="7">
        <f t="shared" si="5"/>
        <v>23</v>
      </c>
      <c r="B26" s="7" t="s">
        <v>29</v>
      </c>
      <c r="C26" s="8" t="s">
        <v>199</v>
      </c>
      <c r="D26" s="119" t="s">
        <v>200</v>
      </c>
      <c r="E26" s="11" t="s">
        <v>359</v>
      </c>
      <c r="F26" s="12" t="s">
        <v>359</v>
      </c>
      <c r="G26" s="30">
        <v>0.8</v>
      </c>
      <c r="H26" s="31">
        <f>VLOOKUP(C26,[1]Sheet1!$B:$AY,50,0)</f>
        <v>209081.28</v>
      </c>
      <c r="I26" s="31">
        <f>VLOOKUP(C26,[1]Sheet1!$B:$AZ,51,0)</f>
        <v>209081.28</v>
      </c>
      <c r="J26" s="44">
        <f>VLOOKUP(C26,[1]Sheet1!$B$5:$BB$697,53,0)</f>
        <v>4878.4733333333297</v>
      </c>
      <c r="K26" s="44">
        <f>VLOOKUP(C26,[1]Sheet1!$B:$BC,54,0)</f>
        <v>9509.4183333333294</v>
      </c>
      <c r="L26" s="44">
        <f>VLOOKUP(C26,[1]Sheet1!$B:$BD,55,0)</f>
        <v>16989.3966666667</v>
      </c>
      <c r="M26" s="44">
        <f>VLOOKUP(C26,[1]Sheet1!$B:$BE,56,0)</f>
        <v>21969.6116666667</v>
      </c>
      <c r="N26" s="44">
        <f>VLOOKUP(C26,[1]Sheet1!$B:$BF,57,0)</f>
        <v>28901.27</v>
      </c>
      <c r="O26" s="44">
        <f>VLOOKUP(C26,[2]Sheet1!$B:$BH,59,0)</f>
        <v>34547.253333333334</v>
      </c>
      <c r="P26" s="108">
        <f t="shared" si="6"/>
        <v>93436.338666666721</v>
      </c>
      <c r="Q26" s="109"/>
      <c r="R26" s="109"/>
      <c r="S26" s="109"/>
      <c r="T26" s="109">
        <f>VLOOKUP(C26,'[4]5.30 (2)'!$C$4:$V$115,20,0)</f>
        <v>40000</v>
      </c>
      <c r="U26" s="109">
        <f t="shared" si="7"/>
        <v>40000</v>
      </c>
      <c r="V26" s="106">
        <f t="shared" si="8"/>
        <v>53436.338666666721</v>
      </c>
      <c r="W26" s="112">
        <f t="shared" si="9"/>
        <v>169081.28</v>
      </c>
      <c r="X26" s="61">
        <f t="shared" si="10"/>
        <v>53436.338666666721</v>
      </c>
      <c r="Y26" s="107">
        <f t="shared" si="11"/>
        <v>53436.338666666721</v>
      </c>
      <c r="Z26" s="79">
        <v>50000</v>
      </c>
      <c r="AA26" s="17">
        <f t="shared" si="12"/>
        <v>50000</v>
      </c>
      <c r="AB26" s="26">
        <f t="shared" si="13"/>
        <v>0.93569284961489529</v>
      </c>
      <c r="AC26" s="122">
        <f t="shared" si="1"/>
        <v>9.3361305097355331E-3</v>
      </c>
      <c r="AD26" s="124"/>
      <c r="AE26" s="24"/>
      <c r="AF26" s="24"/>
      <c r="AG26" s="124">
        <f t="shared" si="2"/>
        <v>0</v>
      </c>
      <c r="AH26" s="24">
        <v>0</v>
      </c>
      <c r="AI26" s="126">
        <f t="shared" si="3"/>
        <v>0</v>
      </c>
      <c r="AJ26" s="17">
        <f t="shared" si="4"/>
        <v>50000</v>
      </c>
      <c r="AK26" s="14"/>
      <c r="AL26" s="7"/>
      <c r="AM26" s="14"/>
      <c r="AN26" s="10" t="s">
        <v>23</v>
      </c>
      <c r="AO26" s="23"/>
      <c r="AP26" s="7" t="s">
        <v>360</v>
      </c>
      <c r="AQ26" s="20"/>
    </row>
    <row r="27" spans="1:45" ht="36" hidden="1" customHeight="1" x14ac:dyDescent="0.25">
      <c r="A27" s="7">
        <f t="shared" si="5"/>
        <v>24</v>
      </c>
      <c r="B27" s="7" t="s">
        <v>29</v>
      </c>
      <c r="C27" s="8" t="s">
        <v>407</v>
      </c>
      <c r="D27" s="114" t="s">
        <v>365</v>
      </c>
      <c r="E27" s="11" t="s">
        <v>359</v>
      </c>
      <c r="F27" s="12" t="s">
        <v>359</v>
      </c>
      <c r="G27" s="30">
        <v>0.8</v>
      </c>
      <c r="H27" s="31"/>
      <c r="I27" s="31"/>
      <c r="J27" s="44"/>
      <c r="K27" s="44"/>
      <c r="L27" s="44"/>
      <c r="M27" s="44"/>
      <c r="N27" s="44"/>
      <c r="O27" s="44"/>
      <c r="P27" s="108">
        <f t="shared" si="6"/>
        <v>0</v>
      </c>
      <c r="Q27" s="109"/>
      <c r="R27" s="109"/>
      <c r="S27" s="109"/>
      <c r="T27" s="109">
        <f>VLOOKUP(C27,'[4]5.30 (2)'!$C$4:$V$115,20,0)</f>
        <v>25200</v>
      </c>
      <c r="U27" s="109">
        <f t="shared" si="7"/>
        <v>25200</v>
      </c>
      <c r="V27" s="106">
        <f t="shared" si="8"/>
        <v>-25200</v>
      </c>
      <c r="W27" s="112">
        <f t="shared" si="9"/>
        <v>-25200</v>
      </c>
      <c r="X27" s="61">
        <f t="shared" si="10"/>
        <v>-25200</v>
      </c>
      <c r="Y27" s="107">
        <f t="shared" si="11"/>
        <v>0</v>
      </c>
      <c r="Z27" s="61"/>
      <c r="AA27" s="17">
        <f t="shared" si="12"/>
        <v>0</v>
      </c>
      <c r="AB27" s="26" t="str">
        <f t="shared" si="13"/>
        <v>100%</v>
      </c>
      <c r="AC27" s="122">
        <f t="shared" si="1"/>
        <v>0</v>
      </c>
      <c r="AD27" s="124"/>
      <c r="AE27" s="24"/>
      <c r="AF27" s="24"/>
      <c r="AG27" s="124">
        <f t="shared" si="2"/>
        <v>0</v>
      </c>
      <c r="AH27" s="24">
        <v>0</v>
      </c>
      <c r="AI27" s="126">
        <f t="shared" si="3"/>
        <v>0</v>
      </c>
      <c r="AJ27" s="17">
        <f t="shared" si="4"/>
        <v>0</v>
      </c>
      <c r="AK27" s="134">
        <v>45442</v>
      </c>
      <c r="AL27" s="135">
        <v>7</v>
      </c>
      <c r="AM27" s="134">
        <f>AK27-AL27</f>
        <v>45435</v>
      </c>
      <c r="AN27" s="10" t="s">
        <v>23</v>
      </c>
      <c r="AO27" s="23"/>
      <c r="AP27" s="7" t="s">
        <v>360</v>
      </c>
      <c r="AQ27" s="20"/>
    </row>
    <row r="28" spans="1:45" ht="36" hidden="1" customHeight="1" x14ac:dyDescent="0.25">
      <c r="A28" s="7">
        <f t="shared" si="5"/>
        <v>25</v>
      </c>
      <c r="B28" s="7" t="s">
        <v>29</v>
      </c>
      <c r="C28" s="8" t="s">
        <v>366</v>
      </c>
      <c r="D28" s="114" t="s">
        <v>367</v>
      </c>
      <c r="E28" s="11" t="s">
        <v>359</v>
      </c>
      <c r="F28" s="12" t="s">
        <v>359</v>
      </c>
      <c r="G28" s="30">
        <v>1</v>
      </c>
      <c r="H28" s="31">
        <f>VLOOKUP(C28,[1]Sheet1!$B:$AY,50,0)</f>
        <v>40240</v>
      </c>
      <c r="I28" s="31">
        <f>VLOOKUP(C28,[1]Sheet1!$B:$AZ,51,0)</f>
        <v>40240</v>
      </c>
      <c r="J28" s="44">
        <f>VLOOKUP(C28,[1]Sheet1!$B$5:$BB$697,53,0)</f>
        <v>2978.3333333333298</v>
      </c>
      <c r="K28" s="44">
        <f>VLOOKUP(C28,[1]Sheet1!$B:$BC,54,0)</f>
        <v>2978.3333333333298</v>
      </c>
      <c r="L28" s="44">
        <f>VLOOKUP(C28,[1]Sheet1!$B:$BD,55,0)</f>
        <v>2978.3333333333298</v>
      </c>
      <c r="M28" s="44">
        <f>VLOOKUP(C28,[1]Sheet1!$B:$BE,56,0)</f>
        <v>2978.3333333333298</v>
      </c>
      <c r="N28" s="44">
        <f>VLOOKUP(C28,[1]Sheet1!$B:$BF,57,0)</f>
        <v>6706.6666666666697</v>
      </c>
      <c r="O28" s="44">
        <f>VLOOKUP(C28,[2]Sheet1!$B:$BH,59,0)</f>
        <v>6706.666666666667</v>
      </c>
      <c r="P28" s="108">
        <f t="shared" si="6"/>
        <v>25326.666666666657</v>
      </c>
      <c r="Q28" s="109"/>
      <c r="R28" s="109"/>
      <c r="S28" s="109"/>
      <c r="T28" s="109">
        <f>VLOOKUP(C28,'[4]5.30 (2)'!$C$4:$V$115,20,0)</f>
        <v>5000</v>
      </c>
      <c r="U28" s="109">
        <f t="shared" si="7"/>
        <v>5000</v>
      </c>
      <c r="V28" s="106">
        <f t="shared" si="8"/>
        <v>20326.666666666657</v>
      </c>
      <c r="W28" s="112">
        <f t="shared" si="9"/>
        <v>35240</v>
      </c>
      <c r="X28" s="61">
        <f t="shared" si="10"/>
        <v>20326.666666666657</v>
      </c>
      <c r="Y28" s="107">
        <f t="shared" si="11"/>
        <v>20326.666666666657</v>
      </c>
      <c r="Z28" s="61"/>
      <c r="AA28" s="17">
        <f t="shared" si="12"/>
        <v>0</v>
      </c>
      <c r="AB28" s="26">
        <f t="shared" si="13"/>
        <v>0</v>
      </c>
      <c r="AC28" s="122">
        <f t="shared" si="1"/>
        <v>0</v>
      </c>
      <c r="AD28" s="124"/>
      <c r="AE28" s="24"/>
      <c r="AF28" s="24"/>
      <c r="AG28" s="124">
        <f t="shared" si="2"/>
        <v>0</v>
      </c>
      <c r="AH28" s="24">
        <v>0</v>
      </c>
      <c r="AI28" s="126">
        <f t="shared" si="3"/>
        <v>0</v>
      </c>
      <c r="AJ28" s="17">
        <f t="shared" si="4"/>
        <v>0</v>
      </c>
      <c r="AK28" s="14">
        <v>45442</v>
      </c>
      <c r="AL28" s="7">
        <v>7</v>
      </c>
      <c r="AM28" s="14">
        <f>AK28-AL28</f>
        <v>45435</v>
      </c>
      <c r="AN28" s="10" t="s">
        <v>23</v>
      </c>
      <c r="AO28" s="23"/>
      <c r="AP28" s="7" t="s">
        <v>360</v>
      </c>
      <c r="AQ28" s="20"/>
    </row>
    <row r="29" spans="1:45" ht="36" customHeight="1" x14ac:dyDescent="0.25">
      <c r="A29" s="7">
        <f t="shared" si="5"/>
        <v>26</v>
      </c>
      <c r="B29" s="7" t="s">
        <v>29</v>
      </c>
      <c r="C29" s="33" t="s">
        <v>435</v>
      </c>
      <c r="D29" s="137" t="s">
        <v>436</v>
      </c>
      <c r="E29" s="11" t="s">
        <v>359</v>
      </c>
      <c r="F29" s="12" t="s">
        <v>359</v>
      </c>
      <c r="G29" s="30">
        <v>1</v>
      </c>
      <c r="H29" s="35">
        <v>24345</v>
      </c>
      <c r="I29" s="35">
        <v>24345</v>
      </c>
      <c r="J29" s="44">
        <f>VLOOKUP(C29,[1]Sheet1!$B$5:$BB$697,53,0)</f>
        <v>0</v>
      </c>
      <c r="K29" s="44">
        <f>VLOOKUP(C29,[1]Sheet1!$B:$BC,54,0)</f>
        <v>0</v>
      </c>
      <c r="L29" s="44">
        <f>VLOOKUP(C29,[1]Sheet1!$B:$BD,55,0)</f>
        <v>0</v>
      </c>
      <c r="M29" s="44">
        <f>VLOOKUP(C29,[1]Sheet1!$B:$BE,56,0)</f>
        <v>0</v>
      </c>
      <c r="N29" s="44">
        <f>VLOOKUP(C29,[1]Sheet1!$B:$BF,57,0)</f>
        <v>0</v>
      </c>
      <c r="O29" s="44">
        <f>VLOOKUP(C29,[2]Sheet1!$B:$BH,59,0)</f>
        <v>0</v>
      </c>
      <c r="P29" s="108">
        <f t="shared" si="6"/>
        <v>0</v>
      </c>
      <c r="Q29" s="109"/>
      <c r="R29" s="109"/>
      <c r="S29" s="109"/>
      <c r="T29" s="109"/>
      <c r="U29" s="109">
        <f t="shared" si="7"/>
        <v>0</v>
      </c>
      <c r="V29" s="106">
        <f t="shared" si="8"/>
        <v>0</v>
      </c>
      <c r="W29" s="112">
        <f t="shared" si="9"/>
        <v>24345</v>
      </c>
      <c r="X29" s="61">
        <f t="shared" si="10"/>
        <v>0</v>
      </c>
      <c r="Y29" s="107">
        <f t="shared" si="11"/>
        <v>0</v>
      </c>
      <c r="Z29" s="79">
        <v>24345</v>
      </c>
      <c r="AA29" s="17">
        <f t="shared" si="12"/>
        <v>24345</v>
      </c>
      <c r="AB29" s="26" t="str">
        <f t="shared" si="13"/>
        <v>100%</v>
      </c>
      <c r="AC29" s="122">
        <f t="shared" si="1"/>
        <v>4.5457619451902314E-3</v>
      </c>
      <c r="AD29" s="124"/>
      <c r="AE29" s="24"/>
      <c r="AF29" s="24"/>
      <c r="AG29" s="124">
        <f t="shared" si="2"/>
        <v>0</v>
      </c>
      <c r="AH29" s="24">
        <v>0</v>
      </c>
      <c r="AI29" s="126">
        <f t="shared" si="3"/>
        <v>0</v>
      </c>
      <c r="AJ29" s="17">
        <f t="shared" si="4"/>
        <v>24345</v>
      </c>
      <c r="AK29" s="14"/>
      <c r="AL29" s="7"/>
      <c r="AM29" s="14"/>
      <c r="AN29" s="10" t="s">
        <v>23</v>
      </c>
      <c r="AO29" s="23"/>
      <c r="AP29" s="7" t="s">
        <v>434</v>
      </c>
      <c r="AQ29" s="20"/>
    </row>
    <row r="30" spans="1:45" ht="36" customHeight="1" x14ac:dyDescent="0.25">
      <c r="A30" s="7">
        <f t="shared" si="5"/>
        <v>27</v>
      </c>
      <c r="B30" s="7" t="s">
        <v>29</v>
      </c>
      <c r="C30" s="8" t="s">
        <v>587</v>
      </c>
      <c r="D30" s="137" t="s">
        <v>437</v>
      </c>
      <c r="E30" s="11" t="s">
        <v>359</v>
      </c>
      <c r="F30" s="12" t="s">
        <v>359</v>
      </c>
      <c r="G30" s="30">
        <v>1</v>
      </c>
      <c r="H30" s="35">
        <v>35587.5</v>
      </c>
      <c r="I30" s="35">
        <v>35587.5</v>
      </c>
      <c r="J30" s="44"/>
      <c r="K30" s="44"/>
      <c r="L30" s="44"/>
      <c r="M30" s="44"/>
      <c r="N30" s="44"/>
      <c r="O30" s="44"/>
      <c r="P30" s="108">
        <f t="shared" si="6"/>
        <v>0</v>
      </c>
      <c r="Q30" s="109"/>
      <c r="R30" s="109"/>
      <c r="S30" s="109"/>
      <c r="T30" s="109"/>
      <c r="U30" s="109">
        <f t="shared" si="7"/>
        <v>0</v>
      </c>
      <c r="V30" s="106">
        <f t="shared" si="8"/>
        <v>0</v>
      </c>
      <c r="W30" s="112">
        <f t="shared" si="9"/>
        <v>35587.5</v>
      </c>
      <c r="X30" s="61">
        <f t="shared" si="10"/>
        <v>0</v>
      </c>
      <c r="Y30" s="107">
        <f t="shared" si="11"/>
        <v>0</v>
      </c>
      <c r="Z30" s="79">
        <v>35587.5</v>
      </c>
      <c r="AA30" s="17">
        <f t="shared" si="12"/>
        <v>35587.5</v>
      </c>
      <c r="AB30" s="26" t="str">
        <f t="shared" si="13"/>
        <v>100%</v>
      </c>
      <c r="AC30" s="122">
        <f t="shared" si="1"/>
        <v>6.644990890304266E-3</v>
      </c>
      <c r="AD30" s="124"/>
      <c r="AE30" s="24"/>
      <c r="AF30" s="24"/>
      <c r="AG30" s="124">
        <f t="shared" si="2"/>
        <v>0</v>
      </c>
      <c r="AH30" s="24">
        <v>0</v>
      </c>
      <c r="AI30" s="126">
        <f t="shared" si="3"/>
        <v>0</v>
      </c>
      <c r="AJ30" s="17">
        <f t="shared" si="4"/>
        <v>35587.5</v>
      </c>
      <c r="AK30" s="14"/>
      <c r="AL30" s="7"/>
      <c r="AM30" s="14"/>
      <c r="AN30" s="10" t="s">
        <v>23</v>
      </c>
      <c r="AO30" s="23"/>
      <c r="AP30" s="7" t="s">
        <v>434</v>
      </c>
      <c r="AQ30" s="20" t="s">
        <v>438</v>
      </c>
    </row>
    <row r="31" spans="1:45" ht="36" hidden="1" customHeight="1" x14ac:dyDescent="0.25">
      <c r="A31" s="7">
        <f t="shared" si="5"/>
        <v>28</v>
      </c>
      <c r="B31" s="7" t="s">
        <v>29</v>
      </c>
      <c r="C31" s="8" t="s">
        <v>206</v>
      </c>
      <c r="D31" s="120" t="s">
        <v>439</v>
      </c>
      <c r="E31" s="11" t="s">
        <v>21</v>
      </c>
      <c r="F31" s="12" t="s">
        <v>203</v>
      </c>
      <c r="G31" s="73">
        <v>1</v>
      </c>
      <c r="H31" s="31">
        <f>VLOOKUP(C31,[1]Sheet1!$B:$AY,50,0)</f>
        <v>236900</v>
      </c>
      <c r="I31" s="31">
        <f>VLOOKUP(C31,[1]Sheet1!$B:$AZ,51,0)</f>
        <v>236900</v>
      </c>
      <c r="J31" s="44">
        <f>VLOOKUP(C31,[1]Sheet1!$B$5:$BB$697,53,0)</f>
        <v>0</v>
      </c>
      <c r="K31" s="44">
        <f>VLOOKUP(C31,[1]Sheet1!$B:$BC,54,0)</f>
        <v>0</v>
      </c>
      <c r="L31" s="44">
        <f>VLOOKUP(C31,[1]Sheet1!$B:$BD,55,0)</f>
        <v>0</v>
      </c>
      <c r="M31" s="44">
        <f>VLOOKUP(C31,[1]Sheet1!$B:$BE,56,0)</f>
        <v>0</v>
      </c>
      <c r="N31" s="44">
        <f>VLOOKUP(C31,[1]Sheet1!$B:$BF,57,0)</f>
        <v>0</v>
      </c>
      <c r="O31" s="44">
        <f>VLOOKUP(C31,[2]Sheet1!$B:$BH,59,0)</f>
        <v>0</v>
      </c>
      <c r="P31" s="108">
        <f t="shared" si="6"/>
        <v>0</v>
      </c>
      <c r="Q31" s="109">
        <f>VLOOKUP(C31,[3]Sheet2!$A:$V,21,0)</f>
        <v>0</v>
      </c>
      <c r="R31" s="109"/>
      <c r="S31" s="109"/>
      <c r="T31" s="109">
        <f>VLOOKUP(C31,'[4]5.30 (2)'!$C$4:$V$115,20,0)</f>
        <v>180000</v>
      </c>
      <c r="U31" s="109">
        <f t="shared" si="7"/>
        <v>180000</v>
      </c>
      <c r="V31" s="106">
        <f t="shared" si="8"/>
        <v>-180000</v>
      </c>
      <c r="W31" s="112">
        <f t="shared" si="9"/>
        <v>56900</v>
      </c>
      <c r="X31" s="61">
        <f t="shared" si="10"/>
        <v>56900</v>
      </c>
      <c r="Y31" s="107">
        <f t="shared" si="11"/>
        <v>56900</v>
      </c>
      <c r="Z31" s="61"/>
      <c r="AA31" s="17">
        <f t="shared" si="12"/>
        <v>0</v>
      </c>
      <c r="AB31" s="26">
        <f t="shared" si="13"/>
        <v>0</v>
      </c>
      <c r="AC31" s="122">
        <f t="shared" si="1"/>
        <v>0</v>
      </c>
      <c r="AD31" s="124"/>
      <c r="AE31" s="24"/>
      <c r="AF31" s="24"/>
      <c r="AG31" s="124">
        <f t="shared" si="2"/>
        <v>0</v>
      </c>
      <c r="AH31" s="24">
        <v>0</v>
      </c>
      <c r="AI31" s="126">
        <f t="shared" si="3"/>
        <v>0</v>
      </c>
      <c r="AJ31" s="17">
        <f t="shared" si="4"/>
        <v>0</v>
      </c>
      <c r="AK31" s="134">
        <v>45442</v>
      </c>
      <c r="AL31" s="135">
        <v>3</v>
      </c>
      <c r="AM31" s="134">
        <f>AK31-AL31</f>
        <v>45439</v>
      </c>
      <c r="AN31" s="10" t="s">
        <v>23</v>
      </c>
      <c r="AO31" s="17"/>
      <c r="AP31" s="7" t="s">
        <v>128</v>
      </c>
      <c r="AQ31" s="20" t="s">
        <v>343</v>
      </c>
    </row>
    <row r="32" spans="1:45" ht="36" hidden="1" customHeight="1" x14ac:dyDescent="0.25">
      <c r="A32" s="7">
        <f t="shared" si="5"/>
        <v>29</v>
      </c>
      <c r="B32" s="7" t="s">
        <v>29</v>
      </c>
      <c r="C32" s="8" t="s">
        <v>129</v>
      </c>
      <c r="D32" s="114" t="s">
        <v>130</v>
      </c>
      <c r="E32" s="11" t="s">
        <v>27</v>
      </c>
      <c r="F32" s="12" t="s">
        <v>203</v>
      </c>
      <c r="G32" s="73">
        <v>1</v>
      </c>
      <c r="H32" s="31">
        <f>VLOOKUP(C32,[1]Sheet1!$B:$AY,50,0)</f>
        <v>40459.99</v>
      </c>
      <c r="I32" s="31">
        <f>VLOOKUP(C32,[1]Sheet1!$B:$AZ,51,0)</f>
        <v>40459.99</v>
      </c>
      <c r="J32" s="44">
        <f>VLOOKUP(C32,[1]Sheet1!$B$5:$BB$697,53,0)</f>
        <v>6743.3316666666697</v>
      </c>
      <c r="K32" s="44">
        <f>VLOOKUP(C32,[1]Sheet1!$B:$BC,54,0)</f>
        <v>6743.3316666666697</v>
      </c>
      <c r="L32" s="44">
        <f>VLOOKUP(C32,[1]Sheet1!$B:$BD,55,0)</f>
        <v>6743.3316666666697</v>
      </c>
      <c r="M32" s="44">
        <f>VLOOKUP(C32,[1]Sheet1!$B:$BE,56,0)</f>
        <v>6743.3316666666697</v>
      </c>
      <c r="N32" s="44">
        <f>VLOOKUP(C32,[1]Sheet1!$B:$BF,57,0)</f>
        <v>0</v>
      </c>
      <c r="O32" s="44">
        <f>VLOOKUP(C32,[2]Sheet1!$B:$BH,59,0)</f>
        <v>0</v>
      </c>
      <c r="P32" s="108">
        <f t="shared" si="6"/>
        <v>26973.326666666679</v>
      </c>
      <c r="Q32" s="109">
        <f>VLOOKUP(C32,[3]Sheet2!$A:$V,21,0)</f>
        <v>0</v>
      </c>
      <c r="R32" s="109"/>
      <c r="S32" s="109"/>
      <c r="T32" s="109">
        <f>VLOOKUP(C32,'[4]5.30 (2)'!$C$4:$V$115,20,0)</f>
        <v>20000</v>
      </c>
      <c r="U32" s="109">
        <f t="shared" si="7"/>
        <v>20000</v>
      </c>
      <c r="V32" s="106">
        <f t="shared" si="8"/>
        <v>6973.3266666666786</v>
      </c>
      <c r="W32" s="112">
        <f t="shared" si="9"/>
        <v>20459.989999999998</v>
      </c>
      <c r="X32" s="61">
        <f t="shared" si="10"/>
        <v>20459.989999999998</v>
      </c>
      <c r="Y32" s="107">
        <f t="shared" si="11"/>
        <v>20459.989999999998</v>
      </c>
      <c r="Z32" s="61"/>
      <c r="AA32" s="17">
        <f t="shared" si="12"/>
        <v>0</v>
      </c>
      <c r="AB32" s="26">
        <f t="shared" si="13"/>
        <v>0</v>
      </c>
      <c r="AC32" s="122">
        <f t="shared" si="1"/>
        <v>0</v>
      </c>
      <c r="AD32" s="124"/>
      <c r="AE32" s="24"/>
      <c r="AF32" s="24"/>
      <c r="AG32" s="124">
        <f t="shared" si="2"/>
        <v>0</v>
      </c>
      <c r="AH32" s="24">
        <v>0</v>
      </c>
      <c r="AI32" s="126">
        <f t="shared" si="3"/>
        <v>0</v>
      </c>
      <c r="AJ32" s="17">
        <f t="shared" si="4"/>
        <v>0</v>
      </c>
      <c r="AK32" s="14">
        <v>45442</v>
      </c>
      <c r="AL32" s="7">
        <v>3</v>
      </c>
      <c r="AM32" s="14">
        <f>AK32-AL32</f>
        <v>45439</v>
      </c>
      <c r="AN32" s="10" t="s">
        <v>23</v>
      </c>
      <c r="AO32" s="23"/>
      <c r="AP32" s="7" t="s">
        <v>128</v>
      </c>
      <c r="AQ32" s="20"/>
    </row>
    <row r="33" spans="1:45" s="71" customFormat="1" ht="36" customHeight="1" x14ac:dyDescent="0.25">
      <c r="A33" s="7">
        <f t="shared" si="5"/>
        <v>30</v>
      </c>
      <c r="B33" s="7" t="s">
        <v>29</v>
      </c>
      <c r="C33" s="8" t="s">
        <v>211</v>
      </c>
      <c r="D33" s="114" t="s">
        <v>212</v>
      </c>
      <c r="E33" s="11" t="s">
        <v>21</v>
      </c>
      <c r="F33" s="12" t="s">
        <v>203</v>
      </c>
      <c r="G33" s="73">
        <v>1</v>
      </c>
      <c r="H33" s="31">
        <f>VLOOKUP(C33,[1]Sheet1!$B:$AY,50,0)</f>
        <v>151605.35</v>
      </c>
      <c r="I33" s="31">
        <f>VLOOKUP(C33,[1]Sheet1!$B:$AZ,51,0)</f>
        <v>151605.35</v>
      </c>
      <c r="J33" s="44">
        <f>VLOOKUP(C33,[1]Sheet1!$B$5:$BB$697,53,0)</f>
        <v>25267.558333333302</v>
      </c>
      <c r="K33" s="44">
        <f>VLOOKUP(C33,[1]Sheet1!$B:$BC,54,0)</f>
        <v>25267.558333333302</v>
      </c>
      <c r="L33" s="44">
        <f>VLOOKUP(C33,[1]Sheet1!$B:$BD,55,0)</f>
        <v>25267.558333333302</v>
      </c>
      <c r="M33" s="44">
        <f>VLOOKUP(C33,[1]Sheet1!$B:$BE,56,0)</f>
        <v>25267.558333333302</v>
      </c>
      <c r="N33" s="44">
        <f>VLOOKUP(C33,[1]Sheet1!$B:$BF,57,0)</f>
        <v>0</v>
      </c>
      <c r="O33" s="44">
        <f>VLOOKUP(C33,[2]Sheet1!$B:$BH,59,0)</f>
        <v>0</v>
      </c>
      <c r="P33" s="108">
        <f t="shared" si="6"/>
        <v>101070.23333333321</v>
      </c>
      <c r="Q33" s="109">
        <f>VLOOKUP(C33,[3]Sheet2!$A:$V,21,0)</f>
        <v>0</v>
      </c>
      <c r="R33" s="109"/>
      <c r="S33" s="109"/>
      <c r="T33" s="109">
        <f>VLOOKUP(C33,'[4]5.30 (2)'!$C$4:$V$115,20,0)</f>
        <v>50000</v>
      </c>
      <c r="U33" s="109">
        <f t="shared" si="7"/>
        <v>50000</v>
      </c>
      <c r="V33" s="106">
        <f t="shared" si="8"/>
        <v>51070.233333333206</v>
      </c>
      <c r="W33" s="112">
        <f t="shared" si="9"/>
        <v>101605.35</v>
      </c>
      <c r="X33" s="61">
        <f t="shared" si="10"/>
        <v>101605.35</v>
      </c>
      <c r="Y33" s="107">
        <f t="shared" si="11"/>
        <v>101605.35</v>
      </c>
      <c r="Z33" s="79">
        <v>50000</v>
      </c>
      <c r="AA33" s="17">
        <f t="shared" si="12"/>
        <v>50000</v>
      </c>
      <c r="AB33" s="26">
        <f t="shared" si="13"/>
        <v>0.49210007150214036</v>
      </c>
      <c r="AC33" s="122">
        <f t="shared" si="1"/>
        <v>9.3361305097355331E-3</v>
      </c>
      <c r="AD33" s="124"/>
      <c r="AE33" s="24"/>
      <c r="AF33" s="24"/>
      <c r="AG33" s="124">
        <f t="shared" si="2"/>
        <v>0</v>
      </c>
      <c r="AH33" s="24">
        <v>0</v>
      </c>
      <c r="AI33" s="126">
        <f t="shared" si="3"/>
        <v>0</v>
      </c>
      <c r="AJ33" s="17">
        <f t="shared" si="4"/>
        <v>50000</v>
      </c>
      <c r="AK33" s="14"/>
      <c r="AL33" s="7"/>
      <c r="AM33" s="14"/>
      <c r="AN33" s="10" t="s">
        <v>23</v>
      </c>
      <c r="AO33" s="17"/>
      <c r="AP33" s="7" t="s">
        <v>24</v>
      </c>
      <c r="AQ33" s="20" t="s">
        <v>344</v>
      </c>
      <c r="AR33"/>
      <c r="AS33" s="84"/>
    </row>
    <row r="34" spans="1:45" ht="36" customHeight="1" x14ac:dyDescent="0.25">
      <c r="A34" s="7">
        <f t="shared" si="5"/>
        <v>31</v>
      </c>
      <c r="B34" s="7" t="s">
        <v>29</v>
      </c>
      <c r="C34" s="8" t="s">
        <v>209</v>
      </c>
      <c r="D34" s="114" t="s">
        <v>210</v>
      </c>
      <c r="E34" s="11" t="s">
        <v>21</v>
      </c>
      <c r="F34" s="12" t="s">
        <v>203</v>
      </c>
      <c r="G34" s="73">
        <v>0.8</v>
      </c>
      <c r="H34" s="31">
        <f>VLOOKUP(C34,[1]Sheet1!$B:$AY,50,0)</f>
        <v>508630.26</v>
      </c>
      <c r="I34" s="31">
        <f>VLOOKUP(C34,[1]Sheet1!$B:$AZ,51,0)</f>
        <v>508630.26</v>
      </c>
      <c r="J34" s="44">
        <f>VLOOKUP(C34,[1]Sheet1!$B$5:$BB$697,53,0)</f>
        <v>67800.616666666698</v>
      </c>
      <c r="K34" s="44">
        <f>VLOOKUP(C34,[1]Sheet1!$B:$BC,54,0)</f>
        <v>84771.71</v>
      </c>
      <c r="L34" s="44">
        <f>VLOOKUP(C34,[1]Sheet1!$B:$BD,55,0)</f>
        <v>84771.71</v>
      </c>
      <c r="M34" s="44">
        <f>VLOOKUP(C34,[1]Sheet1!$B:$BE,56,0)</f>
        <v>79234.186666666705</v>
      </c>
      <c r="N34" s="44">
        <f>VLOOKUP(C34,[1]Sheet1!$B:$BF,57,0)</f>
        <v>62267.519999999997</v>
      </c>
      <c r="O34" s="44">
        <f>VLOOKUP(C34,[2]Sheet1!$B:$BH,59,0)</f>
        <v>45296.426666666666</v>
      </c>
      <c r="P34" s="108">
        <f t="shared" si="6"/>
        <v>339313.73600000015</v>
      </c>
      <c r="Q34" s="109">
        <f>VLOOKUP(C34,[3]Sheet2!$A:$V,21,0)</f>
        <v>0</v>
      </c>
      <c r="R34" s="109"/>
      <c r="S34" s="109"/>
      <c r="T34" s="109">
        <f>VLOOKUP(C34,'[4]5.30 (2)'!$C$4:$V$115,20,0)</f>
        <v>50000</v>
      </c>
      <c r="U34" s="109">
        <f t="shared" si="7"/>
        <v>50000</v>
      </c>
      <c r="V34" s="106">
        <f t="shared" si="8"/>
        <v>289313.73600000015</v>
      </c>
      <c r="W34" s="112">
        <f t="shared" si="9"/>
        <v>458630.26</v>
      </c>
      <c r="X34" s="61">
        <f t="shared" si="10"/>
        <v>458630.26</v>
      </c>
      <c r="Y34" s="107">
        <f t="shared" si="11"/>
        <v>458630.26</v>
      </c>
      <c r="Z34" s="79">
        <v>20000</v>
      </c>
      <c r="AA34" s="17">
        <f t="shared" si="12"/>
        <v>20000</v>
      </c>
      <c r="AB34" s="26">
        <f t="shared" si="13"/>
        <v>4.3608112556724886E-2</v>
      </c>
      <c r="AC34" s="122">
        <f t="shared" si="1"/>
        <v>3.7344522038942132E-3</v>
      </c>
      <c r="AD34" s="124"/>
      <c r="AE34" s="24"/>
      <c r="AF34" s="24"/>
      <c r="AG34" s="124">
        <f t="shared" si="2"/>
        <v>0</v>
      </c>
      <c r="AH34" s="24">
        <v>0.03</v>
      </c>
      <c r="AI34" s="126">
        <f t="shared" si="3"/>
        <v>0.03</v>
      </c>
      <c r="AJ34" s="17">
        <f t="shared" si="4"/>
        <v>19400</v>
      </c>
      <c r="AK34" s="14"/>
      <c r="AL34" s="7"/>
      <c r="AM34" s="14"/>
      <c r="AN34" s="10" t="s">
        <v>23</v>
      </c>
      <c r="AO34" s="23"/>
      <c r="AP34" s="7" t="s">
        <v>24</v>
      </c>
      <c r="AQ34" s="20"/>
    </row>
    <row r="35" spans="1:45" ht="36" hidden="1" customHeight="1" x14ac:dyDescent="0.25">
      <c r="A35" s="7">
        <f t="shared" si="5"/>
        <v>32</v>
      </c>
      <c r="B35" s="7" t="s">
        <v>29</v>
      </c>
      <c r="C35" s="8" t="s">
        <v>345</v>
      </c>
      <c r="D35" s="114" t="s">
        <v>346</v>
      </c>
      <c r="E35" s="11" t="s">
        <v>27</v>
      </c>
      <c r="F35" s="12" t="s">
        <v>203</v>
      </c>
      <c r="G35" s="73">
        <v>0.8</v>
      </c>
      <c r="H35" s="31">
        <f>VLOOKUP(C35,[1]Sheet1!$B:$AY,50,0)</f>
        <v>856630.84</v>
      </c>
      <c r="I35" s="31">
        <f>VLOOKUP(C35,[1]Sheet1!$B:$AZ,51,0)</f>
        <v>856630.84</v>
      </c>
      <c r="J35" s="44">
        <f>VLOOKUP(C35,[1]Sheet1!$B$5:$BB$697,53,0)</f>
        <v>5627.1783333333296</v>
      </c>
      <c r="K35" s="44">
        <f>VLOOKUP(C35,[1]Sheet1!$B:$BC,54,0)</f>
        <v>5627.1783333333296</v>
      </c>
      <c r="L35" s="44">
        <f>VLOOKUP(C35,[1]Sheet1!$B:$BD,55,0)</f>
        <v>0</v>
      </c>
      <c r="M35" s="44">
        <f>VLOOKUP(C35,[1]Sheet1!$B:$BE,56,0)</f>
        <v>0</v>
      </c>
      <c r="N35" s="44">
        <f>VLOOKUP(C35,[1]Sheet1!$B:$BF,57,0)</f>
        <v>0</v>
      </c>
      <c r="O35" s="44">
        <f>VLOOKUP(C35,[2]Sheet1!$B:$BH,59,0)</f>
        <v>0</v>
      </c>
      <c r="P35" s="108">
        <f t="shared" si="6"/>
        <v>9003.4853333333285</v>
      </c>
      <c r="Q35" s="109">
        <f>VLOOKUP(C35,[3]Sheet2!$A:$V,21,0)</f>
        <v>70000</v>
      </c>
      <c r="R35" s="109"/>
      <c r="S35" s="109"/>
      <c r="T35" s="109">
        <f>VLOOKUP(C35,'[4]5.30 (2)'!$C$4:$V$115,20,0)</f>
        <v>20000</v>
      </c>
      <c r="U35" s="109">
        <f t="shared" si="7"/>
        <v>90000</v>
      </c>
      <c r="V35" s="106">
        <f t="shared" si="8"/>
        <v>-80996.51466666667</v>
      </c>
      <c r="W35" s="112">
        <f t="shared" si="9"/>
        <v>836630.84</v>
      </c>
      <c r="X35" s="61">
        <f t="shared" si="10"/>
        <v>836630.84</v>
      </c>
      <c r="Y35" s="107">
        <f t="shared" si="11"/>
        <v>836630.84</v>
      </c>
      <c r="Z35" s="61"/>
      <c r="AA35" s="17">
        <f t="shared" si="12"/>
        <v>0</v>
      </c>
      <c r="AB35" s="26">
        <f t="shared" si="13"/>
        <v>0</v>
      </c>
      <c r="AC35" s="122">
        <f t="shared" si="1"/>
        <v>0</v>
      </c>
      <c r="AD35" s="124"/>
      <c r="AE35" s="24"/>
      <c r="AF35" s="24"/>
      <c r="AG35" s="124">
        <f t="shared" si="2"/>
        <v>0</v>
      </c>
      <c r="AH35" s="24">
        <v>0</v>
      </c>
      <c r="AI35" s="126">
        <f t="shared" si="3"/>
        <v>0</v>
      </c>
      <c r="AJ35" s="17">
        <f t="shared" si="4"/>
        <v>0</v>
      </c>
      <c r="AK35" s="134">
        <v>45442</v>
      </c>
      <c r="AL35" s="135">
        <v>3</v>
      </c>
      <c r="AM35" s="134">
        <f>AK35-AL35</f>
        <v>45439</v>
      </c>
      <c r="AN35" s="10" t="s">
        <v>23</v>
      </c>
      <c r="AO35" s="23"/>
      <c r="AP35" s="7" t="s">
        <v>128</v>
      </c>
      <c r="AQ35" s="20"/>
    </row>
    <row r="36" spans="1:45" ht="36" customHeight="1" x14ac:dyDescent="0.25">
      <c r="A36" s="7">
        <f t="shared" si="5"/>
        <v>33</v>
      </c>
      <c r="B36" s="7" t="s">
        <v>29</v>
      </c>
      <c r="C36" s="8" t="s">
        <v>347</v>
      </c>
      <c r="D36" s="114" t="s">
        <v>348</v>
      </c>
      <c r="E36" s="11" t="s">
        <v>21</v>
      </c>
      <c r="F36" s="12" t="s">
        <v>203</v>
      </c>
      <c r="G36" s="73">
        <v>0.8</v>
      </c>
      <c r="H36" s="31">
        <f>VLOOKUP(C36,[1]Sheet1!$B:$AY,50,0)</f>
        <v>116823.94</v>
      </c>
      <c r="I36" s="31">
        <f>VLOOKUP(C36,[1]Sheet1!$B:$AZ,51,0)</f>
        <v>103214.78</v>
      </c>
      <c r="J36" s="44">
        <f>VLOOKUP(C36,[1]Sheet1!$B$5:$BB$697,53,0)</f>
        <v>6985.38</v>
      </c>
      <c r="K36" s="44">
        <f>VLOOKUP(C36,[1]Sheet1!$B:$BC,54,0)</f>
        <v>13524.313333333301</v>
      </c>
      <c r="L36" s="44">
        <f>VLOOKUP(C36,[1]Sheet1!$B:$BD,55,0)</f>
        <v>17202.4633333333</v>
      </c>
      <c r="M36" s="44">
        <f>VLOOKUP(C36,[1]Sheet1!$B:$BE,56,0)</f>
        <v>15801.9433333333</v>
      </c>
      <c r="N36" s="44">
        <f>VLOOKUP(C36,[1]Sheet1!$B:$BF,57,0)</f>
        <v>12485.276666666699</v>
      </c>
      <c r="O36" s="44">
        <f>VLOOKUP(C36,[2]Sheet1!$B:$BH,59,0)</f>
        <v>12485.276666666667</v>
      </c>
      <c r="P36" s="108">
        <f t="shared" si="6"/>
        <v>62787.722666666625</v>
      </c>
      <c r="Q36" s="109">
        <f>VLOOKUP(C36,[3]Sheet2!$A:$V,21,0)</f>
        <v>0</v>
      </c>
      <c r="R36" s="109"/>
      <c r="S36" s="109"/>
      <c r="T36" s="109">
        <f>VLOOKUP(C36,'[4]5.30 (2)'!$C$4:$V$115,20,0)</f>
        <v>20000</v>
      </c>
      <c r="U36" s="109">
        <f t="shared" si="7"/>
        <v>20000</v>
      </c>
      <c r="V36" s="106">
        <f t="shared" si="8"/>
        <v>42787.722666666625</v>
      </c>
      <c r="W36" s="112">
        <f t="shared" si="9"/>
        <v>83214.78</v>
      </c>
      <c r="X36" s="61">
        <f t="shared" si="10"/>
        <v>83214.78</v>
      </c>
      <c r="Y36" s="107">
        <f t="shared" si="11"/>
        <v>83214.78</v>
      </c>
      <c r="Z36" s="79">
        <v>20000</v>
      </c>
      <c r="AA36" s="17">
        <f t="shared" si="12"/>
        <v>20000</v>
      </c>
      <c r="AB36" s="26">
        <f t="shared" si="13"/>
        <v>0.24034192002911023</v>
      </c>
      <c r="AC36" s="122">
        <f t="shared" ref="AC36:AC67" si="14">AA36/$AA$1</f>
        <v>3.7344522038942132E-3</v>
      </c>
      <c r="AD36" s="124"/>
      <c r="AE36" s="24"/>
      <c r="AF36" s="24"/>
      <c r="AG36" s="124">
        <f t="shared" si="2"/>
        <v>0</v>
      </c>
      <c r="AH36" s="24">
        <v>0</v>
      </c>
      <c r="AI36" s="126">
        <f t="shared" si="3"/>
        <v>0</v>
      </c>
      <c r="AJ36" s="17">
        <f t="shared" si="4"/>
        <v>20000</v>
      </c>
      <c r="AK36" s="14"/>
      <c r="AL36" s="7"/>
      <c r="AM36" s="14"/>
      <c r="AN36" s="10" t="s">
        <v>23</v>
      </c>
      <c r="AO36" s="23"/>
      <c r="AP36" s="7" t="s">
        <v>24</v>
      </c>
      <c r="AQ36" s="20"/>
    </row>
    <row r="37" spans="1:45" ht="36" hidden="1" customHeight="1" x14ac:dyDescent="0.25">
      <c r="A37" s="7">
        <f t="shared" si="5"/>
        <v>34</v>
      </c>
      <c r="B37" s="7" t="s">
        <v>29</v>
      </c>
      <c r="C37" s="8" t="s">
        <v>204</v>
      </c>
      <c r="D37" s="114" t="s">
        <v>205</v>
      </c>
      <c r="E37" s="11" t="s">
        <v>27</v>
      </c>
      <c r="F37" s="12" t="s">
        <v>203</v>
      </c>
      <c r="G37" s="73">
        <v>0.8</v>
      </c>
      <c r="H37" s="31">
        <f>VLOOKUP(C37,[1]Sheet1!$B:$AY,50,0)</f>
        <v>249669.96</v>
      </c>
      <c r="I37" s="31">
        <f>VLOOKUP(C37,[1]Sheet1!$B:$AZ,51,0)</f>
        <v>249669.96</v>
      </c>
      <c r="J37" s="44">
        <f>VLOOKUP(C37,[1]Sheet1!$B$5:$BB$697,53,0)</f>
        <v>0</v>
      </c>
      <c r="K37" s="44">
        <f>VLOOKUP(C37,[1]Sheet1!$B:$BC,54,0)</f>
        <v>0</v>
      </c>
      <c r="L37" s="44">
        <f>VLOOKUP(C37,[1]Sheet1!$B:$BD,55,0)</f>
        <v>0</v>
      </c>
      <c r="M37" s="44">
        <f>VLOOKUP(C37,[1]Sheet1!$B:$BE,56,0)</f>
        <v>0</v>
      </c>
      <c r="N37" s="44">
        <f>VLOOKUP(C37,[1]Sheet1!$B:$BF,57,0)</f>
        <v>0</v>
      </c>
      <c r="O37" s="44">
        <f>VLOOKUP(C37,[2]Sheet1!$B:$BH,59,0)</f>
        <v>0</v>
      </c>
      <c r="P37" s="108">
        <f t="shared" si="6"/>
        <v>0</v>
      </c>
      <c r="Q37" s="109">
        <f>VLOOKUP(C37,[3]Sheet2!$A:$V,21,0)</f>
        <v>20000</v>
      </c>
      <c r="R37" s="109"/>
      <c r="S37" s="109"/>
      <c r="T37" s="109">
        <f>VLOOKUP(C37,'[4]5.30 (2)'!$C$4:$V$115,20,0)</f>
        <v>20000</v>
      </c>
      <c r="U37" s="109">
        <f t="shared" si="7"/>
        <v>40000</v>
      </c>
      <c r="V37" s="106">
        <f t="shared" si="8"/>
        <v>-40000</v>
      </c>
      <c r="W37" s="112">
        <f t="shared" si="9"/>
        <v>229669.96</v>
      </c>
      <c r="X37" s="61">
        <f t="shared" si="10"/>
        <v>229669.96</v>
      </c>
      <c r="Y37" s="107">
        <f t="shared" si="11"/>
        <v>229669.96</v>
      </c>
      <c r="Z37" s="61"/>
      <c r="AA37" s="17">
        <f t="shared" si="12"/>
        <v>0</v>
      </c>
      <c r="AB37" s="26">
        <f t="shared" si="13"/>
        <v>0</v>
      </c>
      <c r="AC37" s="122">
        <f t="shared" si="14"/>
        <v>0</v>
      </c>
      <c r="AD37" s="124"/>
      <c r="AE37" s="24"/>
      <c r="AF37" s="24"/>
      <c r="AG37" s="124">
        <f t="shared" si="2"/>
        <v>0</v>
      </c>
      <c r="AH37" s="24">
        <v>0</v>
      </c>
      <c r="AI37" s="126">
        <f t="shared" si="3"/>
        <v>0</v>
      </c>
      <c r="AJ37" s="17">
        <f t="shared" si="4"/>
        <v>0</v>
      </c>
      <c r="AK37" s="134">
        <v>45442</v>
      </c>
      <c r="AL37" s="135">
        <v>3</v>
      </c>
      <c r="AM37" s="134">
        <f>AK37-AL37</f>
        <v>45439</v>
      </c>
      <c r="AN37" s="10" t="s">
        <v>23</v>
      </c>
      <c r="AO37" s="23"/>
      <c r="AP37" s="7" t="s">
        <v>128</v>
      </c>
      <c r="AQ37" s="20"/>
    </row>
    <row r="38" spans="1:45" ht="36" hidden="1" customHeight="1" x14ac:dyDescent="0.25">
      <c r="A38" s="7">
        <f t="shared" si="5"/>
        <v>35</v>
      </c>
      <c r="B38" s="7" t="s">
        <v>29</v>
      </c>
      <c r="C38" s="8" t="s">
        <v>233</v>
      </c>
      <c r="D38" s="114" t="s">
        <v>234</v>
      </c>
      <c r="E38" s="11" t="s">
        <v>27</v>
      </c>
      <c r="F38" s="12" t="s">
        <v>203</v>
      </c>
      <c r="G38" s="73">
        <v>0.8</v>
      </c>
      <c r="H38" s="31">
        <f>VLOOKUP(C38,[1]Sheet1!$B:$AY,50,0)</f>
        <v>619964</v>
      </c>
      <c r="I38" s="31">
        <f>VLOOKUP(C38,[1]Sheet1!$B:$AZ,51,0)</f>
        <v>619964</v>
      </c>
      <c r="J38" s="44">
        <f>VLOOKUP(C38,[1]Sheet1!$B$5:$BB$697,53,0)</f>
        <v>102676.5</v>
      </c>
      <c r="K38" s="44">
        <f>VLOOKUP(C38,[1]Sheet1!$B:$BC,54,0)</f>
        <v>102676.5</v>
      </c>
      <c r="L38" s="44">
        <f>VLOOKUP(C38,[1]Sheet1!$B:$BD,55,0)</f>
        <v>102676.5</v>
      </c>
      <c r="M38" s="44">
        <f>VLOOKUP(C38,[1]Sheet1!$B:$BE,56,0)</f>
        <v>39407.25</v>
      </c>
      <c r="N38" s="44">
        <f>VLOOKUP(C38,[1]Sheet1!$B:$BF,57,0)</f>
        <v>39407.25</v>
      </c>
      <c r="O38" s="44">
        <f>VLOOKUP(C38,[2]Sheet1!$B:$BH,59,0)</f>
        <v>1373.75</v>
      </c>
      <c r="P38" s="108">
        <f t="shared" si="6"/>
        <v>310574.2</v>
      </c>
      <c r="Q38" s="109">
        <f>VLOOKUP(C38,[3]Sheet2!$A:$V,21,0)</f>
        <v>30000</v>
      </c>
      <c r="R38" s="109"/>
      <c r="S38" s="109"/>
      <c r="T38" s="109"/>
      <c r="U38" s="109">
        <f t="shared" si="7"/>
        <v>30000</v>
      </c>
      <c r="V38" s="106">
        <f t="shared" si="8"/>
        <v>280574.2</v>
      </c>
      <c r="W38" s="112">
        <f t="shared" si="9"/>
        <v>619964</v>
      </c>
      <c r="X38" s="61">
        <f t="shared" si="10"/>
        <v>619964</v>
      </c>
      <c r="Y38" s="107">
        <f t="shared" si="11"/>
        <v>619964</v>
      </c>
      <c r="Z38" s="61"/>
      <c r="AA38" s="17">
        <f t="shared" si="12"/>
        <v>0</v>
      </c>
      <c r="AB38" s="26">
        <f t="shared" si="13"/>
        <v>0</v>
      </c>
      <c r="AC38" s="122">
        <f t="shared" si="14"/>
        <v>0</v>
      </c>
      <c r="AD38" s="124"/>
      <c r="AE38" s="24"/>
      <c r="AF38" s="24"/>
      <c r="AG38" s="124">
        <f t="shared" si="2"/>
        <v>0</v>
      </c>
      <c r="AH38" s="24">
        <v>0</v>
      </c>
      <c r="AI38" s="126">
        <f t="shared" si="3"/>
        <v>0</v>
      </c>
      <c r="AJ38" s="17">
        <f t="shared" si="4"/>
        <v>0</v>
      </c>
      <c r="AK38" s="14">
        <v>45442</v>
      </c>
      <c r="AL38" s="7">
        <v>3</v>
      </c>
      <c r="AM38" s="14">
        <f>AK38-AL38</f>
        <v>45439</v>
      </c>
      <c r="AN38" s="10" t="s">
        <v>23</v>
      </c>
      <c r="AO38" s="23"/>
      <c r="AP38" s="7" t="s">
        <v>349</v>
      </c>
      <c r="AQ38" s="20"/>
    </row>
    <row r="39" spans="1:45" ht="36" hidden="1" customHeight="1" x14ac:dyDescent="0.25">
      <c r="A39" s="7">
        <f t="shared" si="5"/>
        <v>36</v>
      </c>
      <c r="B39" s="7" t="s">
        <v>29</v>
      </c>
      <c r="C39" s="8" t="s">
        <v>207</v>
      </c>
      <c r="D39" s="114" t="s">
        <v>208</v>
      </c>
      <c r="E39" s="11" t="s">
        <v>27</v>
      </c>
      <c r="F39" s="12" t="s">
        <v>203</v>
      </c>
      <c r="G39" s="73">
        <v>1</v>
      </c>
      <c r="H39" s="31">
        <f>VLOOKUP(C39,[1]Sheet1!$B:$AY,50,0)</f>
        <v>294000</v>
      </c>
      <c r="I39" s="31">
        <f>VLOOKUP(C39,[1]Sheet1!$B:$AZ,51,0)</f>
        <v>294000</v>
      </c>
      <c r="J39" s="44">
        <f>VLOOKUP(C39,[1]Sheet1!$B$5:$BB$697,53,0)</f>
        <v>0</v>
      </c>
      <c r="K39" s="44">
        <f>VLOOKUP(C39,[1]Sheet1!$B:$BC,54,0)</f>
        <v>0</v>
      </c>
      <c r="L39" s="44">
        <f>VLOOKUP(C39,[1]Sheet1!$B:$BD,55,0)</f>
        <v>0</v>
      </c>
      <c r="M39" s="44">
        <f>VLOOKUP(C39,[1]Sheet1!$B:$BE,56,0)</f>
        <v>0</v>
      </c>
      <c r="N39" s="44">
        <f>VLOOKUP(C39,[1]Sheet1!$B:$BF,57,0)</f>
        <v>0</v>
      </c>
      <c r="O39" s="44">
        <f>VLOOKUP(C39,[2]Sheet1!$B:$BH,59,0)</f>
        <v>0</v>
      </c>
      <c r="P39" s="108">
        <f t="shared" ref="P39:P70" si="15">SUM(J39:O39)*G39</f>
        <v>0</v>
      </c>
      <c r="Q39" s="109">
        <f>VLOOKUP(C39,[3]Sheet2!$A:$V,21,0)</f>
        <v>20000</v>
      </c>
      <c r="R39" s="109"/>
      <c r="S39" s="109"/>
      <c r="T39" s="109"/>
      <c r="U39" s="109">
        <f t="shared" ref="U39:U70" si="16">SUM(Q39:T39)</f>
        <v>20000</v>
      </c>
      <c r="V39" s="106">
        <f t="shared" ref="V39:V70" si="17">P39-U39</f>
        <v>-20000</v>
      </c>
      <c r="W39" s="112">
        <f t="shared" ref="W39:W70" si="18">I39-S39-T39</f>
        <v>294000</v>
      </c>
      <c r="X39" s="61">
        <f t="shared" ref="X39:X70" si="19">_xlfn.IFS(F39="原材料",W39,F39="涉诉",W39,F39="临采",W39,F39="零部件",V39,F39="销售",V39,F39="固定资产",W39)</f>
        <v>294000</v>
      </c>
      <c r="Y39" s="107">
        <f t="shared" ref="Y39:Y70" si="20">IF(X39&gt;=0,X39,0)</f>
        <v>294000</v>
      </c>
      <c r="Z39" s="61"/>
      <c r="AA39" s="17">
        <f t="shared" ref="AA39:AA70" si="21">Z39</f>
        <v>0</v>
      </c>
      <c r="AB39" s="26">
        <f t="shared" ref="AB39:AB70" si="22">IF(Y39&lt;=0,"100%",Z39/Y39)</f>
        <v>0</v>
      </c>
      <c r="AC39" s="122">
        <f t="shared" si="14"/>
        <v>0</v>
      </c>
      <c r="AD39" s="124"/>
      <c r="AE39" s="24"/>
      <c r="AF39" s="24"/>
      <c r="AG39" s="124">
        <f t="shared" si="2"/>
        <v>0</v>
      </c>
      <c r="AH39" s="24">
        <v>0</v>
      </c>
      <c r="AI39" s="126">
        <f t="shared" si="3"/>
        <v>0</v>
      </c>
      <c r="AJ39" s="17">
        <f t="shared" si="4"/>
        <v>0</v>
      </c>
      <c r="AK39" s="14">
        <v>45442</v>
      </c>
      <c r="AL39" s="7">
        <v>3</v>
      </c>
      <c r="AM39" s="14">
        <f>AK39-AL39</f>
        <v>45439</v>
      </c>
      <c r="AN39" s="10" t="s">
        <v>23</v>
      </c>
      <c r="AO39" s="23"/>
      <c r="AP39" s="7" t="s">
        <v>128</v>
      </c>
      <c r="AQ39" s="20"/>
    </row>
    <row r="40" spans="1:45" ht="36" hidden="1" customHeight="1" x14ac:dyDescent="0.25">
      <c r="A40" s="7">
        <f t="shared" si="5"/>
        <v>37</v>
      </c>
      <c r="B40" s="7" t="s">
        <v>29</v>
      </c>
      <c r="C40" s="74" t="s">
        <v>213</v>
      </c>
      <c r="D40" s="115" t="s">
        <v>214</v>
      </c>
      <c r="E40" s="11" t="s">
        <v>27</v>
      </c>
      <c r="F40" s="12" t="s">
        <v>203</v>
      </c>
      <c r="G40" s="73">
        <v>1</v>
      </c>
      <c r="H40" s="31">
        <f>VLOOKUP(C40,[1]Sheet1!$B:$AY,50,0)</f>
        <v>0</v>
      </c>
      <c r="I40" s="31">
        <f>VLOOKUP(C40,[1]Sheet1!$B:$AZ,51,0)</f>
        <v>0</v>
      </c>
      <c r="J40" s="44">
        <f>VLOOKUP(C40,[1]Sheet1!$B$5:$BB$697,53,0)</f>
        <v>0</v>
      </c>
      <c r="K40" s="44">
        <f>VLOOKUP(C40,[1]Sheet1!$B:$BC,54,0)</f>
        <v>0</v>
      </c>
      <c r="L40" s="44">
        <f>VLOOKUP(C40,[1]Sheet1!$B:$BD,55,0)</f>
        <v>0</v>
      </c>
      <c r="M40" s="44">
        <f>VLOOKUP(C40,[1]Sheet1!$B:$BE,56,0)</f>
        <v>0</v>
      </c>
      <c r="N40" s="44">
        <f>VLOOKUP(C40,[1]Sheet1!$B:$BF,57,0)</f>
        <v>0</v>
      </c>
      <c r="O40" s="44">
        <f>VLOOKUP(C40,[2]Sheet1!$B:$BH,59,0)</f>
        <v>0</v>
      </c>
      <c r="P40" s="108">
        <f t="shared" si="15"/>
        <v>0</v>
      </c>
      <c r="Q40" s="109">
        <f>VLOOKUP(C40,[3]Sheet2!$A:$V,21,0)</f>
        <v>20000</v>
      </c>
      <c r="R40" s="109"/>
      <c r="S40" s="109"/>
      <c r="T40" s="109">
        <f>VLOOKUP(C40,'[4]5.30 (2)'!$C$4:$V$115,20,0)</f>
        <v>42807.9</v>
      </c>
      <c r="U40" s="109">
        <f t="shared" si="16"/>
        <v>62807.9</v>
      </c>
      <c r="V40" s="106">
        <f t="shared" si="17"/>
        <v>-62807.9</v>
      </c>
      <c r="W40" s="112">
        <f t="shared" si="18"/>
        <v>-42807.9</v>
      </c>
      <c r="X40" s="61">
        <f t="shared" si="19"/>
        <v>-42807.9</v>
      </c>
      <c r="Y40" s="107">
        <f t="shared" si="20"/>
        <v>0</v>
      </c>
      <c r="Z40" s="61"/>
      <c r="AA40" s="17">
        <f t="shared" si="21"/>
        <v>0</v>
      </c>
      <c r="AB40" s="26" t="str">
        <f t="shared" si="22"/>
        <v>100%</v>
      </c>
      <c r="AC40" s="122">
        <f t="shared" si="14"/>
        <v>0</v>
      </c>
      <c r="AD40" s="124"/>
      <c r="AE40" s="24"/>
      <c r="AF40" s="24"/>
      <c r="AG40" s="124">
        <f t="shared" si="2"/>
        <v>0</v>
      </c>
      <c r="AH40" s="24">
        <v>0</v>
      </c>
      <c r="AI40" s="126">
        <f t="shared" si="3"/>
        <v>0</v>
      </c>
      <c r="AJ40" s="17">
        <f t="shared" si="4"/>
        <v>0</v>
      </c>
      <c r="AK40" s="14">
        <v>45442</v>
      </c>
      <c r="AL40" s="7">
        <v>3</v>
      </c>
      <c r="AM40" s="14">
        <f>AK40-AL40</f>
        <v>45439</v>
      </c>
      <c r="AN40" s="10" t="s">
        <v>23</v>
      </c>
      <c r="AO40" s="17"/>
      <c r="AP40" s="7" t="s">
        <v>85</v>
      </c>
      <c r="AQ40" s="20"/>
    </row>
    <row r="41" spans="1:45" ht="36" hidden="1" customHeight="1" x14ac:dyDescent="0.25">
      <c r="A41" s="7">
        <f t="shared" si="5"/>
        <v>38</v>
      </c>
      <c r="B41" s="7" t="s">
        <v>190</v>
      </c>
      <c r="C41" s="74" t="s">
        <v>201</v>
      </c>
      <c r="D41" s="115" t="s">
        <v>202</v>
      </c>
      <c r="E41" s="11" t="s">
        <v>27</v>
      </c>
      <c r="F41" s="12" t="s">
        <v>203</v>
      </c>
      <c r="G41" s="73">
        <v>0.8</v>
      </c>
      <c r="H41" s="31">
        <f>VLOOKUP(C41,[1]Sheet1!$B:$AY,50,0)</f>
        <v>3723767.43</v>
      </c>
      <c r="I41" s="31">
        <f>VLOOKUP(C41,[1]Sheet1!$B:$AZ,51,0)</f>
        <v>3723767.43</v>
      </c>
      <c r="J41" s="44">
        <f>VLOOKUP(C41,[1]Sheet1!$B$5:$BB$697,53,0)</f>
        <v>206725.186666667</v>
      </c>
      <c r="K41" s="44">
        <f>VLOOKUP(C41,[1]Sheet1!$B:$BC,54,0)</f>
        <v>225140.76166666701</v>
      </c>
      <c r="L41" s="44">
        <f>VLOOKUP(C41,[1]Sheet1!$B:$BD,55,0)</f>
        <v>239988.33166666701</v>
      </c>
      <c r="M41" s="44">
        <f>VLOOKUP(C41,[1]Sheet1!$B:$BE,56,0)</f>
        <v>218199.80666666699</v>
      </c>
      <c r="N41" s="44">
        <f>VLOOKUP(C41,[1]Sheet1!$B:$BF,57,0)</f>
        <v>178983.14</v>
      </c>
      <c r="O41" s="44">
        <f>VLOOKUP(C41,[2]Sheet1!$B:$BH,59,0)</f>
        <v>131259.68333333332</v>
      </c>
      <c r="P41" s="108">
        <f t="shared" si="15"/>
        <v>960237.5280000011</v>
      </c>
      <c r="Q41" s="109">
        <f>VLOOKUP(C41,[3]Sheet2!$A:$V,21,0)</f>
        <v>600000</v>
      </c>
      <c r="R41" s="109"/>
      <c r="S41" s="109"/>
      <c r="T41" s="109">
        <f>VLOOKUP(C41,'[4]5.30 (2)'!$C$4:$V$115,20,0)</f>
        <v>500000</v>
      </c>
      <c r="U41" s="109">
        <f t="shared" si="16"/>
        <v>1100000</v>
      </c>
      <c r="V41" s="106">
        <f t="shared" si="17"/>
        <v>-139762.4719999989</v>
      </c>
      <c r="W41" s="112">
        <f t="shared" si="18"/>
        <v>3223767.43</v>
      </c>
      <c r="X41" s="61">
        <f t="shared" si="19"/>
        <v>3223767.43</v>
      </c>
      <c r="Y41" s="107">
        <f t="shared" si="20"/>
        <v>3223767.43</v>
      </c>
      <c r="Z41" s="61"/>
      <c r="AA41" s="128">
        <f t="shared" si="21"/>
        <v>0</v>
      </c>
      <c r="AB41" s="26">
        <f t="shared" si="22"/>
        <v>0</v>
      </c>
      <c r="AC41" s="122">
        <f t="shared" si="14"/>
        <v>0</v>
      </c>
      <c r="AD41" s="124"/>
      <c r="AE41" s="24"/>
      <c r="AF41" s="24"/>
      <c r="AG41" s="124">
        <f t="shared" si="2"/>
        <v>0</v>
      </c>
      <c r="AH41" s="24">
        <v>0.03</v>
      </c>
      <c r="AI41" s="126">
        <f t="shared" si="3"/>
        <v>0</v>
      </c>
      <c r="AJ41" s="17">
        <f t="shared" si="4"/>
        <v>0</v>
      </c>
      <c r="AK41" s="14">
        <v>45442</v>
      </c>
      <c r="AL41" s="7">
        <v>3</v>
      </c>
      <c r="AM41" s="14">
        <v>45439</v>
      </c>
      <c r="AN41" s="10" t="s">
        <v>23</v>
      </c>
      <c r="AO41" s="17"/>
      <c r="AP41" s="7" t="s">
        <v>109</v>
      </c>
      <c r="AQ41" s="20" t="s">
        <v>408</v>
      </c>
    </row>
    <row r="42" spans="1:45" ht="36" hidden="1" customHeight="1" x14ac:dyDescent="0.25">
      <c r="A42" s="7">
        <f t="shared" si="5"/>
        <v>39</v>
      </c>
      <c r="B42" s="7" t="s">
        <v>29</v>
      </c>
      <c r="C42" s="8" t="s">
        <v>409</v>
      </c>
      <c r="D42" s="114" t="s">
        <v>410</v>
      </c>
      <c r="E42" s="11" t="s">
        <v>27</v>
      </c>
      <c r="F42" s="12" t="s">
        <v>203</v>
      </c>
      <c r="G42" s="73">
        <v>1</v>
      </c>
      <c r="H42" s="31">
        <f>VLOOKUP(C42,[1]Sheet1!$B:$AY,50,0)</f>
        <v>200686.65</v>
      </c>
      <c r="I42" s="31">
        <f>VLOOKUP(C42,[1]Sheet1!$B:$AZ,51,0)</f>
        <v>200686.65</v>
      </c>
      <c r="J42" s="44">
        <f>VLOOKUP(C42,[1]Sheet1!$B$5:$BB$697,53,0)</f>
        <v>0</v>
      </c>
      <c r="K42" s="44">
        <f>VLOOKUP(C42,[1]Sheet1!$B:$BC,54,0)</f>
        <v>0</v>
      </c>
      <c r="L42" s="44">
        <f>VLOOKUP(C42,[1]Sheet1!$B:$BD,55,0)</f>
        <v>0</v>
      </c>
      <c r="M42" s="44">
        <f>VLOOKUP(C42,[1]Sheet1!$B:$BE,56,0)</f>
        <v>0</v>
      </c>
      <c r="N42" s="44">
        <f>VLOOKUP(C42,[1]Sheet1!$B:$BF,57,0)</f>
        <v>0</v>
      </c>
      <c r="O42" s="44">
        <f>VLOOKUP(C42,[2]Sheet1!$B:$BH,59,0)</f>
        <v>0</v>
      </c>
      <c r="P42" s="108">
        <f t="shared" si="15"/>
        <v>0</v>
      </c>
      <c r="Q42" s="109">
        <f>VLOOKUP(C42,[3]Sheet2!$A:$V,21,0)</f>
        <v>30000</v>
      </c>
      <c r="R42" s="109"/>
      <c r="S42" s="109"/>
      <c r="T42" s="109">
        <f>VLOOKUP(C42,'[4]5.30 (2)'!$C$4:$V$115,20,0)</f>
        <v>50000</v>
      </c>
      <c r="U42" s="109">
        <f t="shared" si="16"/>
        <v>80000</v>
      </c>
      <c r="V42" s="106">
        <f t="shared" si="17"/>
        <v>-80000</v>
      </c>
      <c r="W42" s="112">
        <f t="shared" si="18"/>
        <v>150686.65</v>
      </c>
      <c r="X42" s="61">
        <f t="shared" si="19"/>
        <v>150686.65</v>
      </c>
      <c r="Y42" s="107">
        <f t="shared" si="20"/>
        <v>150686.65</v>
      </c>
      <c r="Z42" s="61"/>
      <c r="AA42" s="17">
        <f t="shared" si="21"/>
        <v>0</v>
      </c>
      <c r="AB42" s="26">
        <f t="shared" si="22"/>
        <v>0</v>
      </c>
      <c r="AC42" s="122">
        <f t="shared" si="14"/>
        <v>0</v>
      </c>
      <c r="AD42" s="124"/>
      <c r="AE42" s="24"/>
      <c r="AF42" s="24"/>
      <c r="AG42" s="124">
        <f t="shared" si="2"/>
        <v>0</v>
      </c>
      <c r="AH42" s="24">
        <v>0</v>
      </c>
      <c r="AI42" s="126">
        <f t="shared" si="3"/>
        <v>0</v>
      </c>
      <c r="AJ42" s="17">
        <f t="shared" si="4"/>
        <v>0</v>
      </c>
      <c r="AK42" s="14">
        <v>45442</v>
      </c>
      <c r="AL42" s="7">
        <v>3</v>
      </c>
      <c r="AM42" s="14">
        <v>45439</v>
      </c>
      <c r="AN42" s="10" t="s">
        <v>23</v>
      </c>
      <c r="AO42" s="17"/>
      <c r="AP42" s="7" t="s">
        <v>56</v>
      </c>
      <c r="AQ42" s="20"/>
    </row>
    <row r="43" spans="1:45" ht="36" hidden="1" customHeight="1" x14ac:dyDescent="0.25">
      <c r="A43" s="7">
        <f t="shared" si="5"/>
        <v>40</v>
      </c>
      <c r="B43" s="7" t="s">
        <v>29</v>
      </c>
      <c r="C43" s="8" t="s">
        <v>416</v>
      </c>
      <c r="D43" s="114" t="s">
        <v>417</v>
      </c>
      <c r="E43" s="11" t="s">
        <v>27</v>
      </c>
      <c r="F43" s="12" t="s">
        <v>203</v>
      </c>
      <c r="G43" s="73">
        <v>1</v>
      </c>
      <c r="H43" s="31">
        <f>VLOOKUP(C43,[1]Sheet1!$B:$AY,50,0)</f>
        <v>176704.41</v>
      </c>
      <c r="I43" s="31">
        <f>VLOOKUP(C43,[1]Sheet1!$B:$AZ,51,0)</f>
        <v>176704.41</v>
      </c>
      <c r="J43" s="44">
        <f>VLOOKUP(C43,[1]Sheet1!$B$5:$BB$697,53,0)</f>
        <v>0</v>
      </c>
      <c r="K43" s="44">
        <f>VLOOKUP(C43,[1]Sheet1!$B:$BC,54,0)</f>
        <v>0</v>
      </c>
      <c r="L43" s="44">
        <f>VLOOKUP(C43,[1]Sheet1!$B:$BD,55,0)</f>
        <v>0</v>
      </c>
      <c r="M43" s="44">
        <f>VLOOKUP(C43,[1]Sheet1!$B:$BE,56,0)</f>
        <v>0</v>
      </c>
      <c r="N43" s="44">
        <f>VLOOKUP(C43,[1]Sheet1!$B:$BF,57,0)</f>
        <v>0</v>
      </c>
      <c r="O43" s="44">
        <f>VLOOKUP(C43,[2]Sheet1!$B:$BH,59,0)</f>
        <v>0</v>
      </c>
      <c r="P43" s="108">
        <f t="shared" si="15"/>
        <v>0</v>
      </c>
      <c r="Q43" s="109">
        <f>VLOOKUP(C43,[3]Sheet2!$A:$V,21,0)</f>
        <v>0</v>
      </c>
      <c r="R43" s="109"/>
      <c r="S43" s="109">
        <v>20000</v>
      </c>
      <c r="T43" s="109"/>
      <c r="U43" s="109">
        <f t="shared" si="16"/>
        <v>20000</v>
      </c>
      <c r="V43" s="106">
        <f t="shared" si="17"/>
        <v>-20000</v>
      </c>
      <c r="W43" s="112">
        <f t="shared" si="18"/>
        <v>156704.41</v>
      </c>
      <c r="X43" s="61">
        <f t="shared" si="19"/>
        <v>156704.41</v>
      </c>
      <c r="Y43" s="107">
        <f t="shared" si="20"/>
        <v>156704.41</v>
      </c>
      <c r="Z43" s="61"/>
      <c r="AA43" s="17">
        <f t="shared" si="21"/>
        <v>0</v>
      </c>
      <c r="AB43" s="26">
        <f t="shared" si="22"/>
        <v>0</v>
      </c>
      <c r="AC43" s="122">
        <f t="shared" si="14"/>
        <v>0</v>
      </c>
      <c r="AD43" s="124"/>
      <c r="AE43" s="24"/>
      <c r="AF43" s="24"/>
      <c r="AG43" s="124">
        <f t="shared" si="2"/>
        <v>0</v>
      </c>
      <c r="AH43" s="24">
        <v>0</v>
      </c>
      <c r="AI43" s="126">
        <f t="shared" si="3"/>
        <v>0</v>
      </c>
      <c r="AJ43" s="17">
        <f t="shared" si="4"/>
        <v>0</v>
      </c>
      <c r="AK43" s="14"/>
      <c r="AL43" s="7"/>
      <c r="AM43" s="14"/>
      <c r="AN43" s="10" t="s">
        <v>23</v>
      </c>
      <c r="AO43" s="17"/>
      <c r="AP43" s="7" t="s">
        <v>56</v>
      </c>
      <c r="AQ43" s="20"/>
    </row>
    <row r="44" spans="1:45" ht="36" hidden="1" customHeight="1" x14ac:dyDescent="0.25">
      <c r="A44" s="7">
        <f t="shared" si="5"/>
        <v>41</v>
      </c>
      <c r="B44" s="7" t="s">
        <v>29</v>
      </c>
      <c r="C44" s="74" t="s">
        <v>396</v>
      </c>
      <c r="D44" s="115" t="s">
        <v>397</v>
      </c>
      <c r="E44" s="11" t="s">
        <v>27</v>
      </c>
      <c r="F44" s="12" t="s">
        <v>22</v>
      </c>
      <c r="G44" s="73">
        <v>0.8</v>
      </c>
      <c r="H44" s="31">
        <f>VLOOKUP(C44,[1]Sheet1!$B:$AY,50,0)</f>
        <v>3091290.5</v>
      </c>
      <c r="I44" s="31">
        <f>VLOOKUP(C44,[1]Sheet1!$B:$AZ,51,0)</f>
        <v>1575933.38</v>
      </c>
      <c r="J44" s="44">
        <f>VLOOKUP(C44,[1]Sheet1!$B$5:$BB$697,53,0)</f>
        <v>16077.51</v>
      </c>
      <c r="K44" s="44">
        <f>VLOOKUP(C44,[1]Sheet1!$B:$BC,54,0)</f>
        <v>16077.51</v>
      </c>
      <c r="L44" s="44">
        <f>VLOOKUP(C44,[1]Sheet1!$B:$BD,55,0)</f>
        <v>60017.936666666697</v>
      </c>
      <c r="M44" s="44">
        <f>VLOOKUP(C44,[1]Sheet1!$B:$BE,56,0)</f>
        <v>262655.563333333</v>
      </c>
      <c r="N44" s="44">
        <f>VLOOKUP(C44,[1]Sheet1!$B:$BF,57,0)</f>
        <v>412186.20333333302</v>
      </c>
      <c r="O44" s="44">
        <f>VLOOKUP(C44,[2]Sheet1!$B:$BH,59,0)</f>
        <v>515215.08333333331</v>
      </c>
      <c r="P44" s="108">
        <f t="shared" si="15"/>
        <v>1025783.8453333328</v>
      </c>
      <c r="Q44" s="109">
        <f>VLOOKUP(C44,[3]Sheet2!$A:$V,21,0)</f>
        <v>0</v>
      </c>
      <c r="R44" s="109"/>
      <c r="S44" s="109"/>
      <c r="T44" s="109">
        <f>VLOOKUP(C44,'[4]5.30 (2)'!$C$4:$V$115,20,0)</f>
        <v>180000</v>
      </c>
      <c r="U44" s="109">
        <f t="shared" si="16"/>
        <v>180000</v>
      </c>
      <c r="V44" s="106">
        <f t="shared" si="17"/>
        <v>845783.84533333278</v>
      </c>
      <c r="W44" s="112">
        <f t="shared" si="18"/>
        <v>1395933.38</v>
      </c>
      <c r="X44" s="61">
        <f t="shared" si="19"/>
        <v>845783.84533333278</v>
      </c>
      <c r="Y44" s="107">
        <f t="shared" si="20"/>
        <v>845783.84533333278</v>
      </c>
      <c r="Z44" s="61"/>
      <c r="AA44" s="17">
        <f t="shared" si="21"/>
        <v>0</v>
      </c>
      <c r="AB44" s="26">
        <f t="shared" si="22"/>
        <v>0</v>
      </c>
      <c r="AC44" s="122">
        <f t="shared" si="14"/>
        <v>0</v>
      </c>
      <c r="AD44" s="124"/>
      <c r="AE44" s="124"/>
      <c r="AF44" s="124"/>
      <c r="AG44" s="124">
        <f t="shared" si="2"/>
        <v>0</v>
      </c>
      <c r="AH44" s="24">
        <v>0</v>
      </c>
      <c r="AI44" s="126">
        <f t="shared" si="3"/>
        <v>0</v>
      </c>
      <c r="AJ44" s="17">
        <f t="shared" si="4"/>
        <v>0</v>
      </c>
      <c r="AK44" s="14">
        <v>45442</v>
      </c>
      <c r="AL44" s="7">
        <v>3</v>
      </c>
      <c r="AM44" s="14">
        <f t="shared" ref="AM44:AM58" si="23">AK44-AL44</f>
        <v>45439</v>
      </c>
      <c r="AN44" s="10" t="s">
        <v>35</v>
      </c>
      <c r="AO44" s="23"/>
      <c r="AP44" s="7" t="s">
        <v>56</v>
      </c>
      <c r="AQ44" s="111" t="s">
        <v>456</v>
      </c>
    </row>
    <row r="45" spans="1:45" ht="36" hidden="1" customHeight="1" x14ac:dyDescent="0.25">
      <c r="A45" s="7">
        <f t="shared" si="5"/>
        <v>42</v>
      </c>
      <c r="B45" s="7" t="s">
        <v>18</v>
      </c>
      <c r="C45" s="8" t="s">
        <v>49</v>
      </c>
      <c r="D45" s="114" t="s">
        <v>50</v>
      </c>
      <c r="E45" s="11" t="s">
        <v>27</v>
      </c>
      <c r="F45" s="12" t="s">
        <v>22</v>
      </c>
      <c r="G45" s="73">
        <v>1</v>
      </c>
      <c r="H45" s="31">
        <f>VLOOKUP(C45,[1]Sheet1!$B:$AY,50,0)</f>
        <v>9647108.5299999993</v>
      </c>
      <c r="I45" s="31">
        <f>VLOOKUP(C45,[1]Sheet1!$B:$AZ,51,0)</f>
        <v>7967266.1299999999</v>
      </c>
      <c r="J45" s="44">
        <f>VLOOKUP(C45,[1]Sheet1!$B$5:$BB$697,53,0)</f>
        <v>556803.16666666698</v>
      </c>
      <c r="K45" s="44">
        <f>VLOOKUP(C45,[1]Sheet1!$B:$BC,54,0)</f>
        <v>589663.14333333296</v>
      </c>
      <c r="L45" s="44">
        <f>VLOOKUP(C45,[1]Sheet1!$B:$BD,55,0)</f>
        <v>676226.42333333299</v>
      </c>
      <c r="M45" s="44">
        <f>VLOOKUP(C45,[1]Sheet1!$B:$BE,56,0)</f>
        <v>679047.62333333294</v>
      </c>
      <c r="N45" s="44">
        <f>VLOOKUP(C45,[1]Sheet1!$B:$BF,57,0)</f>
        <v>740588.21666666702</v>
      </c>
      <c r="O45" s="44">
        <f>VLOOKUP(C45,[2]Sheet1!$B:$BH,59,0)</f>
        <v>730459.40166666673</v>
      </c>
      <c r="P45" s="108">
        <f t="shared" si="15"/>
        <v>3972787.9750000001</v>
      </c>
      <c r="Q45" s="109">
        <f>VLOOKUP(C45,[3]Sheet2!$A:$V,21,0)</f>
        <v>1330000</v>
      </c>
      <c r="R45" s="109"/>
      <c r="S45" s="109">
        <v>250000</v>
      </c>
      <c r="T45" s="109">
        <f>VLOOKUP(C45,'[4]5.30 (2)'!$C$4:$V$115,20,0)</f>
        <v>300000</v>
      </c>
      <c r="U45" s="109">
        <f t="shared" si="16"/>
        <v>1880000</v>
      </c>
      <c r="V45" s="106">
        <f t="shared" si="17"/>
        <v>2092787.9750000001</v>
      </c>
      <c r="W45" s="112">
        <f t="shared" si="18"/>
        <v>7417266.1299999999</v>
      </c>
      <c r="X45" s="61">
        <f t="shared" si="19"/>
        <v>2092787.9750000001</v>
      </c>
      <c r="Y45" s="107">
        <f t="shared" si="20"/>
        <v>2092787.9750000001</v>
      </c>
      <c r="Z45" s="125"/>
      <c r="AA45" s="17">
        <f t="shared" si="21"/>
        <v>0</v>
      </c>
      <c r="AB45" s="26">
        <f t="shared" si="22"/>
        <v>0</v>
      </c>
      <c r="AC45" s="122">
        <f t="shared" si="14"/>
        <v>0</v>
      </c>
      <c r="AD45" s="124">
        <v>1696</v>
      </c>
      <c r="AE45" s="124"/>
      <c r="AF45" s="124">
        <v>200</v>
      </c>
      <c r="AG45" s="124">
        <f t="shared" si="2"/>
        <v>1896</v>
      </c>
      <c r="AH45" s="24">
        <v>0.03</v>
      </c>
      <c r="AI45" s="126">
        <f t="shared" si="3"/>
        <v>0</v>
      </c>
      <c r="AJ45" s="17">
        <f t="shared" si="4"/>
        <v>0</v>
      </c>
      <c r="AK45" s="14">
        <v>45430</v>
      </c>
      <c r="AL45" s="7">
        <v>2</v>
      </c>
      <c r="AM45" s="14">
        <f t="shared" si="23"/>
        <v>45428</v>
      </c>
      <c r="AN45" s="10" t="s">
        <v>23</v>
      </c>
      <c r="AO45" s="23"/>
      <c r="AP45" s="7" t="s">
        <v>28</v>
      </c>
      <c r="AQ45" s="20"/>
    </row>
    <row r="46" spans="1:45" ht="36" hidden="1" customHeight="1" x14ac:dyDescent="0.25">
      <c r="A46" s="7">
        <f t="shared" si="5"/>
        <v>43</v>
      </c>
      <c r="B46" s="7" t="s">
        <v>18</v>
      </c>
      <c r="C46" s="8" t="s">
        <v>51</v>
      </c>
      <c r="D46" s="114" t="s">
        <v>52</v>
      </c>
      <c r="E46" s="11" t="s">
        <v>27</v>
      </c>
      <c r="F46" s="12" t="s">
        <v>22</v>
      </c>
      <c r="G46" s="73">
        <v>1</v>
      </c>
      <c r="H46" s="31">
        <f>VLOOKUP(C46,[1]Sheet1!$B:$AY,50,0)</f>
        <v>11794101.09</v>
      </c>
      <c r="I46" s="31">
        <f>VLOOKUP(C46,[1]Sheet1!$B:$AZ,51,0)</f>
        <v>9752917.7899999991</v>
      </c>
      <c r="J46" s="44">
        <f>VLOOKUP(C46,[1]Sheet1!$B$5:$BB$697,53,0)</f>
        <v>591973.75833333295</v>
      </c>
      <c r="K46" s="44">
        <f>VLOOKUP(C46,[1]Sheet1!$B:$BC,54,0)</f>
        <v>611056.72</v>
      </c>
      <c r="L46" s="44">
        <f>VLOOKUP(C46,[1]Sheet1!$B:$BD,55,0)</f>
        <v>676826.995</v>
      </c>
      <c r="M46" s="44">
        <f>VLOOKUP(C46,[1]Sheet1!$B:$BE,56,0)</f>
        <v>660791.70166666701</v>
      </c>
      <c r="N46" s="44">
        <f>VLOOKUP(C46,[1]Sheet1!$B:$BF,57,0)</f>
        <v>758751.76666666695</v>
      </c>
      <c r="O46" s="44">
        <f>VLOOKUP(C46,[2]Sheet1!$B:$BH,59,0)</f>
        <v>745775.18</v>
      </c>
      <c r="P46" s="108">
        <f t="shared" si="15"/>
        <v>4045176.1216666675</v>
      </c>
      <c r="Q46" s="109">
        <f>VLOOKUP(C46,[3]Sheet2!$A:$V,21,0)</f>
        <v>1390000</v>
      </c>
      <c r="R46" s="109">
        <f>20000+20000</f>
        <v>40000</v>
      </c>
      <c r="S46" s="109">
        <v>300000</v>
      </c>
      <c r="T46" s="109">
        <f>VLOOKUP(C46,'[4]5.30 (2)'!$C$4:$V$115,20,0)</f>
        <v>300000</v>
      </c>
      <c r="U46" s="109">
        <f t="shared" si="16"/>
        <v>2030000</v>
      </c>
      <c r="V46" s="106">
        <f t="shared" si="17"/>
        <v>2015176.1216666675</v>
      </c>
      <c r="W46" s="112">
        <f t="shared" si="18"/>
        <v>9152917.7899999991</v>
      </c>
      <c r="X46" s="61">
        <f t="shared" si="19"/>
        <v>2015176.1216666675</v>
      </c>
      <c r="Y46" s="107">
        <f t="shared" si="20"/>
        <v>2015176.1216666675</v>
      </c>
      <c r="Z46" s="125"/>
      <c r="AA46" s="17">
        <f t="shared" si="21"/>
        <v>0</v>
      </c>
      <c r="AB46" s="26">
        <f t="shared" si="22"/>
        <v>0</v>
      </c>
      <c r="AC46" s="122">
        <f t="shared" si="14"/>
        <v>0</v>
      </c>
      <c r="AD46" s="124">
        <v>2603</v>
      </c>
      <c r="AE46" s="124">
        <v>1400</v>
      </c>
      <c r="AF46" s="124"/>
      <c r="AG46" s="124">
        <f t="shared" si="2"/>
        <v>4003</v>
      </c>
      <c r="AH46" s="24">
        <v>0.03</v>
      </c>
      <c r="AI46" s="126">
        <f t="shared" si="3"/>
        <v>0</v>
      </c>
      <c r="AJ46" s="17">
        <f t="shared" si="4"/>
        <v>0</v>
      </c>
      <c r="AK46" s="14">
        <v>45430</v>
      </c>
      <c r="AL46" s="7">
        <v>2</v>
      </c>
      <c r="AM46" s="14">
        <f t="shared" si="23"/>
        <v>45428</v>
      </c>
      <c r="AN46" s="10" t="s">
        <v>23</v>
      </c>
      <c r="AO46" s="23"/>
      <c r="AP46" s="7" t="s">
        <v>53</v>
      </c>
      <c r="AQ46" s="20"/>
    </row>
    <row r="47" spans="1:45" ht="36" hidden="1" customHeight="1" x14ac:dyDescent="0.25">
      <c r="A47" s="7">
        <f t="shared" si="5"/>
        <v>44</v>
      </c>
      <c r="B47" s="7" t="s">
        <v>57</v>
      </c>
      <c r="C47" s="74" t="s">
        <v>106</v>
      </c>
      <c r="D47" s="116" t="s">
        <v>107</v>
      </c>
      <c r="E47" s="11" t="s">
        <v>108</v>
      </c>
      <c r="F47" s="12" t="s">
        <v>22</v>
      </c>
      <c r="G47" s="73">
        <v>0.8</v>
      </c>
      <c r="H47" s="31">
        <f>VLOOKUP(C47,[1]Sheet1!$B:$AY,50,0)</f>
        <v>9036535.6600000001</v>
      </c>
      <c r="I47" s="31">
        <f>VLOOKUP(C47,[1]Sheet1!$B:$AZ,51,0)</f>
        <v>7544447.7800000003</v>
      </c>
      <c r="J47" s="44">
        <f>VLOOKUP(C47,[1]Sheet1!$B$5:$BB$697,53,0)</f>
        <v>559486.65666666697</v>
      </c>
      <c r="K47" s="44">
        <f>VLOOKUP(C47,[1]Sheet1!$B:$BC,54,0)</f>
        <v>575301.17166666698</v>
      </c>
      <c r="L47" s="44">
        <f>VLOOKUP(C47,[1]Sheet1!$B:$BD,55,0)</f>
        <v>628977.88333333295</v>
      </c>
      <c r="M47" s="44">
        <f>VLOOKUP(C47,[1]Sheet1!$B:$BE,56,0)</f>
        <v>506161.65833333298</v>
      </c>
      <c r="N47" s="44">
        <f>VLOOKUP(C47,[1]Sheet1!$B:$BF,57,0)</f>
        <v>513637.47666666697</v>
      </c>
      <c r="O47" s="44">
        <f>VLOOKUP(C47,[2]Sheet1!$B:$BH,59,0)</f>
        <v>499383.62666666665</v>
      </c>
      <c r="P47" s="108">
        <f t="shared" si="15"/>
        <v>2626358.7786666672</v>
      </c>
      <c r="Q47" s="109">
        <f>VLOOKUP(C47,[3]Sheet2!$A:$V,21,0)</f>
        <v>800000</v>
      </c>
      <c r="R47" s="109"/>
      <c r="S47" s="109">
        <v>250000</v>
      </c>
      <c r="T47" s="109">
        <v>220000</v>
      </c>
      <c r="U47" s="109">
        <f t="shared" si="16"/>
        <v>1270000</v>
      </c>
      <c r="V47" s="106">
        <f t="shared" si="17"/>
        <v>1356358.7786666672</v>
      </c>
      <c r="W47" s="112">
        <f t="shared" si="18"/>
        <v>7074447.7800000003</v>
      </c>
      <c r="X47" s="61">
        <f t="shared" si="19"/>
        <v>1356358.7786666672</v>
      </c>
      <c r="Y47" s="107">
        <f t="shared" si="20"/>
        <v>1356358.7786666672</v>
      </c>
      <c r="Z47" s="61"/>
      <c r="AA47" s="17">
        <f t="shared" si="21"/>
        <v>0</v>
      </c>
      <c r="AB47" s="26">
        <f t="shared" si="22"/>
        <v>0</v>
      </c>
      <c r="AC47" s="122">
        <f t="shared" si="14"/>
        <v>0</v>
      </c>
      <c r="AD47" s="124">
        <v>1000</v>
      </c>
      <c r="AE47" s="124"/>
      <c r="AF47" s="124"/>
      <c r="AG47" s="124">
        <f t="shared" si="2"/>
        <v>1000</v>
      </c>
      <c r="AH47" s="24">
        <v>0.03</v>
      </c>
      <c r="AI47" s="126">
        <f t="shared" si="3"/>
        <v>0</v>
      </c>
      <c r="AJ47" s="17">
        <f t="shared" si="4"/>
        <v>0</v>
      </c>
      <c r="AK47" s="14">
        <v>45432</v>
      </c>
      <c r="AL47" s="7">
        <v>3</v>
      </c>
      <c r="AM47" s="14">
        <f t="shared" si="23"/>
        <v>45429</v>
      </c>
      <c r="AN47" s="10" t="s">
        <v>23</v>
      </c>
      <c r="AO47" s="23"/>
      <c r="AP47" s="7" t="s">
        <v>109</v>
      </c>
      <c r="AQ47" s="20"/>
    </row>
    <row r="48" spans="1:45" ht="36" hidden="1" customHeight="1" x14ac:dyDescent="0.25">
      <c r="A48" s="7">
        <f t="shared" si="5"/>
        <v>45</v>
      </c>
      <c r="B48" s="7" t="s">
        <v>18</v>
      </c>
      <c r="C48" s="8" t="s">
        <v>215</v>
      </c>
      <c r="D48" s="117" t="s">
        <v>216</v>
      </c>
      <c r="E48" s="11" t="s">
        <v>46</v>
      </c>
      <c r="F48" s="12" t="s">
        <v>22</v>
      </c>
      <c r="G48" s="73">
        <v>0.8</v>
      </c>
      <c r="H48" s="31">
        <f>VLOOKUP(C48,[1]Sheet1!$B:$AY,50,0)</f>
        <v>14396556.369999999</v>
      </c>
      <c r="I48" s="31">
        <f>VLOOKUP(C48,[1]Sheet1!$B:$AZ,51,0)</f>
        <v>13190860.189999999</v>
      </c>
      <c r="J48" s="44">
        <f>VLOOKUP(C48,[1]Sheet1!$B$5:$BB$697,53,0)</f>
        <v>606459.26</v>
      </c>
      <c r="K48" s="44">
        <f>VLOOKUP(C48,[1]Sheet1!$B:$BC,54,0)</f>
        <v>599992.48499999999</v>
      </c>
      <c r="L48" s="44">
        <f>VLOOKUP(C48,[1]Sheet1!$B:$BD,55,0)</f>
        <v>627288.23166666704</v>
      </c>
      <c r="M48" s="44">
        <f>VLOOKUP(C48,[1]Sheet1!$B:$BE,56,0)</f>
        <v>585398.96666666702</v>
      </c>
      <c r="N48" s="44">
        <f>VLOOKUP(C48,[1]Sheet1!$B:$BF,57,0)</f>
        <v>594815.32833333302</v>
      </c>
      <c r="O48" s="44">
        <f>VLOOKUP(C48,[2]Sheet1!$B:$BH,59,0)</f>
        <v>547067.64666666661</v>
      </c>
      <c r="P48" s="108">
        <f t="shared" si="15"/>
        <v>2848817.5346666672</v>
      </c>
      <c r="Q48" s="109">
        <f>VLOOKUP(C48,[3]Sheet2!$A:$V,21,0)</f>
        <v>510000</v>
      </c>
      <c r="R48" s="109"/>
      <c r="S48" s="109">
        <v>650000</v>
      </c>
      <c r="T48" s="109">
        <f>VLOOKUP(C48,'[4]5.30 (2)'!$C$4:$V$115,20,0)</f>
        <v>300000</v>
      </c>
      <c r="U48" s="109">
        <f t="shared" si="16"/>
        <v>1460000</v>
      </c>
      <c r="V48" s="106">
        <f t="shared" si="17"/>
        <v>1388817.5346666672</v>
      </c>
      <c r="W48" s="112">
        <f t="shared" si="18"/>
        <v>12240860.189999999</v>
      </c>
      <c r="X48" s="61">
        <f t="shared" si="19"/>
        <v>1388817.5346666672</v>
      </c>
      <c r="Y48" s="107">
        <f t="shared" si="20"/>
        <v>1388817.5346666672</v>
      </c>
      <c r="Z48" s="125"/>
      <c r="AA48" s="17">
        <f t="shared" si="21"/>
        <v>0</v>
      </c>
      <c r="AB48" s="26">
        <f t="shared" si="22"/>
        <v>0</v>
      </c>
      <c r="AC48" s="122">
        <f t="shared" si="14"/>
        <v>0</v>
      </c>
      <c r="AD48" s="124"/>
      <c r="AE48" s="124"/>
      <c r="AF48" s="124"/>
      <c r="AG48" s="124">
        <f t="shared" si="2"/>
        <v>0</v>
      </c>
      <c r="AH48" s="24">
        <v>0.03</v>
      </c>
      <c r="AI48" s="126">
        <f t="shared" si="3"/>
        <v>0</v>
      </c>
      <c r="AJ48" s="17">
        <f t="shared" si="4"/>
        <v>0</v>
      </c>
      <c r="AK48" s="14">
        <v>45432</v>
      </c>
      <c r="AL48" s="7">
        <v>3</v>
      </c>
      <c r="AM48" s="14">
        <f t="shared" si="23"/>
        <v>45429</v>
      </c>
      <c r="AN48" s="10" t="s">
        <v>23</v>
      </c>
      <c r="AO48" s="23"/>
      <c r="AP48" s="7" t="s">
        <v>217</v>
      </c>
      <c r="AQ48" s="20"/>
    </row>
    <row r="49" spans="1:43" ht="36" hidden="1" customHeight="1" x14ac:dyDescent="0.25">
      <c r="A49" s="7">
        <f t="shared" si="5"/>
        <v>46</v>
      </c>
      <c r="B49" s="7" t="s">
        <v>18</v>
      </c>
      <c r="C49" s="8" t="s">
        <v>298</v>
      </c>
      <c r="D49" s="117" t="s">
        <v>299</v>
      </c>
      <c r="E49" s="11" t="s">
        <v>21</v>
      </c>
      <c r="F49" s="12" t="s">
        <v>22</v>
      </c>
      <c r="G49" s="73">
        <v>0.8</v>
      </c>
      <c r="H49" s="31">
        <f>VLOOKUP(C49,[1]Sheet1!$B:$AY,50,0)</f>
        <v>4621952.09</v>
      </c>
      <c r="I49" s="31">
        <f>VLOOKUP(C49,[1]Sheet1!$B:$AZ,51,0)</f>
        <v>4462943.96</v>
      </c>
      <c r="J49" s="44">
        <f>VLOOKUP(C49,[1]Sheet1!$B$5:$BB$697,53,0)</f>
        <v>268411.56833333301</v>
      </c>
      <c r="K49" s="44">
        <f>VLOOKUP(C49,[1]Sheet1!$B:$BC,54,0)</f>
        <v>264670.02833333297</v>
      </c>
      <c r="L49" s="44">
        <f>VLOOKUP(C49,[1]Sheet1!$B:$BD,55,0)</f>
        <v>251850.49166666699</v>
      </c>
      <c r="M49" s="44">
        <f>VLOOKUP(C49,[1]Sheet1!$B:$BE,56,0)</f>
        <v>234770.561666667</v>
      </c>
      <c r="N49" s="44">
        <f>VLOOKUP(C49,[1]Sheet1!$B:$BF,57,0)</f>
        <v>207341.816666667</v>
      </c>
      <c r="O49" s="44">
        <f>VLOOKUP(C49,[2]Sheet1!$B:$BH,59,0)</f>
        <v>167235.86166666666</v>
      </c>
      <c r="P49" s="108">
        <f t="shared" si="15"/>
        <v>1115424.2626666666</v>
      </c>
      <c r="Q49" s="109">
        <f>VLOOKUP(C49,[3]Sheet2!$A:$V,21,0)</f>
        <v>350000</v>
      </c>
      <c r="R49" s="109">
        <v>50000</v>
      </c>
      <c r="S49" s="109">
        <v>150000</v>
      </c>
      <c r="T49" s="109">
        <f>VLOOKUP(C49,'[4]5.30 (2)'!$C$4:$V$115,20,0)</f>
        <v>100000</v>
      </c>
      <c r="U49" s="109">
        <f t="shared" si="16"/>
        <v>650000</v>
      </c>
      <c r="V49" s="106">
        <f t="shared" si="17"/>
        <v>465424.26266666665</v>
      </c>
      <c r="W49" s="112">
        <f t="shared" si="18"/>
        <v>4212943.96</v>
      </c>
      <c r="X49" s="61">
        <f t="shared" si="19"/>
        <v>465424.26266666665</v>
      </c>
      <c r="Y49" s="107">
        <f t="shared" si="20"/>
        <v>465424.26266666665</v>
      </c>
      <c r="Z49" s="125"/>
      <c r="AA49" s="17">
        <f t="shared" si="21"/>
        <v>0</v>
      </c>
      <c r="AB49" s="26">
        <f t="shared" si="22"/>
        <v>0</v>
      </c>
      <c r="AC49" s="122">
        <f t="shared" si="14"/>
        <v>0</v>
      </c>
      <c r="AD49" s="124"/>
      <c r="AE49" s="124"/>
      <c r="AF49" s="124"/>
      <c r="AG49" s="124">
        <f t="shared" si="2"/>
        <v>0</v>
      </c>
      <c r="AH49" s="24">
        <v>0.03</v>
      </c>
      <c r="AI49" s="126">
        <f t="shared" si="3"/>
        <v>0</v>
      </c>
      <c r="AJ49" s="17">
        <f t="shared" si="4"/>
        <v>0</v>
      </c>
      <c r="AK49" s="14">
        <v>45432</v>
      </c>
      <c r="AL49" s="7">
        <v>3</v>
      </c>
      <c r="AM49" s="14">
        <f t="shared" si="23"/>
        <v>45429</v>
      </c>
      <c r="AN49" s="10" t="s">
        <v>23</v>
      </c>
      <c r="AO49" s="23"/>
      <c r="AP49" s="7" t="s">
        <v>24</v>
      </c>
      <c r="AQ49" s="20"/>
    </row>
    <row r="50" spans="1:43" ht="36" hidden="1" customHeight="1" x14ac:dyDescent="0.25">
      <c r="A50" s="7">
        <f t="shared" si="5"/>
        <v>47</v>
      </c>
      <c r="B50" s="7" t="s">
        <v>18</v>
      </c>
      <c r="C50" s="8" t="s">
        <v>222</v>
      </c>
      <c r="D50" s="117" t="s">
        <v>223</v>
      </c>
      <c r="E50" s="11" t="s">
        <v>46</v>
      </c>
      <c r="F50" s="12" t="s">
        <v>22</v>
      </c>
      <c r="G50" s="76">
        <v>0.8</v>
      </c>
      <c r="H50" s="31">
        <f>VLOOKUP(C50,[1]Sheet1!$B:$AY,50,0)</f>
        <v>3144712.71</v>
      </c>
      <c r="I50" s="31">
        <f>VLOOKUP(C50,[1]Sheet1!$B:$AZ,51,0)</f>
        <v>2706500.04</v>
      </c>
      <c r="J50" s="44">
        <f>VLOOKUP(C50,[1]Sheet1!$B$5:$BB$697,53,0)</f>
        <v>312936.48499999999</v>
      </c>
      <c r="K50" s="44">
        <f>VLOOKUP(C50,[1]Sheet1!$B:$BC,54,0)</f>
        <v>376621.17666666699</v>
      </c>
      <c r="L50" s="44">
        <f>VLOOKUP(C50,[1]Sheet1!$B:$BD,55,0)</f>
        <v>363017.33333333302</v>
      </c>
      <c r="M50" s="44">
        <f>VLOOKUP(C50,[1]Sheet1!$B:$BE,56,0)</f>
        <v>437479.49666666699</v>
      </c>
      <c r="N50" s="44">
        <f>VLOOKUP(C50,[1]Sheet1!$B:$BF,57,0)</f>
        <v>364431.48333333299</v>
      </c>
      <c r="O50" s="44">
        <f>VLOOKUP(C50,[2]Sheet1!$B:$BH,59,0)</f>
        <v>305116.09000000003</v>
      </c>
      <c r="P50" s="108">
        <f t="shared" si="15"/>
        <v>1727681.652</v>
      </c>
      <c r="Q50" s="109">
        <f>VLOOKUP(C50,[3]Sheet2!$A:$V,21,0)</f>
        <v>700000</v>
      </c>
      <c r="R50" s="109"/>
      <c r="S50" s="109">
        <v>80000</v>
      </c>
      <c r="T50" s="109">
        <f>VLOOKUP(C50,'[4]5.30 (2)'!$C$4:$V$115,20,0)</f>
        <v>110000</v>
      </c>
      <c r="U50" s="109">
        <f t="shared" si="16"/>
        <v>890000</v>
      </c>
      <c r="V50" s="106">
        <f t="shared" si="17"/>
        <v>837681.652</v>
      </c>
      <c r="W50" s="112">
        <f t="shared" si="18"/>
        <v>2516500.04</v>
      </c>
      <c r="X50" s="61">
        <f t="shared" si="19"/>
        <v>837681.652</v>
      </c>
      <c r="Y50" s="107">
        <f t="shared" si="20"/>
        <v>837681.652</v>
      </c>
      <c r="Z50" s="125"/>
      <c r="AA50" s="17">
        <f t="shared" si="21"/>
        <v>0</v>
      </c>
      <c r="AB50" s="26">
        <f t="shared" si="22"/>
        <v>0</v>
      </c>
      <c r="AC50" s="122">
        <f t="shared" si="14"/>
        <v>0</v>
      </c>
      <c r="AD50" s="124">
        <v>1306</v>
      </c>
      <c r="AE50" s="124"/>
      <c r="AF50" s="124"/>
      <c r="AG50" s="124">
        <f t="shared" si="2"/>
        <v>1306</v>
      </c>
      <c r="AH50" s="24">
        <v>0.03</v>
      </c>
      <c r="AI50" s="126">
        <f t="shared" si="3"/>
        <v>0</v>
      </c>
      <c r="AJ50" s="17">
        <f t="shared" si="4"/>
        <v>0</v>
      </c>
      <c r="AK50" s="14">
        <v>45432</v>
      </c>
      <c r="AL50" s="7">
        <v>3</v>
      </c>
      <c r="AM50" s="14">
        <f t="shared" si="23"/>
        <v>45429</v>
      </c>
      <c r="AN50" s="10" t="s">
        <v>23</v>
      </c>
      <c r="AO50" s="23"/>
      <c r="AP50" s="7" t="s">
        <v>109</v>
      </c>
      <c r="AQ50" s="20"/>
    </row>
    <row r="51" spans="1:43" ht="36" hidden="1" customHeight="1" x14ac:dyDescent="0.25">
      <c r="A51" s="7">
        <f t="shared" si="5"/>
        <v>48</v>
      </c>
      <c r="B51" s="7" t="s">
        <v>18</v>
      </c>
      <c r="C51" s="8" t="s">
        <v>148</v>
      </c>
      <c r="D51" s="117" t="s">
        <v>149</v>
      </c>
      <c r="E51" s="11" t="s">
        <v>27</v>
      </c>
      <c r="F51" s="12" t="s">
        <v>22</v>
      </c>
      <c r="G51" s="76">
        <v>0.8</v>
      </c>
      <c r="H51" s="31">
        <f>VLOOKUP(C51,[1]Sheet1!$B:$AY,50,0)</f>
        <v>2641921.71</v>
      </c>
      <c r="I51" s="31">
        <f>VLOOKUP(C51,[1]Sheet1!$B:$AZ,51,0)</f>
        <v>2283347.19</v>
      </c>
      <c r="J51" s="44">
        <f>VLOOKUP(C51,[1]Sheet1!$B$5:$BB$697,53,0)</f>
        <v>167661.095</v>
      </c>
      <c r="K51" s="44">
        <f>VLOOKUP(C51,[1]Sheet1!$B:$BC,54,0)</f>
        <v>124722.68</v>
      </c>
      <c r="L51" s="44">
        <f>VLOOKUP(C51,[1]Sheet1!$B:$BD,55,0)</f>
        <v>132898.79166666701</v>
      </c>
      <c r="M51" s="44">
        <f>VLOOKUP(C51,[1]Sheet1!$B:$BE,56,0)</f>
        <v>130394.64</v>
      </c>
      <c r="N51" s="44">
        <f>VLOOKUP(C51,[1]Sheet1!$B:$BF,57,0)</f>
        <v>138663.45499999999</v>
      </c>
      <c r="O51" s="44">
        <f>VLOOKUP(C51,[2]Sheet1!$B:$BH,59,0)</f>
        <v>137983.31166666668</v>
      </c>
      <c r="P51" s="108">
        <f t="shared" si="15"/>
        <v>665859.17866666697</v>
      </c>
      <c r="Q51" s="109">
        <f>VLOOKUP(C51,[3]Sheet2!$A:$V,21,0)</f>
        <v>270000</v>
      </c>
      <c r="R51" s="109"/>
      <c r="S51" s="109">
        <v>200000</v>
      </c>
      <c r="T51" s="109">
        <f>VLOOKUP(C51,'[4]5.30 (2)'!$C$4:$V$115,20,0)</f>
        <v>40000</v>
      </c>
      <c r="U51" s="109">
        <f t="shared" si="16"/>
        <v>510000</v>
      </c>
      <c r="V51" s="106">
        <f t="shared" si="17"/>
        <v>155859.17866666697</v>
      </c>
      <c r="W51" s="112">
        <f t="shared" si="18"/>
        <v>2043347.19</v>
      </c>
      <c r="X51" s="61">
        <f t="shared" si="19"/>
        <v>155859.17866666697</v>
      </c>
      <c r="Y51" s="107">
        <f t="shared" si="20"/>
        <v>155859.17866666697</v>
      </c>
      <c r="Z51" s="125"/>
      <c r="AA51" s="17">
        <f t="shared" si="21"/>
        <v>0</v>
      </c>
      <c r="AB51" s="26">
        <f t="shared" si="22"/>
        <v>0</v>
      </c>
      <c r="AC51" s="122">
        <f t="shared" si="14"/>
        <v>0</v>
      </c>
      <c r="AD51" s="124"/>
      <c r="AE51" s="124"/>
      <c r="AF51" s="124"/>
      <c r="AG51" s="124">
        <f t="shared" si="2"/>
        <v>0</v>
      </c>
      <c r="AH51" s="24">
        <v>0.03</v>
      </c>
      <c r="AI51" s="126">
        <f t="shared" si="3"/>
        <v>0</v>
      </c>
      <c r="AJ51" s="17">
        <f t="shared" si="4"/>
        <v>0</v>
      </c>
      <c r="AK51" s="14">
        <v>45432</v>
      </c>
      <c r="AL51" s="7">
        <v>2</v>
      </c>
      <c r="AM51" s="14">
        <f t="shared" si="23"/>
        <v>45430</v>
      </c>
      <c r="AN51" s="10" t="s">
        <v>23</v>
      </c>
      <c r="AO51" s="23"/>
      <c r="AP51" s="12" t="s">
        <v>257</v>
      </c>
      <c r="AQ51" s="20"/>
    </row>
    <row r="52" spans="1:43" ht="36" hidden="1" customHeight="1" x14ac:dyDescent="0.25">
      <c r="A52" s="7">
        <f t="shared" si="5"/>
        <v>49</v>
      </c>
      <c r="B52" s="7" t="s">
        <v>18</v>
      </c>
      <c r="C52" s="8" t="s">
        <v>47</v>
      </c>
      <c r="D52" s="117" t="s">
        <v>48</v>
      </c>
      <c r="E52" s="11" t="s">
        <v>27</v>
      </c>
      <c r="F52" s="12" t="s">
        <v>22</v>
      </c>
      <c r="G52" s="73">
        <v>0.8</v>
      </c>
      <c r="H52" s="31">
        <f>VLOOKUP(C52,[1]Sheet1!$B:$AY,50,0)</f>
        <v>2398752.58</v>
      </c>
      <c r="I52" s="31">
        <f>VLOOKUP(C52,[1]Sheet1!$B:$AZ,51,0)</f>
        <v>2222328.62</v>
      </c>
      <c r="J52" s="44">
        <f>VLOOKUP(C52,[1]Sheet1!$B$5:$BB$697,53,0)</f>
        <v>121805.763333333</v>
      </c>
      <c r="K52" s="44">
        <f>VLOOKUP(C52,[1]Sheet1!$B:$BC,54,0)</f>
        <v>134221.748333333</v>
      </c>
      <c r="L52" s="44">
        <f>VLOOKUP(C52,[1]Sheet1!$B:$BD,55,0)</f>
        <v>161670.87833333301</v>
      </c>
      <c r="M52" s="44">
        <f>VLOOKUP(C52,[1]Sheet1!$B:$BE,56,0)</f>
        <v>159402.59166666699</v>
      </c>
      <c r="N52" s="44">
        <f>VLOOKUP(C52,[1]Sheet1!$B:$BF,57,0)</f>
        <v>153253.92499999999</v>
      </c>
      <c r="O52" s="44">
        <f>VLOOKUP(C52,[2]Sheet1!$B:$BH,59,0)</f>
        <v>139212.72</v>
      </c>
      <c r="P52" s="108">
        <f t="shared" si="15"/>
        <v>695654.10133333283</v>
      </c>
      <c r="Q52" s="109">
        <f>VLOOKUP(C52,[3]Sheet2!$A:$V,21,0)</f>
        <v>270000</v>
      </c>
      <c r="R52" s="109"/>
      <c r="S52" s="109">
        <v>80000</v>
      </c>
      <c r="T52" s="109">
        <f>VLOOKUP(C52,'[4]5.30 (2)'!$C$4:$V$115,20,0)</f>
        <v>45000</v>
      </c>
      <c r="U52" s="109">
        <f t="shared" si="16"/>
        <v>395000</v>
      </c>
      <c r="V52" s="106">
        <f t="shared" si="17"/>
        <v>300654.10133333283</v>
      </c>
      <c r="W52" s="112">
        <f t="shared" si="18"/>
        <v>2097328.62</v>
      </c>
      <c r="X52" s="61">
        <f t="shared" si="19"/>
        <v>300654.10133333283</v>
      </c>
      <c r="Y52" s="107">
        <f t="shared" si="20"/>
        <v>300654.10133333283</v>
      </c>
      <c r="Z52" s="125"/>
      <c r="AA52" s="17">
        <f t="shared" si="21"/>
        <v>0</v>
      </c>
      <c r="AB52" s="26">
        <f t="shared" si="22"/>
        <v>0</v>
      </c>
      <c r="AC52" s="122">
        <f t="shared" si="14"/>
        <v>0</v>
      </c>
      <c r="AD52" s="124">
        <v>780</v>
      </c>
      <c r="AE52" s="124"/>
      <c r="AF52" s="124">
        <v>120</v>
      </c>
      <c r="AG52" s="124">
        <f t="shared" si="2"/>
        <v>900</v>
      </c>
      <c r="AH52" s="80">
        <v>0.03</v>
      </c>
      <c r="AI52" s="126">
        <f t="shared" si="3"/>
        <v>0</v>
      </c>
      <c r="AJ52" s="17">
        <f t="shared" si="4"/>
        <v>0</v>
      </c>
      <c r="AK52" s="14">
        <v>45436</v>
      </c>
      <c r="AL52" s="7">
        <v>2</v>
      </c>
      <c r="AM52" s="14">
        <f t="shared" si="23"/>
        <v>45434</v>
      </c>
      <c r="AN52" s="10" t="s">
        <v>23</v>
      </c>
      <c r="AO52" s="23"/>
      <c r="AP52" s="7" t="s">
        <v>28</v>
      </c>
      <c r="AQ52" s="20"/>
    </row>
    <row r="53" spans="1:43" ht="36" hidden="1" customHeight="1" x14ac:dyDescent="0.25">
      <c r="A53" s="7">
        <f t="shared" si="5"/>
        <v>50</v>
      </c>
      <c r="B53" s="7" t="s">
        <v>18</v>
      </c>
      <c r="C53" s="77" t="s">
        <v>265</v>
      </c>
      <c r="D53" s="117" t="s">
        <v>266</v>
      </c>
      <c r="E53" s="11" t="s">
        <v>21</v>
      </c>
      <c r="F53" s="12" t="s">
        <v>22</v>
      </c>
      <c r="G53" s="73">
        <v>0.8</v>
      </c>
      <c r="H53" s="31">
        <f>VLOOKUP(C53,[1]Sheet1!$B:$AY,50,0)</f>
        <v>337744.59</v>
      </c>
      <c r="I53" s="31">
        <f>VLOOKUP(C53,[1]Sheet1!$B:$AZ,51,0)</f>
        <v>173225.08</v>
      </c>
      <c r="J53" s="44">
        <f>VLOOKUP(C53,[1]Sheet1!$B$5:$BB$697,53,0)</f>
        <v>5343.2183333333296</v>
      </c>
      <c r="K53" s="44">
        <f>VLOOKUP(C53,[1]Sheet1!$B:$BC,54,0)</f>
        <v>13099.2266666667</v>
      </c>
      <c r="L53" s="44">
        <f>VLOOKUP(C53,[1]Sheet1!$B:$BD,55,0)</f>
        <v>24179.958333333299</v>
      </c>
      <c r="M53" s="44">
        <f>VLOOKUP(C53,[1]Sheet1!$B:$BE,56,0)</f>
        <v>28870.846666666701</v>
      </c>
      <c r="N53" s="44">
        <f>VLOOKUP(C53,[1]Sheet1!$B:$BF,57,0)</f>
        <v>43371.333333333299</v>
      </c>
      <c r="O53" s="44">
        <f>VLOOKUP(C53,[2]Sheet1!$B:$BH,59,0)</f>
        <v>56290.764999999992</v>
      </c>
      <c r="P53" s="108">
        <f t="shared" si="15"/>
        <v>136924.27866666668</v>
      </c>
      <c r="Q53" s="109">
        <f>VLOOKUP(C53,[3]Sheet2!$A:$V,21,0)</f>
        <v>20000</v>
      </c>
      <c r="R53" s="109"/>
      <c r="S53" s="109"/>
      <c r="T53" s="109">
        <f>VLOOKUP(C53,'[4]5.30 (2)'!$C$4:$V$115,20,0)</f>
        <v>15000</v>
      </c>
      <c r="U53" s="109">
        <f t="shared" si="16"/>
        <v>35000</v>
      </c>
      <c r="V53" s="106">
        <f t="shared" si="17"/>
        <v>101924.27866666668</v>
      </c>
      <c r="W53" s="112">
        <f t="shared" si="18"/>
        <v>158225.07999999999</v>
      </c>
      <c r="X53" s="61">
        <f t="shared" si="19"/>
        <v>101924.27866666668</v>
      </c>
      <c r="Y53" s="107">
        <f t="shared" si="20"/>
        <v>101924.27866666668</v>
      </c>
      <c r="Z53" s="125"/>
      <c r="AA53" s="17">
        <f t="shared" si="21"/>
        <v>0</v>
      </c>
      <c r="AB53" s="26">
        <f t="shared" si="22"/>
        <v>0</v>
      </c>
      <c r="AC53" s="122">
        <f t="shared" si="14"/>
        <v>0</v>
      </c>
      <c r="AD53" s="124"/>
      <c r="AE53" s="124"/>
      <c r="AF53" s="124"/>
      <c r="AG53" s="124">
        <f t="shared" si="2"/>
        <v>0</v>
      </c>
      <c r="AH53" s="80">
        <v>0.03</v>
      </c>
      <c r="AI53" s="126">
        <f t="shared" si="3"/>
        <v>0</v>
      </c>
      <c r="AJ53" s="17">
        <f t="shared" si="4"/>
        <v>0</v>
      </c>
      <c r="AK53" s="14">
        <v>45437</v>
      </c>
      <c r="AL53" s="7">
        <v>1</v>
      </c>
      <c r="AM53" s="14">
        <f t="shared" si="23"/>
        <v>45436</v>
      </c>
      <c r="AN53" s="10" t="s">
        <v>23</v>
      </c>
      <c r="AO53" s="23"/>
      <c r="AP53" s="7" t="s">
        <v>24</v>
      </c>
      <c r="AQ53" s="20"/>
    </row>
    <row r="54" spans="1:43" ht="36" hidden="1" customHeight="1" x14ac:dyDescent="0.25">
      <c r="A54" s="7">
        <f t="shared" si="5"/>
        <v>51</v>
      </c>
      <c r="B54" s="7" t="s">
        <v>18</v>
      </c>
      <c r="C54" s="8" t="s">
        <v>32</v>
      </c>
      <c r="D54" s="117" t="s">
        <v>33</v>
      </c>
      <c r="E54" s="11" t="s">
        <v>21</v>
      </c>
      <c r="F54" s="12" t="s">
        <v>22</v>
      </c>
      <c r="G54" s="73">
        <v>0.8</v>
      </c>
      <c r="H54" s="31">
        <f>VLOOKUP(C54,[1]Sheet1!$B:$AY,50,0)</f>
        <v>2172275.86</v>
      </c>
      <c r="I54" s="31">
        <f>VLOOKUP(C54,[1]Sheet1!$B:$AZ,51,0)</f>
        <v>1691836.66</v>
      </c>
      <c r="J54" s="44">
        <f>VLOOKUP(C54,[1]Sheet1!$B$5:$BB$697,53,0)</f>
        <v>186471.32166666701</v>
      </c>
      <c r="K54" s="44">
        <f>VLOOKUP(C54,[1]Sheet1!$B:$BC,54,0)</f>
        <v>181572.286666667</v>
      </c>
      <c r="L54" s="44">
        <f>VLOOKUP(C54,[1]Sheet1!$B:$BD,55,0)</f>
        <v>173075.29666666701</v>
      </c>
      <c r="M54" s="44">
        <f>VLOOKUP(C54,[1]Sheet1!$B:$BE,56,0)</f>
        <v>158505.661666667</v>
      </c>
      <c r="N54" s="44">
        <f>VLOOKUP(C54,[1]Sheet1!$B:$BF,57,0)</f>
        <v>125422.328333333</v>
      </c>
      <c r="O54" s="44">
        <f>VLOOKUP(C54,[2]Sheet1!$B:$BH,59,0)</f>
        <v>172931.52499999999</v>
      </c>
      <c r="P54" s="108">
        <f t="shared" si="15"/>
        <v>798382.73600000085</v>
      </c>
      <c r="Q54" s="109">
        <f>VLOOKUP(C54,[3]Sheet2!$A:$V,21,0)</f>
        <v>30000</v>
      </c>
      <c r="R54" s="109"/>
      <c r="S54" s="109">
        <v>100000</v>
      </c>
      <c r="T54" s="109"/>
      <c r="U54" s="109">
        <f t="shared" si="16"/>
        <v>130000</v>
      </c>
      <c r="V54" s="106">
        <f t="shared" si="17"/>
        <v>668382.73600000085</v>
      </c>
      <c r="W54" s="112">
        <f t="shared" si="18"/>
        <v>1591836.66</v>
      </c>
      <c r="X54" s="61">
        <f t="shared" si="19"/>
        <v>668382.73600000085</v>
      </c>
      <c r="Y54" s="107">
        <f t="shared" si="20"/>
        <v>668382.73600000085</v>
      </c>
      <c r="Z54" s="125"/>
      <c r="AA54" s="17">
        <f t="shared" si="21"/>
        <v>0</v>
      </c>
      <c r="AB54" s="26">
        <f t="shared" si="22"/>
        <v>0</v>
      </c>
      <c r="AC54" s="122">
        <f t="shared" si="14"/>
        <v>0</v>
      </c>
      <c r="AD54" s="124"/>
      <c r="AE54" s="124"/>
      <c r="AF54" s="124"/>
      <c r="AG54" s="124">
        <f t="shared" si="2"/>
        <v>0</v>
      </c>
      <c r="AH54" s="24">
        <v>0.03</v>
      </c>
      <c r="AI54" s="126">
        <f t="shared" si="3"/>
        <v>0</v>
      </c>
      <c r="AJ54" s="17">
        <f t="shared" si="4"/>
        <v>0</v>
      </c>
      <c r="AK54" s="14">
        <v>45437</v>
      </c>
      <c r="AL54" s="7">
        <v>3</v>
      </c>
      <c r="AM54" s="14">
        <f t="shared" si="23"/>
        <v>45434</v>
      </c>
      <c r="AN54" s="10" t="s">
        <v>23</v>
      </c>
      <c r="AO54" s="23"/>
      <c r="AP54" s="7" t="s">
        <v>24</v>
      </c>
      <c r="AQ54" s="20"/>
    </row>
    <row r="55" spans="1:43" ht="36" hidden="1" customHeight="1" x14ac:dyDescent="0.25">
      <c r="A55" s="7">
        <f t="shared" si="5"/>
        <v>52</v>
      </c>
      <c r="B55" s="7" t="s">
        <v>18</v>
      </c>
      <c r="C55" s="8" t="s">
        <v>79</v>
      </c>
      <c r="D55" s="117" t="s">
        <v>80</v>
      </c>
      <c r="E55" s="11" t="s">
        <v>27</v>
      </c>
      <c r="F55" s="12" t="s">
        <v>22</v>
      </c>
      <c r="G55" s="73">
        <v>0.8</v>
      </c>
      <c r="H55" s="31">
        <f>VLOOKUP(C55,[1]Sheet1!$B:$AY,50,0)</f>
        <v>3316207.74</v>
      </c>
      <c r="I55" s="31">
        <f>VLOOKUP(C55,[1]Sheet1!$B:$AZ,51,0)</f>
        <v>2947216.61</v>
      </c>
      <c r="J55" s="44">
        <f>VLOOKUP(C55,[1]Sheet1!$B$5:$BB$697,53,0)</f>
        <v>118052.798333333</v>
      </c>
      <c r="K55" s="44">
        <f>VLOOKUP(C55,[1]Sheet1!$B:$BC,54,0)</f>
        <v>95294.024999999994</v>
      </c>
      <c r="L55" s="44">
        <f>VLOOKUP(C55,[1]Sheet1!$B:$BD,55,0)</f>
        <v>110543.37</v>
      </c>
      <c r="M55" s="44">
        <f>VLOOKUP(C55,[1]Sheet1!$B:$BE,56,0)</f>
        <v>106909.201666667</v>
      </c>
      <c r="N55" s="44">
        <f>VLOOKUP(C55,[1]Sheet1!$B:$BF,57,0)</f>
        <v>116348.83</v>
      </c>
      <c r="O55" s="44">
        <f>VLOOKUP(C55,[2]Sheet1!$B:$BH,59,0)</f>
        <v>118309.57666666666</v>
      </c>
      <c r="P55" s="108">
        <f t="shared" si="15"/>
        <v>532366.24133333331</v>
      </c>
      <c r="Q55" s="109">
        <f>VLOOKUP(C55,[3]Sheet2!$A:$V,21,0)</f>
        <v>190000</v>
      </c>
      <c r="R55" s="109"/>
      <c r="S55" s="109">
        <v>100000</v>
      </c>
      <c r="T55" s="109">
        <f>VLOOKUP(C55,'[4]5.30 (2)'!$C$4:$V$115,20,0)</f>
        <v>100000</v>
      </c>
      <c r="U55" s="109">
        <f t="shared" si="16"/>
        <v>390000</v>
      </c>
      <c r="V55" s="106">
        <f t="shared" si="17"/>
        <v>142366.24133333331</v>
      </c>
      <c r="W55" s="112">
        <f t="shared" si="18"/>
        <v>2747216.61</v>
      </c>
      <c r="X55" s="61">
        <f t="shared" si="19"/>
        <v>142366.24133333331</v>
      </c>
      <c r="Y55" s="107">
        <f t="shared" si="20"/>
        <v>142366.24133333331</v>
      </c>
      <c r="Z55" s="125"/>
      <c r="AA55" s="17">
        <f t="shared" si="21"/>
        <v>0</v>
      </c>
      <c r="AB55" s="26">
        <f t="shared" si="22"/>
        <v>0</v>
      </c>
      <c r="AC55" s="122">
        <f t="shared" si="14"/>
        <v>0</v>
      </c>
      <c r="AD55" s="124"/>
      <c r="AE55" s="124"/>
      <c r="AF55" s="124"/>
      <c r="AG55" s="124">
        <f t="shared" si="2"/>
        <v>0</v>
      </c>
      <c r="AH55" s="24">
        <v>0.03</v>
      </c>
      <c r="AI55" s="126">
        <f t="shared" si="3"/>
        <v>0</v>
      </c>
      <c r="AJ55" s="17">
        <f t="shared" si="4"/>
        <v>0</v>
      </c>
      <c r="AK55" s="14">
        <v>45437</v>
      </c>
      <c r="AL55" s="7">
        <v>3</v>
      </c>
      <c r="AM55" s="14">
        <f t="shared" si="23"/>
        <v>45434</v>
      </c>
      <c r="AN55" s="10" t="s">
        <v>23</v>
      </c>
      <c r="AO55" s="23"/>
      <c r="AP55" s="7" t="s">
        <v>24</v>
      </c>
      <c r="AQ55" s="20"/>
    </row>
    <row r="56" spans="1:43" ht="36" hidden="1" customHeight="1" x14ac:dyDescent="0.25">
      <c r="A56" s="7">
        <f t="shared" si="5"/>
        <v>53</v>
      </c>
      <c r="B56" s="7" t="s">
        <v>18</v>
      </c>
      <c r="C56" s="8" t="s">
        <v>193</v>
      </c>
      <c r="D56" s="117" t="s">
        <v>194</v>
      </c>
      <c r="E56" s="10" t="s">
        <v>269</v>
      </c>
      <c r="F56" s="12" t="s">
        <v>22</v>
      </c>
      <c r="G56" s="30">
        <v>0.8</v>
      </c>
      <c r="H56" s="31">
        <f>VLOOKUP(C56,[1]Sheet1!$B:$AY,50,0)</f>
        <v>1674044.5</v>
      </c>
      <c r="I56" s="31">
        <f>VLOOKUP(C56,[1]Sheet1!$B:$AZ,51,0)</f>
        <v>1577716.53</v>
      </c>
      <c r="J56" s="44">
        <f>VLOOKUP(C56,[1]Sheet1!$B$5:$BB$697,53,0)</f>
        <v>38063.735000000001</v>
      </c>
      <c r="K56" s="44">
        <f>VLOOKUP(C56,[1]Sheet1!$B:$BC,54,0)</f>
        <v>37546.18</v>
      </c>
      <c r="L56" s="44">
        <f>VLOOKUP(C56,[1]Sheet1!$B:$BD,55,0)</f>
        <v>39468.836666666699</v>
      </c>
      <c r="M56" s="44">
        <f>VLOOKUP(C56,[1]Sheet1!$B:$BE,56,0)</f>
        <v>36928.836666666699</v>
      </c>
      <c r="N56" s="44">
        <f>VLOOKUP(C56,[1]Sheet1!$B:$BF,57,0)</f>
        <v>45150.235000000001</v>
      </c>
      <c r="O56" s="44">
        <f>VLOOKUP(C56,[2]Sheet1!$B:$BH,59,0)</f>
        <v>39077.431666666664</v>
      </c>
      <c r="P56" s="108">
        <f t="shared" si="15"/>
        <v>188988.20400000009</v>
      </c>
      <c r="Q56" s="109">
        <f>VLOOKUP(C56,[3]Sheet2!$A:$V,21,0)</f>
        <v>40000</v>
      </c>
      <c r="R56" s="109"/>
      <c r="S56" s="109"/>
      <c r="T56" s="109">
        <f>VLOOKUP(C56,'[4]5.30 (2)'!$C$4:$V$115,20,0)</f>
        <v>15000</v>
      </c>
      <c r="U56" s="109">
        <f t="shared" si="16"/>
        <v>55000</v>
      </c>
      <c r="V56" s="106">
        <f t="shared" si="17"/>
        <v>133988.20400000009</v>
      </c>
      <c r="W56" s="112">
        <f t="shared" si="18"/>
        <v>1562716.53</v>
      </c>
      <c r="X56" s="61">
        <f t="shared" si="19"/>
        <v>133988.20400000009</v>
      </c>
      <c r="Y56" s="107">
        <f t="shared" si="20"/>
        <v>133988.20400000009</v>
      </c>
      <c r="Z56" s="125"/>
      <c r="AA56" s="17">
        <f t="shared" si="21"/>
        <v>0</v>
      </c>
      <c r="AB56" s="26">
        <f t="shared" si="22"/>
        <v>0</v>
      </c>
      <c r="AC56" s="122">
        <f t="shared" si="14"/>
        <v>0</v>
      </c>
      <c r="AD56" s="124"/>
      <c r="AE56" s="124"/>
      <c r="AF56" s="124"/>
      <c r="AG56" s="124">
        <f t="shared" si="2"/>
        <v>0</v>
      </c>
      <c r="AH56" s="81">
        <v>0.03</v>
      </c>
      <c r="AI56" s="126">
        <f t="shared" si="3"/>
        <v>0</v>
      </c>
      <c r="AJ56" s="17">
        <f t="shared" si="4"/>
        <v>0</v>
      </c>
      <c r="AK56" s="14">
        <v>45437</v>
      </c>
      <c r="AL56" s="7"/>
      <c r="AM56" s="14">
        <f t="shared" si="23"/>
        <v>45437</v>
      </c>
      <c r="AN56" s="10" t="s">
        <v>23</v>
      </c>
      <c r="AO56" s="4"/>
      <c r="AP56" s="7" t="s">
        <v>109</v>
      </c>
      <c r="AQ56" s="20"/>
    </row>
    <row r="57" spans="1:43" ht="36" hidden="1" customHeight="1" x14ac:dyDescent="0.25">
      <c r="A57" s="7">
        <f t="shared" si="5"/>
        <v>54</v>
      </c>
      <c r="B57" s="7" t="s">
        <v>18</v>
      </c>
      <c r="C57" s="8" t="s">
        <v>191</v>
      </c>
      <c r="D57" s="117" t="s">
        <v>192</v>
      </c>
      <c r="E57" s="10" t="s">
        <v>27</v>
      </c>
      <c r="F57" s="12" t="s">
        <v>22</v>
      </c>
      <c r="G57" s="30">
        <v>0.8</v>
      </c>
      <c r="H57" s="31">
        <f>VLOOKUP(C57,[1]Sheet1!$B:$AY,50,0)</f>
        <v>831124.4</v>
      </c>
      <c r="I57" s="31">
        <f>VLOOKUP(C57,[1]Sheet1!$B:$AZ,51,0)</f>
        <v>644966.22</v>
      </c>
      <c r="J57" s="44">
        <f>VLOOKUP(C57,[1]Sheet1!$B$5:$BB$697,53,0)</f>
        <v>55830.415000000001</v>
      </c>
      <c r="K57" s="44">
        <f>VLOOKUP(C57,[1]Sheet1!$B:$BC,54,0)</f>
        <v>78433.456666666694</v>
      </c>
      <c r="L57" s="44">
        <f>VLOOKUP(C57,[1]Sheet1!$B:$BD,55,0)</f>
        <v>95096.371666666702</v>
      </c>
      <c r="M57" s="44">
        <f>VLOOKUP(C57,[1]Sheet1!$B:$BE,56,0)</f>
        <v>106679.741666667</v>
      </c>
      <c r="N57" s="44">
        <f>VLOOKUP(C57,[1]Sheet1!$B:$BF,57,0)</f>
        <v>103784.88</v>
      </c>
      <c r="O57" s="44">
        <f>VLOOKUP(C57,[2]Sheet1!$B:$BH,59,0)</f>
        <v>96380.731666666674</v>
      </c>
      <c r="P57" s="108">
        <f t="shared" si="15"/>
        <v>428964.47733333363</v>
      </c>
      <c r="Q57" s="109">
        <f>VLOOKUP(C57,[3]Sheet2!$A:$V,21,0)</f>
        <v>110000</v>
      </c>
      <c r="R57" s="109"/>
      <c r="S57" s="109"/>
      <c r="T57" s="109">
        <f>VLOOKUP(C57,'[4]5.30 (2)'!$C$4:$V$115,20,0)</f>
        <v>20000</v>
      </c>
      <c r="U57" s="109">
        <f t="shared" si="16"/>
        <v>130000</v>
      </c>
      <c r="V57" s="106">
        <f t="shared" si="17"/>
        <v>298964.47733333363</v>
      </c>
      <c r="W57" s="112">
        <f t="shared" si="18"/>
        <v>624966.22</v>
      </c>
      <c r="X57" s="61">
        <f t="shared" si="19"/>
        <v>298964.47733333363</v>
      </c>
      <c r="Y57" s="107">
        <f t="shared" si="20"/>
        <v>298964.47733333363</v>
      </c>
      <c r="Z57" s="125"/>
      <c r="AA57" s="17">
        <f t="shared" si="21"/>
        <v>0</v>
      </c>
      <c r="AB57" s="26">
        <f t="shared" si="22"/>
        <v>0</v>
      </c>
      <c r="AC57" s="122">
        <f t="shared" si="14"/>
        <v>0</v>
      </c>
      <c r="AD57" s="124">
        <v>653</v>
      </c>
      <c r="AE57" s="124"/>
      <c r="AF57" s="124"/>
      <c r="AG57" s="124">
        <f t="shared" si="2"/>
        <v>653</v>
      </c>
      <c r="AH57" s="81">
        <v>0.03</v>
      </c>
      <c r="AI57" s="126">
        <f t="shared" si="3"/>
        <v>0</v>
      </c>
      <c r="AJ57" s="17">
        <f t="shared" si="4"/>
        <v>0</v>
      </c>
      <c r="AK57" s="14">
        <v>45432</v>
      </c>
      <c r="AL57" s="7">
        <v>5</v>
      </c>
      <c r="AM57" s="14">
        <f t="shared" si="23"/>
        <v>45427</v>
      </c>
      <c r="AN57" s="10" t="s">
        <v>23</v>
      </c>
      <c r="AO57" s="23"/>
      <c r="AP57" s="7" t="s">
        <v>109</v>
      </c>
      <c r="AQ57" s="20"/>
    </row>
    <row r="58" spans="1:43" ht="36" hidden="1" customHeight="1" x14ac:dyDescent="0.25">
      <c r="A58" s="7">
        <f t="shared" si="5"/>
        <v>55</v>
      </c>
      <c r="B58" s="7" t="s">
        <v>18</v>
      </c>
      <c r="C58" s="8" t="s">
        <v>112</v>
      </c>
      <c r="D58" s="117" t="s">
        <v>113</v>
      </c>
      <c r="E58" s="11" t="s">
        <v>27</v>
      </c>
      <c r="F58" s="12" t="s">
        <v>22</v>
      </c>
      <c r="G58" s="73">
        <v>0.8</v>
      </c>
      <c r="H58" s="31">
        <f>VLOOKUP(C58,[1]Sheet1!$B:$AY,50,0)</f>
        <v>1865441.09</v>
      </c>
      <c r="I58" s="31">
        <f>VLOOKUP(C58,[1]Sheet1!$B:$AZ,51,0)</f>
        <v>1855793.4</v>
      </c>
      <c r="J58" s="44">
        <f>VLOOKUP(C58,[1]Sheet1!$B$5:$BB$697,53,0)</f>
        <v>206112.34166666699</v>
      </c>
      <c r="K58" s="44">
        <f>VLOOKUP(C58,[1]Sheet1!$B:$BC,54,0)</f>
        <v>237874.91500000001</v>
      </c>
      <c r="L58" s="44">
        <f>VLOOKUP(C58,[1]Sheet1!$B:$BD,55,0)</f>
        <v>161101.35333333301</v>
      </c>
      <c r="M58" s="44">
        <f>VLOOKUP(C58,[1]Sheet1!$B:$BE,56,0)</f>
        <v>58518.02</v>
      </c>
      <c r="N58" s="44">
        <f>VLOOKUP(C58,[1]Sheet1!$B:$BF,57,0)</f>
        <v>60125.968333333301</v>
      </c>
      <c r="O58" s="44">
        <f>VLOOKUP(C58,[2]Sheet1!$B:$BH,59,0)</f>
        <v>33370.521666666667</v>
      </c>
      <c r="P58" s="108">
        <f t="shared" si="15"/>
        <v>605682.49599999993</v>
      </c>
      <c r="Q58" s="109">
        <f>VLOOKUP(C58,[3]Sheet2!$A:$V,21,0)</f>
        <v>70000</v>
      </c>
      <c r="R58" s="109"/>
      <c r="S58" s="109"/>
      <c r="T58" s="109">
        <f>VLOOKUP(C58,'[4]5.30 (2)'!$C$4:$V$115,20,0)</f>
        <v>30000</v>
      </c>
      <c r="U58" s="109">
        <f t="shared" si="16"/>
        <v>100000</v>
      </c>
      <c r="V58" s="106">
        <f t="shared" si="17"/>
        <v>505682.49599999993</v>
      </c>
      <c r="W58" s="112">
        <f t="shared" si="18"/>
        <v>1825793.4</v>
      </c>
      <c r="X58" s="61">
        <f t="shared" si="19"/>
        <v>505682.49599999993</v>
      </c>
      <c r="Y58" s="107">
        <f t="shared" si="20"/>
        <v>505682.49599999993</v>
      </c>
      <c r="Z58" s="125"/>
      <c r="AA58" s="17">
        <f t="shared" si="21"/>
        <v>0</v>
      </c>
      <c r="AB58" s="26">
        <f t="shared" si="22"/>
        <v>0</v>
      </c>
      <c r="AC58" s="122">
        <f t="shared" si="14"/>
        <v>0</v>
      </c>
      <c r="AD58" s="124"/>
      <c r="AE58" s="124"/>
      <c r="AF58" s="124"/>
      <c r="AG58" s="124">
        <f t="shared" si="2"/>
        <v>0</v>
      </c>
      <c r="AH58" s="24">
        <v>0.03</v>
      </c>
      <c r="AI58" s="126">
        <f t="shared" si="3"/>
        <v>0</v>
      </c>
      <c r="AJ58" s="17">
        <f t="shared" si="4"/>
        <v>0</v>
      </c>
      <c r="AK58" s="14">
        <v>45432</v>
      </c>
      <c r="AL58" s="7">
        <v>3</v>
      </c>
      <c r="AM58" s="14">
        <f t="shared" si="23"/>
        <v>45429</v>
      </c>
      <c r="AN58" s="10" t="s">
        <v>23</v>
      </c>
      <c r="AO58" s="23"/>
      <c r="AP58" s="7" t="s">
        <v>28</v>
      </c>
      <c r="AQ58" s="20"/>
    </row>
    <row r="59" spans="1:43" ht="36" customHeight="1" x14ac:dyDescent="0.25">
      <c r="A59" s="7">
        <f t="shared" si="5"/>
        <v>56</v>
      </c>
      <c r="B59" s="7" t="s">
        <v>29</v>
      </c>
      <c r="C59" s="8" t="s">
        <v>72</v>
      </c>
      <c r="D59" s="114" t="s">
        <v>73</v>
      </c>
      <c r="E59" s="11" t="s">
        <v>46</v>
      </c>
      <c r="F59" s="12" t="s">
        <v>22</v>
      </c>
      <c r="G59" s="73">
        <v>0.8</v>
      </c>
      <c r="H59" s="31">
        <f>VLOOKUP(C59,[1]Sheet1!$B:$AY,50,0)</f>
        <v>3342608.73</v>
      </c>
      <c r="I59" s="31">
        <f>VLOOKUP(C59,[1]Sheet1!$B:$AZ,51,0)</f>
        <v>2753639.6</v>
      </c>
      <c r="J59" s="44">
        <f>VLOOKUP(C59,[1]Sheet1!$B$5:$BB$697,53,0)</f>
        <v>303036.33500000002</v>
      </c>
      <c r="K59" s="44">
        <f>VLOOKUP(C59,[1]Sheet1!$B:$BC,54,0)</f>
        <v>354508.64666666702</v>
      </c>
      <c r="L59" s="44">
        <f>VLOOKUP(C59,[1]Sheet1!$B:$BD,55,0)</f>
        <v>365058.69833333301</v>
      </c>
      <c r="M59" s="44">
        <f>VLOOKUP(C59,[1]Sheet1!$B:$BE,56,0)</f>
        <v>343004.313333333</v>
      </c>
      <c r="N59" s="44">
        <f>VLOOKUP(C59,[1]Sheet1!$B:$BF,57,0)</f>
        <v>345202.09333333297</v>
      </c>
      <c r="O59" s="44">
        <f>VLOOKUP(C59,[2]Sheet1!$B:$BH,59,0)</f>
        <v>311621.34499999997</v>
      </c>
      <c r="P59" s="108">
        <f t="shared" si="15"/>
        <v>1617945.1453333329</v>
      </c>
      <c r="Q59" s="109">
        <f>VLOOKUP(C59,[3]Sheet2!$A:$V,21,0)</f>
        <v>600000</v>
      </c>
      <c r="R59" s="109"/>
      <c r="S59" s="109"/>
      <c r="T59" s="109">
        <f>VLOOKUP(C59,'[4]5.30 (2)'!$C$4:$V$115,20,0)</f>
        <v>300000</v>
      </c>
      <c r="U59" s="109">
        <f t="shared" si="16"/>
        <v>900000</v>
      </c>
      <c r="V59" s="106">
        <f t="shared" si="17"/>
        <v>717945.14533333294</v>
      </c>
      <c r="W59" s="112">
        <f t="shared" si="18"/>
        <v>2453639.6</v>
      </c>
      <c r="X59" s="61">
        <f t="shared" si="19"/>
        <v>717945.14533333294</v>
      </c>
      <c r="Y59" s="107">
        <f t="shared" si="20"/>
        <v>717945.14533333294</v>
      </c>
      <c r="Z59" s="79">
        <v>100000</v>
      </c>
      <c r="AA59" s="17">
        <f t="shared" si="21"/>
        <v>100000</v>
      </c>
      <c r="AB59" s="26">
        <f t="shared" si="22"/>
        <v>0.13928640739477563</v>
      </c>
      <c r="AC59" s="122">
        <f t="shared" si="14"/>
        <v>1.8672261019471066E-2</v>
      </c>
      <c r="AD59" s="124"/>
      <c r="AE59" s="124"/>
      <c r="AF59" s="129">
        <v>200</v>
      </c>
      <c r="AG59" s="124">
        <f t="shared" si="2"/>
        <v>200</v>
      </c>
      <c r="AH59" s="24">
        <v>0.03</v>
      </c>
      <c r="AI59" s="126">
        <f t="shared" si="3"/>
        <v>3.2000000000000001E-2</v>
      </c>
      <c r="AJ59" s="17">
        <f t="shared" si="4"/>
        <v>96800</v>
      </c>
      <c r="AK59" s="14"/>
      <c r="AL59" s="7"/>
      <c r="AM59" s="14"/>
      <c r="AN59" s="10" t="s">
        <v>23</v>
      </c>
      <c r="AO59" s="17"/>
      <c r="AP59" s="7" t="s">
        <v>74</v>
      </c>
      <c r="AQ59" s="20" t="s">
        <v>280</v>
      </c>
    </row>
    <row r="60" spans="1:43" ht="36" hidden="1" customHeight="1" x14ac:dyDescent="0.25">
      <c r="A60" s="7">
        <f t="shared" si="5"/>
        <v>57</v>
      </c>
      <c r="B60" s="7" t="s">
        <v>18</v>
      </c>
      <c r="C60" s="8" t="s">
        <v>270</v>
      </c>
      <c r="D60" s="117" t="s">
        <v>271</v>
      </c>
      <c r="E60" s="11" t="s">
        <v>46</v>
      </c>
      <c r="F60" s="12" t="s">
        <v>22</v>
      </c>
      <c r="G60" s="73">
        <v>0.8</v>
      </c>
      <c r="H60" s="31">
        <f>VLOOKUP(C60,[1]Sheet1!$B:$AY,50,0)</f>
        <v>2213852.7400000002</v>
      </c>
      <c r="I60" s="31">
        <f>VLOOKUP(C60,[1]Sheet1!$B:$AZ,51,0)</f>
        <v>1786303.39</v>
      </c>
      <c r="J60" s="44">
        <f>VLOOKUP(C60,[1]Sheet1!$B$5:$BB$697,53,0)</f>
        <v>89959.961666666699</v>
      </c>
      <c r="K60" s="44">
        <f>VLOOKUP(C60,[1]Sheet1!$B:$BC,54,0)</f>
        <v>100510.375</v>
      </c>
      <c r="L60" s="44">
        <f>VLOOKUP(C60,[1]Sheet1!$B:$BD,55,0)</f>
        <v>67943.073333333305</v>
      </c>
      <c r="M60" s="44">
        <f>VLOOKUP(C60,[1]Sheet1!$B:$BE,56,0)</f>
        <v>78516.539999999994</v>
      </c>
      <c r="N60" s="44">
        <f>VLOOKUP(C60,[1]Sheet1!$B:$BF,57,0)</f>
        <v>90099.955000000002</v>
      </c>
      <c r="O60" s="44">
        <f>VLOOKUP(C60,[2]Sheet1!$B:$BH,59,0)</f>
        <v>94691.071666666656</v>
      </c>
      <c r="P60" s="108">
        <f t="shared" si="15"/>
        <v>417376.78133333335</v>
      </c>
      <c r="Q60" s="109">
        <f>VLOOKUP(C60,[3]Sheet2!$A:$V,21,0)</f>
        <v>130000</v>
      </c>
      <c r="R60" s="109"/>
      <c r="S60" s="109">
        <v>80000</v>
      </c>
      <c r="T60" s="109">
        <f>VLOOKUP(C60,'[4]5.30 (2)'!$C$4:$V$115,20,0)</f>
        <v>40000</v>
      </c>
      <c r="U60" s="109">
        <f t="shared" si="16"/>
        <v>250000</v>
      </c>
      <c r="V60" s="106">
        <f t="shared" si="17"/>
        <v>167376.78133333335</v>
      </c>
      <c r="W60" s="112">
        <f t="shared" si="18"/>
        <v>1666303.39</v>
      </c>
      <c r="X60" s="61">
        <f t="shared" si="19"/>
        <v>167376.78133333335</v>
      </c>
      <c r="Y60" s="107">
        <f t="shared" si="20"/>
        <v>167376.78133333335</v>
      </c>
      <c r="Z60" s="125"/>
      <c r="AA60" s="17">
        <f t="shared" si="21"/>
        <v>0</v>
      </c>
      <c r="AB60" s="26">
        <f t="shared" si="22"/>
        <v>0</v>
      </c>
      <c r="AC60" s="122">
        <f t="shared" si="14"/>
        <v>0</v>
      </c>
      <c r="AD60" s="124"/>
      <c r="AE60" s="124"/>
      <c r="AF60" s="124"/>
      <c r="AG60" s="124">
        <f t="shared" si="2"/>
        <v>0</v>
      </c>
      <c r="AH60" s="24">
        <v>0.03</v>
      </c>
      <c r="AI60" s="126">
        <f t="shared" si="3"/>
        <v>0</v>
      </c>
      <c r="AJ60" s="17">
        <f t="shared" si="4"/>
        <v>0</v>
      </c>
      <c r="AK60" s="134">
        <v>45427</v>
      </c>
      <c r="AL60" s="135">
        <v>3</v>
      </c>
      <c r="AM60" s="134">
        <f t="shared" ref="AM60:AM65" si="24">AK60-AL60</f>
        <v>45424</v>
      </c>
      <c r="AN60" s="10" t="s">
        <v>23</v>
      </c>
      <c r="AO60" s="23"/>
      <c r="AP60" s="7" t="s">
        <v>24</v>
      </c>
      <c r="AQ60" s="20"/>
    </row>
    <row r="61" spans="1:43" ht="36" hidden="1" customHeight="1" x14ac:dyDescent="0.25">
      <c r="A61" s="7">
        <f t="shared" si="5"/>
        <v>58</v>
      </c>
      <c r="B61" s="78" t="s">
        <v>18</v>
      </c>
      <c r="C61" s="8" t="s">
        <v>25</v>
      </c>
      <c r="D61" s="117" t="s">
        <v>26</v>
      </c>
      <c r="E61" s="11" t="s">
        <v>27</v>
      </c>
      <c r="F61" s="12" t="s">
        <v>22</v>
      </c>
      <c r="G61" s="73">
        <v>0.8</v>
      </c>
      <c r="H61" s="31">
        <f>VLOOKUP(C61,[1]Sheet1!$B:$AY,50,0)</f>
        <v>1428021.28</v>
      </c>
      <c r="I61" s="31">
        <f>VLOOKUP(C61,[1]Sheet1!$B:$AZ,51,0)</f>
        <v>1130760.97</v>
      </c>
      <c r="J61" s="44">
        <f>VLOOKUP(C61,[1]Sheet1!$B$5:$BB$697,53,0)</f>
        <v>66679.711666666699</v>
      </c>
      <c r="K61" s="44">
        <f>VLOOKUP(C61,[1]Sheet1!$B:$BC,54,0)</f>
        <v>56543.574999999997</v>
      </c>
      <c r="L61" s="44">
        <f>VLOOKUP(C61,[1]Sheet1!$B:$BD,55,0)</f>
        <v>59586.8616666667</v>
      </c>
      <c r="M61" s="44">
        <f>VLOOKUP(C61,[1]Sheet1!$B:$BE,56,0)</f>
        <v>72669.826666666704</v>
      </c>
      <c r="N61" s="44">
        <f>VLOOKUP(C61,[1]Sheet1!$B:$BF,57,0)</f>
        <v>82380.246666666702</v>
      </c>
      <c r="O61" s="44">
        <f>VLOOKUP(C61,[2]Sheet1!$B:$BH,59,0)</f>
        <v>69524.031666666677</v>
      </c>
      <c r="P61" s="108">
        <f t="shared" si="15"/>
        <v>325907.40266666678</v>
      </c>
      <c r="Q61" s="109">
        <f>VLOOKUP(C61,[3]Sheet2!$A:$V,21,0)</f>
        <v>140000</v>
      </c>
      <c r="R61" s="109"/>
      <c r="S61" s="109">
        <v>170000</v>
      </c>
      <c r="T61" s="109">
        <f>VLOOKUP(C61,'[4]5.30 (2)'!$C$4:$V$115,20,0)</f>
        <v>20000</v>
      </c>
      <c r="U61" s="109">
        <f t="shared" si="16"/>
        <v>330000</v>
      </c>
      <c r="V61" s="106">
        <f t="shared" si="17"/>
        <v>-4092.5973333332222</v>
      </c>
      <c r="W61" s="112">
        <f t="shared" si="18"/>
        <v>940760.97</v>
      </c>
      <c r="X61" s="61">
        <f t="shared" si="19"/>
        <v>-4092.5973333332222</v>
      </c>
      <c r="Y61" s="107">
        <f t="shared" si="20"/>
        <v>0</v>
      </c>
      <c r="Z61" s="125"/>
      <c r="AA61" s="17">
        <f t="shared" si="21"/>
        <v>0</v>
      </c>
      <c r="AB61" s="26" t="str">
        <f t="shared" si="22"/>
        <v>100%</v>
      </c>
      <c r="AC61" s="122">
        <f t="shared" si="14"/>
        <v>0</v>
      </c>
      <c r="AD61" s="124"/>
      <c r="AE61" s="124"/>
      <c r="AF61" s="124">
        <v>150</v>
      </c>
      <c r="AG61" s="124">
        <f t="shared" si="2"/>
        <v>150</v>
      </c>
      <c r="AH61" s="24">
        <v>0.03</v>
      </c>
      <c r="AI61" s="126">
        <f t="shared" si="3"/>
        <v>0</v>
      </c>
      <c r="AJ61" s="17">
        <f t="shared" si="4"/>
        <v>0</v>
      </c>
      <c r="AK61" s="14">
        <v>45427</v>
      </c>
      <c r="AL61" s="7">
        <v>3</v>
      </c>
      <c r="AM61" s="14">
        <f t="shared" si="24"/>
        <v>45424</v>
      </c>
      <c r="AN61" s="10" t="s">
        <v>23</v>
      </c>
      <c r="AO61" s="23"/>
      <c r="AP61" s="7" t="s">
        <v>28</v>
      </c>
      <c r="AQ61" s="20"/>
    </row>
    <row r="62" spans="1:43" ht="36" hidden="1" customHeight="1" x14ac:dyDescent="0.25">
      <c r="A62" s="7">
        <f t="shared" si="5"/>
        <v>59</v>
      </c>
      <c r="B62" s="7" t="s">
        <v>18</v>
      </c>
      <c r="C62" s="8" t="s">
        <v>65</v>
      </c>
      <c r="D62" s="117" t="s">
        <v>66</v>
      </c>
      <c r="E62" s="11" t="s">
        <v>67</v>
      </c>
      <c r="F62" s="12" t="s">
        <v>22</v>
      </c>
      <c r="G62" s="73">
        <v>0.8</v>
      </c>
      <c r="H62" s="31">
        <f>VLOOKUP(C62,[1]Sheet1!$B:$AY,50,0)</f>
        <v>161169.54</v>
      </c>
      <c r="I62" s="31">
        <f>VLOOKUP(C62,[1]Sheet1!$B:$AZ,51,0)</f>
        <v>138312.06</v>
      </c>
      <c r="J62" s="44">
        <f>VLOOKUP(C62,[1]Sheet1!$B$5:$BB$697,53,0)</f>
        <v>13928.1566666667</v>
      </c>
      <c r="K62" s="44">
        <f>VLOOKUP(C62,[1]Sheet1!$B:$BC,54,0)</f>
        <v>13478.7716666667</v>
      </c>
      <c r="L62" s="44">
        <f>VLOOKUP(C62,[1]Sheet1!$B:$BD,55,0)</f>
        <v>15648.7833333333</v>
      </c>
      <c r="M62" s="44">
        <f>VLOOKUP(C62,[1]Sheet1!$B:$BE,56,0)</f>
        <v>13726.18</v>
      </c>
      <c r="N62" s="44">
        <f>VLOOKUP(C62,[1]Sheet1!$B:$BF,57,0)</f>
        <v>14652.426666666701</v>
      </c>
      <c r="O62" s="44">
        <f>VLOOKUP(C62,[2]Sheet1!$B:$BH,59,0)</f>
        <v>11494.143333333333</v>
      </c>
      <c r="P62" s="108">
        <f t="shared" si="15"/>
        <v>66342.769333333388</v>
      </c>
      <c r="Q62" s="109">
        <f>VLOOKUP(C62,[3]Sheet2!$A:$V,21,0)</f>
        <v>30000</v>
      </c>
      <c r="R62" s="109"/>
      <c r="S62" s="109"/>
      <c r="T62" s="109">
        <f>VLOOKUP(C62,'[4]5.30 (2)'!$C$4:$V$115,20,0)</f>
        <v>10000</v>
      </c>
      <c r="U62" s="109">
        <f t="shared" si="16"/>
        <v>40000</v>
      </c>
      <c r="V62" s="106">
        <f t="shared" si="17"/>
        <v>26342.769333333388</v>
      </c>
      <c r="W62" s="112">
        <f t="shared" si="18"/>
        <v>128312.06</v>
      </c>
      <c r="X62" s="61">
        <f t="shared" si="19"/>
        <v>26342.769333333388</v>
      </c>
      <c r="Y62" s="107">
        <f t="shared" si="20"/>
        <v>26342.769333333388</v>
      </c>
      <c r="Z62" s="125"/>
      <c r="AA62" s="17">
        <f t="shared" si="21"/>
        <v>0</v>
      </c>
      <c r="AB62" s="26">
        <f t="shared" si="22"/>
        <v>0</v>
      </c>
      <c r="AC62" s="122">
        <f t="shared" si="14"/>
        <v>0</v>
      </c>
      <c r="AD62" s="124">
        <v>653</v>
      </c>
      <c r="AE62" s="124"/>
      <c r="AF62" s="124">
        <v>50</v>
      </c>
      <c r="AG62" s="124">
        <f t="shared" si="2"/>
        <v>703</v>
      </c>
      <c r="AH62" s="24">
        <v>0.03</v>
      </c>
      <c r="AI62" s="126">
        <f t="shared" si="3"/>
        <v>0</v>
      </c>
      <c r="AJ62" s="17">
        <f t="shared" si="4"/>
        <v>0</v>
      </c>
      <c r="AK62" s="14">
        <v>45437</v>
      </c>
      <c r="AL62" s="7">
        <v>3</v>
      </c>
      <c r="AM62" s="14">
        <f t="shared" si="24"/>
        <v>45434</v>
      </c>
      <c r="AN62" s="10" t="s">
        <v>23</v>
      </c>
      <c r="AO62" s="23"/>
      <c r="AP62" s="7" t="s">
        <v>28</v>
      </c>
      <c r="AQ62" s="20" t="s">
        <v>401</v>
      </c>
    </row>
    <row r="63" spans="1:43" ht="36" hidden="1" customHeight="1" x14ac:dyDescent="0.25">
      <c r="A63" s="7">
        <f t="shared" si="5"/>
        <v>60</v>
      </c>
      <c r="B63" s="7" t="s">
        <v>18</v>
      </c>
      <c r="C63" s="77" t="s">
        <v>38</v>
      </c>
      <c r="D63" s="117" t="s">
        <v>39</v>
      </c>
      <c r="E63" s="11" t="s">
        <v>21</v>
      </c>
      <c r="F63" s="12" t="s">
        <v>22</v>
      </c>
      <c r="G63" s="73">
        <v>0.8</v>
      </c>
      <c r="H63" s="31">
        <f>VLOOKUP(C63,[1]Sheet1!$B:$AY,50,0)</f>
        <v>2996003.5</v>
      </c>
      <c r="I63" s="31">
        <f>VLOOKUP(C63,[1]Sheet1!$B:$AZ,51,0)</f>
        <v>2431316.37</v>
      </c>
      <c r="J63" s="44">
        <f>VLOOKUP(C63,[1]Sheet1!$B$5:$BB$697,53,0)</f>
        <v>302108.755</v>
      </c>
      <c r="K63" s="44">
        <f>VLOOKUP(C63,[1]Sheet1!$B:$BC,54,0)</f>
        <v>136113.218333333</v>
      </c>
      <c r="L63" s="44">
        <f>VLOOKUP(C63,[1]Sheet1!$B:$BD,55,0)</f>
        <v>155049.156666667</v>
      </c>
      <c r="M63" s="44">
        <f>VLOOKUP(C63,[1]Sheet1!$B:$BE,56,0)</f>
        <v>107499.156666667</v>
      </c>
      <c r="N63" s="44">
        <f>VLOOKUP(C63,[1]Sheet1!$B:$BF,57,0)</f>
        <v>78182.490000000005</v>
      </c>
      <c r="O63" s="44">
        <f>VLOOKUP(C63,[2]Sheet1!$B:$BH,59,0)</f>
        <v>142778.38500000001</v>
      </c>
      <c r="P63" s="108">
        <f t="shared" si="15"/>
        <v>737384.92933333362</v>
      </c>
      <c r="Q63" s="109">
        <f>VLOOKUP(C63,[3]Sheet2!$A:$V,21,0)</f>
        <v>250000</v>
      </c>
      <c r="R63" s="109"/>
      <c r="S63" s="109">
        <v>100000</v>
      </c>
      <c r="T63" s="109">
        <f>VLOOKUP(C63,'[4]5.30 (2)'!$C$4:$V$115,20,0)</f>
        <v>60000</v>
      </c>
      <c r="U63" s="109">
        <f t="shared" si="16"/>
        <v>410000</v>
      </c>
      <c r="V63" s="106">
        <f t="shared" si="17"/>
        <v>327384.92933333362</v>
      </c>
      <c r="W63" s="112">
        <f t="shared" si="18"/>
        <v>2271316.37</v>
      </c>
      <c r="X63" s="61">
        <f t="shared" si="19"/>
        <v>327384.92933333362</v>
      </c>
      <c r="Y63" s="107">
        <f t="shared" si="20"/>
        <v>327384.92933333362</v>
      </c>
      <c r="Z63" s="125"/>
      <c r="AA63" s="17">
        <f t="shared" si="21"/>
        <v>0</v>
      </c>
      <c r="AB63" s="26">
        <f t="shared" si="22"/>
        <v>0</v>
      </c>
      <c r="AC63" s="122">
        <f t="shared" si="14"/>
        <v>0</v>
      </c>
      <c r="AD63" s="124"/>
      <c r="AE63" s="124"/>
      <c r="AF63" s="124"/>
      <c r="AG63" s="124">
        <f t="shared" si="2"/>
        <v>0</v>
      </c>
      <c r="AH63" s="80">
        <v>0.03</v>
      </c>
      <c r="AI63" s="126">
        <f t="shared" si="3"/>
        <v>0</v>
      </c>
      <c r="AJ63" s="17">
        <f t="shared" si="4"/>
        <v>0</v>
      </c>
      <c r="AK63" s="14">
        <v>45437</v>
      </c>
      <c r="AL63" s="7">
        <v>1</v>
      </c>
      <c r="AM63" s="14">
        <f t="shared" si="24"/>
        <v>45436</v>
      </c>
      <c r="AN63" s="10" t="s">
        <v>23</v>
      </c>
      <c r="AO63" s="23"/>
      <c r="AP63" s="7" t="s">
        <v>109</v>
      </c>
      <c r="AQ63" s="20"/>
    </row>
    <row r="64" spans="1:43" ht="36" hidden="1" customHeight="1" x14ac:dyDescent="0.25">
      <c r="A64" s="7">
        <f t="shared" si="5"/>
        <v>61</v>
      </c>
      <c r="B64" s="7" t="s">
        <v>18</v>
      </c>
      <c r="C64" s="77" t="s">
        <v>19</v>
      </c>
      <c r="D64" s="117" t="s">
        <v>20</v>
      </c>
      <c r="E64" s="11" t="s">
        <v>21</v>
      </c>
      <c r="F64" s="12" t="s">
        <v>22</v>
      </c>
      <c r="G64" s="73">
        <v>0.8</v>
      </c>
      <c r="H64" s="31">
        <f>VLOOKUP(C64,[1]Sheet1!$B:$AY,50,0)</f>
        <v>3046676.62</v>
      </c>
      <c r="I64" s="31">
        <f>VLOOKUP(C64,[1]Sheet1!$B:$AZ,51,0)</f>
        <v>2746033.18</v>
      </c>
      <c r="J64" s="44">
        <f>VLOOKUP(C64,[1]Sheet1!$B$5:$BB$697,53,0)</f>
        <v>96624.235000000001</v>
      </c>
      <c r="K64" s="44">
        <f>VLOOKUP(C64,[1]Sheet1!$B:$BC,54,0)</f>
        <v>88430.313333333295</v>
      </c>
      <c r="L64" s="44">
        <f>VLOOKUP(C64,[1]Sheet1!$B:$BD,55,0)</f>
        <v>93218.613333333298</v>
      </c>
      <c r="M64" s="44">
        <f>VLOOKUP(C64,[1]Sheet1!$B:$BE,56,0)</f>
        <v>88067.541666666701</v>
      </c>
      <c r="N64" s="44">
        <f>VLOOKUP(C64,[1]Sheet1!$B:$BF,57,0)</f>
        <v>100028.823333333</v>
      </c>
      <c r="O64" s="44">
        <f>VLOOKUP(C64,[2]Sheet1!$B:$BH,59,0)</f>
        <v>106778.58666666667</v>
      </c>
      <c r="P64" s="108">
        <f t="shared" si="15"/>
        <v>458518.49066666636</v>
      </c>
      <c r="Q64" s="109">
        <f>VLOOKUP(C64,[3]Sheet2!$A:$V,21,0)</f>
        <v>170000</v>
      </c>
      <c r="R64" s="109"/>
      <c r="S64" s="109">
        <v>100000</v>
      </c>
      <c r="T64" s="109">
        <f>VLOOKUP(C64,'[4]5.30 (2)'!$C$4:$V$115,20,0)</f>
        <v>30000</v>
      </c>
      <c r="U64" s="109">
        <f t="shared" si="16"/>
        <v>300000</v>
      </c>
      <c r="V64" s="106">
        <f t="shared" si="17"/>
        <v>158518.49066666636</v>
      </c>
      <c r="W64" s="112">
        <f t="shared" si="18"/>
        <v>2616033.1800000002</v>
      </c>
      <c r="X64" s="61">
        <f t="shared" si="19"/>
        <v>158518.49066666636</v>
      </c>
      <c r="Y64" s="107">
        <f t="shared" si="20"/>
        <v>158518.49066666636</v>
      </c>
      <c r="Z64" s="125"/>
      <c r="AA64" s="17">
        <f t="shared" si="21"/>
        <v>0</v>
      </c>
      <c r="AB64" s="26">
        <f t="shared" si="22"/>
        <v>0</v>
      </c>
      <c r="AC64" s="122">
        <f t="shared" si="14"/>
        <v>0</v>
      </c>
      <c r="AD64" s="124"/>
      <c r="AE64" s="124"/>
      <c r="AF64" s="124"/>
      <c r="AG64" s="124">
        <f t="shared" si="2"/>
        <v>0</v>
      </c>
      <c r="AH64" s="80">
        <v>0.03</v>
      </c>
      <c r="AI64" s="126">
        <f t="shared" si="3"/>
        <v>0</v>
      </c>
      <c r="AJ64" s="17">
        <f t="shared" si="4"/>
        <v>0</v>
      </c>
      <c r="AK64" s="14">
        <v>45432</v>
      </c>
      <c r="AL64" s="7">
        <v>1</v>
      </c>
      <c r="AM64" s="14">
        <f t="shared" si="24"/>
        <v>45431</v>
      </c>
      <c r="AN64" s="10" t="s">
        <v>23</v>
      </c>
      <c r="AO64" s="23"/>
      <c r="AP64" s="7" t="s">
        <v>24</v>
      </c>
      <c r="AQ64" s="20"/>
    </row>
    <row r="65" spans="1:43" ht="36" hidden="1" customHeight="1" x14ac:dyDescent="0.25">
      <c r="A65" s="7">
        <f t="shared" si="5"/>
        <v>62</v>
      </c>
      <c r="B65" s="7" t="s">
        <v>18</v>
      </c>
      <c r="C65" s="8" t="s">
        <v>278</v>
      </c>
      <c r="D65" s="117" t="s">
        <v>279</v>
      </c>
      <c r="E65" s="11" t="s">
        <v>21</v>
      </c>
      <c r="F65" s="12" t="s">
        <v>22</v>
      </c>
      <c r="G65" s="73">
        <v>0.8</v>
      </c>
      <c r="H65" s="31">
        <f>VLOOKUP(C65,[1]Sheet1!$B:$AY,50,0)</f>
        <v>158199.79999999999</v>
      </c>
      <c r="I65" s="31">
        <f>VLOOKUP(C65,[1]Sheet1!$B:$AZ,51,0)</f>
        <v>158199.79999999999</v>
      </c>
      <c r="J65" s="44">
        <f>VLOOKUP(C65,[1]Sheet1!$B$5:$BB$697,53,0)</f>
        <v>10424.9683333333</v>
      </c>
      <c r="K65" s="44">
        <f>VLOOKUP(C65,[1]Sheet1!$B:$BC,54,0)</f>
        <v>10424.9683333333</v>
      </c>
      <c r="L65" s="44">
        <f>VLOOKUP(C65,[1]Sheet1!$B:$BD,55,0)</f>
        <v>9691.6450000000004</v>
      </c>
      <c r="M65" s="44">
        <f>VLOOKUP(C65,[1]Sheet1!$B:$BE,56,0)</f>
        <v>9691.6450000000004</v>
      </c>
      <c r="N65" s="44">
        <f>VLOOKUP(C65,[1]Sheet1!$B:$BF,57,0)</f>
        <v>13231.766666666699</v>
      </c>
      <c r="O65" s="44">
        <f>VLOOKUP(C65,[2]Sheet1!$B:$BH,59,0)</f>
        <v>15941.665000000001</v>
      </c>
      <c r="P65" s="108">
        <f t="shared" si="15"/>
        <v>55525.326666666639</v>
      </c>
      <c r="Q65" s="109">
        <f>VLOOKUP(C65,[3]Sheet2!$A:$V,21,0)</f>
        <v>26022</v>
      </c>
      <c r="R65" s="109"/>
      <c r="S65" s="109"/>
      <c r="T65" s="109">
        <f>VLOOKUP(C65,'[4]5.30 (2)'!$C$4:$V$115,20,0)</f>
        <v>0</v>
      </c>
      <c r="U65" s="109">
        <f t="shared" si="16"/>
        <v>26022</v>
      </c>
      <c r="V65" s="106">
        <f t="shared" si="17"/>
        <v>29503.326666666639</v>
      </c>
      <c r="W65" s="112">
        <f t="shared" si="18"/>
        <v>158199.79999999999</v>
      </c>
      <c r="X65" s="61">
        <f t="shared" si="19"/>
        <v>29503.326666666639</v>
      </c>
      <c r="Y65" s="107">
        <f t="shared" si="20"/>
        <v>29503.326666666639</v>
      </c>
      <c r="Z65" s="125">
        <v>10000</v>
      </c>
      <c r="AA65" s="17">
        <f t="shared" si="21"/>
        <v>10000</v>
      </c>
      <c r="AB65" s="26">
        <f t="shared" si="22"/>
        <v>0.33894482859447067</v>
      </c>
      <c r="AC65" s="122">
        <f t="shared" si="14"/>
        <v>1.8672261019471066E-3</v>
      </c>
      <c r="AD65" s="124"/>
      <c r="AE65" s="124"/>
      <c r="AF65" s="124"/>
      <c r="AG65" s="124">
        <f t="shared" si="2"/>
        <v>0</v>
      </c>
      <c r="AH65" s="24">
        <v>0.03</v>
      </c>
      <c r="AI65" s="126">
        <f t="shared" si="3"/>
        <v>0.03</v>
      </c>
      <c r="AJ65" s="17">
        <f t="shared" si="4"/>
        <v>9700</v>
      </c>
      <c r="AK65" s="14">
        <v>45428</v>
      </c>
      <c r="AL65" s="7">
        <v>3</v>
      </c>
      <c r="AM65" s="14">
        <f t="shared" si="24"/>
        <v>45425</v>
      </c>
      <c r="AN65" s="10" t="s">
        <v>23</v>
      </c>
      <c r="AO65" s="23"/>
      <c r="AP65" s="7" t="s">
        <v>24</v>
      </c>
      <c r="AQ65" s="20" t="s">
        <v>401</v>
      </c>
    </row>
    <row r="66" spans="1:43" ht="36" customHeight="1" x14ac:dyDescent="0.25">
      <c r="A66" s="7">
        <f t="shared" si="5"/>
        <v>63</v>
      </c>
      <c r="B66" s="7" t="s">
        <v>29</v>
      </c>
      <c r="C66" s="8" t="s">
        <v>167</v>
      </c>
      <c r="D66" s="117" t="s">
        <v>168</v>
      </c>
      <c r="E66" s="11" t="s">
        <v>21</v>
      </c>
      <c r="F66" s="12" t="s">
        <v>22</v>
      </c>
      <c r="G66" s="73">
        <v>0.8</v>
      </c>
      <c r="H66" s="31">
        <f>VLOOKUP(C66,[1]Sheet1!$B:$AY,50,0)</f>
        <v>859282.12</v>
      </c>
      <c r="I66" s="31">
        <f>VLOOKUP(C66,[1]Sheet1!$B:$AZ,51,0)</f>
        <v>723100.22</v>
      </c>
      <c r="J66" s="44">
        <f>VLOOKUP(C66,[1]Sheet1!$B$5:$BB$697,53,0)</f>
        <v>71192.759999999995</v>
      </c>
      <c r="K66" s="44">
        <f>VLOOKUP(C66,[1]Sheet1!$B:$BC,54,0)</f>
        <v>86814.813333333295</v>
      </c>
      <c r="L66" s="44">
        <f>VLOOKUP(C66,[1]Sheet1!$B:$BD,55,0)</f>
        <v>108576.985</v>
      </c>
      <c r="M66" s="44">
        <f>VLOOKUP(C66,[1]Sheet1!$B:$BE,56,0)</f>
        <v>102972.55666666701</v>
      </c>
      <c r="N66" s="44">
        <f>VLOOKUP(C66,[1]Sheet1!$B:$BF,57,0)</f>
        <v>101896.593333333</v>
      </c>
      <c r="O66" s="44">
        <f>VLOOKUP(C66,[2]Sheet1!$B:$BH,59,0)</f>
        <v>88894.288333333345</v>
      </c>
      <c r="P66" s="108">
        <f t="shared" si="15"/>
        <v>448278.39733333327</v>
      </c>
      <c r="Q66" s="109">
        <f>VLOOKUP(C66,[3]Sheet2!$A:$V,21,0)</f>
        <v>160000</v>
      </c>
      <c r="R66" s="109"/>
      <c r="S66" s="109"/>
      <c r="T66" s="109">
        <f>VLOOKUP(C66,'[4]5.30 (2)'!$C$4:$V$115,20,0)</f>
        <v>50000</v>
      </c>
      <c r="U66" s="109">
        <f t="shared" si="16"/>
        <v>210000</v>
      </c>
      <c r="V66" s="106">
        <f t="shared" si="17"/>
        <v>238278.39733333327</v>
      </c>
      <c r="W66" s="112">
        <f t="shared" si="18"/>
        <v>673100.22</v>
      </c>
      <c r="X66" s="61">
        <f t="shared" si="19"/>
        <v>238278.39733333327</v>
      </c>
      <c r="Y66" s="107">
        <f t="shared" si="20"/>
        <v>238278.39733333327</v>
      </c>
      <c r="Z66" s="79">
        <v>50000</v>
      </c>
      <c r="AA66" s="17">
        <f t="shared" si="21"/>
        <v>50000</v>
      </c>
      <c r="AB66" s="26">
        <f t="shared" si="22"/>
        <v>0.20983857772911668</v>
      </c>
      <c r="AC66" s="122">
        <f t="shared" si="14"/>
        <v>9.3361305097355331E-3</v>
      </c>
      <c r="AD66" s="124"/>
      <c r="AE66" s="124"/>
      <c r="AF66" s="124"/>
      <c r="AG66" s="124">
        <f t="shared" si="2"/>
        <v>0</v>
      </c>
      <c r="AH66" s="81">
        <v>0</v>
      </c>
      <c r="AI66" s="126">
        <f t="shared" si="3"/>
        <v>0</v>
      </c>
      <c r="AJ66" s="17">
        <f t="shared" si="4"/>
        <v>50000</v>
      </c>
      <c r="AK66" s="14"/>
      <c r="AL66" s="7"/>
      <c r="AM66" s="14"/>
      <c r="AN66" s="10" t="s">
        <v>23</v>
      </c>
      <c r="AO66" s="23"/>
      <c r="AP66" s="7" t="s">
        <v>85</v>
      </c>
      <c r="AQ66" s="20" t="s">
        <v>306</v>
      </c>
    </row>
    <row r="67" spans="1:43" ht="36" customHeight="1" x14ac:dyDescent="0.25">
      <c r="A67" s="7">
        <f t="shared" si="5"/>
        <v>64</v>
      </c>
      <c r="B67" s="7" t="s">
        <v>29</v>
      </c>
      <c r="C67" s="8" t="s">
        <v>81</v>
      </c>
      <c r="D67" s="117" t="s">
        <v>82</v>
      </c>
      <c r="E67" s="11" t="s">
        <v>21</v>
      </c>
      <c r="F67" s="12" t="s">
        <v>22</v>
      </c>
      <c r="G67" s="73">
        <v>0.8</v>
      </c>
      <c r="H67" s="31">
        <f>VLOOKUP(C67,[1]Sheet1!$B:$AY,50,0)</f>
        <v>1165653.76</v>
      </c>
      <c r="I67" s="31">
        <f>VLOOKUP(C67,[1]Sheet1!$B:$AZ,51,0)</f>
        <v>916998.31</v>
      </c>
      <c r="J67" s="44">
        <f>VLOOKUP(C67,[1]Sheet1!$B$5:$BB$697,53,0)</f>
        <v>0</v>
      </c>
      <c r="K67" s="44">
        <f>VLOOKUP(C67,[1]Sheet1!$B:$BC,54,0)</f>
        <v>117061.861666667</v>
      </c>
      <c r="L67" s="44">
        <f>VLOOKUP(C67,[1]Sheet1!$B:$BD,55,0)</f>
        <v>143859.33666666699</v>
      </c>
      <c r="M67" s="44">
        <f>VLOOKUP(C67,[1]Sheet1!$B:$BE,56,0)</f>
        <v>152833.05166666699</v>
      </c>
      <c r="N67" s="44">
        <f>VLOOKUP(C67,[1]Sheet1!$B:$BF,57,0)</f>
        <v>178167.183333333</v>
      </c>
      <c r="O67" s="44">
        <f>VLOOKUP(C67,[2]Sheet1!$B:$BH,59,0)</f>
        <v>194275.62666666668</v>
      </c>
      <c r="P67" s="108">
        <f t="shared" si="15"/>
        <v>628957.64800000063</v>
      </c>
      <c r="Q67" s="109">
        <f>VLOOKUP(C67,[3]Sheet2!$A:$V,21,0)</f>
        <v>100000</v>
      </c>
      <c r="R67" s="109"/>
      <c r="S67" s="109"/>
      <c r="T67" s="109">
        <f>VLOOKUP(C67,'[4]5.30 (2)'!$C$4:$V$115,20,0)</f>
        <v>120000</v>
      </c>
      <c r="U67" s="109">
        <f t="shared" si="16"/>
        <v>220000</v>
      </c>
      <c r="V67" s="106">
        <f t="shared" si="17"/>
        <v>408957.64800000063</v>
      </c>
      <c r="W67" s="112">
        <f t="shared" si="18"/>
        <v>796998.31</v>
      </c>
      <c r="X67" s="61">
        <f t="shared" si="19"/>
        <v>408957.64800000063</v>
      </c>
      <c r="Y67" s="107">
        <f t="shared" si="20"/>
        <v>408957.64800000063</v>
      </c>
      <c r="Z67" s="79">
        <v>100000</v>
      </c>
      <c r="AA67" s="17">
        <f t="shared" si="21"/>
        <v>100000</v>
      </c>
      <c r="AB67" s="26">
        <f t="shared" si="22"/>
        <v>0.24452409800635358</v>
      </c>
      <c r="AC67" s="122">
        <f t="shared" si="14"/>
        <v>1.8672261019471066E-2</v>
      </c>
      <c r="AD67" s="124"/>
      <c r="AE67" s="124"/>
      <c r="AF67" s="124"/>
      <c r="AG67" s="124">
        <f t="shared" si="2"/>
        <v>0</v>
      </c>
      <c r="AH67" s="24">
        <v>0.03</v>
      </c>
      <c r="AI67" s="126">
        <f t="shared" si="3"/>
        <v>0.03</v>
      </c>
      <c r="AJ67" s="17">
        <f t="shared" si="4"/>
        <v>97000</v>
      </c>
      <c r="AK67" s="14"/>
      <c r="AL67" s="7"/>
      <c r="AM67" s="14"/>
      <c r="AN67" s="10" t="s">
        <v>23</v>
      </c>
      <c r="AO67" s="17"/>
      <c r="AP67" s="7" t="s">
        <v>24</v>
      </c>
      <c r="AQ67" s="20" t="s">
        <v>306</v>
      </c>
    </row>
    <row r="68" spans="1:43" ht="36" hidden="1" customHeight="1" x14ac:dyDescent="0.25">
      <c r="A68" s="7">
        <f t="shared" si="5"/>
        <v>65</v>
      </c>
      <c r="B68" s="7" t="s">
        <v>18</v>
      </c>
      <c r="C68" s="8" t="s">
        <v>292</v>
      </c>
      <c r="D68" s="114" t="s">
        <v>293</v>
      </c>
      <c r="E68" s="11" t="s">
        <v>21</v>
      </c>
      <c r="F68" s="12" t="s">
        <v>22</v>
      </c>
      <c r="G68" s="73">
        <v>0.8</v>
      </c>
      <c r="H68" s="31">
        <f>VLOOKUP(C68,[1]Sheet1!$B:$AY,50,0)</f>
        <v>293025.5</v>
      </c>
      <c r="I68" s="31">
        <f>VLOOKUP(C68,[1]Sheet1!$B:$AZ,51,0)</f>
        <v>224138.08</v>
      </c>
      <c r="J68" s="44">
        <f>VLOOKUP(C68,[1]Sheet1!$B$5:$BB$697,53,0)</f>
        <v>24598.071666666699</v>
      </c>
      <c r="K68" s="44">
        <f>VLOOKUP(C68,[1]Sheet1!$B:$BC,54,0)</f>
        <v>30861.246666666699</v>
      </c>
      <c r="L68" s="44">
        <f>VLOOKUP(C68,[1]Sheet1!$B:$BD,55,0)</f>
        <v>28738.9083333333</v>
      </c>
      <c r="M68" s="44">
        <f>VLOOKUP(C68,[1]Sheet1!$B:$BE,56,0)</f>
        <v>28808.796666666702</v>
      </c>
      <c r="N68" s="44">
        <f>VLOOKUP(C68,[1]Sheet1!$B:$BF,57,0)</f>
        <v>28867.323333333301</v>
      </c>
      <c r="O68" s="44">
        <f>VLOOKUP(C68,[2]Sheet1!$B:$BH,59,0)</f>
        <v>31044.151666666668</v>
      </c>
      <c r="P68" s="108">
        <f t="shared" si="15"/>
        <v>138334.7986666667</v>
      </c>
      <c r="Q68" s="109">
        <f>VLOOKUP(C68,[3]Sheet2!$A:$V,21,0)</f>
        <v>30000</v>
      </c>
      <c r="R68" s="109"/>
      <c r="S68" s="109"/>
      <c r="T68" s="109">
        <f>VLOOKUP(C68,'[4]5.30 (2)'!$C$4:$V$115,20,0)</f>
        <v>30000</v>
      </c>
      <c r="U68" s="109">
        <f t="shared" si="16"/>
        <v>60000</v>
      </c>
      <c r="V68" s="106">
        <f t="shared" si="17"/>
        <v>78334.798666666698</v>
      </c>
      <c r="W68" s="112">
        <f t="shared" si="18"/>
        <v>194138.08</v>
      </c>
      <c r="X68" s="61">
        <f t="shared" si="19"/>
        <v>78334.798666666698</v>
      </c>
      <c r="Y68" s="107">
        <f t="shared" si="20"/>
        <v>78334.798666666698</v>
      </c>
      <c r="Z68" s="125">
        <v>20000</v>
      </c>
      <c r="AA68" s="17">
        <f t="shared" si="21"/>
        <v>20000</v>
      </c>
      <c r="AB68" s="26">
        <f t="shared" si="22"/>
        <v>0.25531437292773013</v>
      </c>
      <c r="AC68" s="122">
        <f t="shared" ref="AC68:AC99" si="25">AA68/$AA$1</f>
        <v>3.7344522038942132E-3</v>
      </c>
      <c r="AD68" s="124"/>
      <c r="AE68" s="124"/>
      <c r="AF68" s="124">
        <v>180</v>
      </c>
      <c r="AG68" s="124">
        <f t="shared" si="2"/>
        <v>180</v>
      </c>
      <c r="AH68" s="24">
        <v>0.03</v>
      </c>
      <c r="AI68" s="126">
        <f t="shared" si="3"/>
        <v>3.9E-2</v>
      </c>
      <c r="AJ68" s="17">
        <f t="shared" si="4"/>
        <v>19220</v>
      </c>
      <c r="AK68" s="134">
        <v>45437</v>
      </c>
      <c r="AL68" s="135">
        <v>3</v>
      </c>
      <c r="AM68" s="134">
        <f>AK68-AL68</f>
        <v>45434</v>
      </c>
      <c r="AN68" s="10" t="s">
        <v>23</v>
      </c>
      <c r="AO68" s="23"/>
      <c r="AP68" s="7" t="s">
        <v>24</v>
      </c>
      <c r="AQ68" s="20" t="s">
        <v>402</v>
      </c>
    </row>
    <row r="69" spans="1:43" ht="36" hidden="1" customHeight="1" x14ac:dyDescent="0.25">
      <c r="A69" s="7">
        <f t="shared" si="5"/>
        <v>66</v>
      </c>
      <c r="B69" s="7" t="s">
        <v>57</v>
      </c>
      <c r="C69" s="8" t="s">
        <v>300</v>
      </c>
      <c r="D69" s="114" t="s">
        <v>301</v>
      </c>
      <c r="E69" s="11" t="s">
        <v>27</v>
      </c>
      <c r="F69" s="12" t="s">
        <v>22</v>
      </c>
      <c r="G69" s="73">
        <v>0.8</v>
      </c>
      <c r="H69" s="31">
        <f>VLOOKUP(C69,[1]Sheet1!$B:$AY,50,0)</f>
        <v>651077.34</v>
      </c>
      <c r="I69" s="31">
        <f>VLOOKUP(C69,[1]Sheet1!$B:$AZ,51,0)</f>
        <v>619325.39</v>
      </c>
      <c r="J69" s="44">
        <f>VLOOKUP(C69,[1]Sheet1!$B$5:$BB$697,53,0)</f>
        <v>35091.961666666699</v>
      </c>
      <c r="K69" s="44">
        <f>VLOOKUP(C69,[1]Sheet1!$B:$BC,54,0)</f>
        <v>35331.96</v>
      </c>
      <c r="L69" s="44">
        <f>VLOOKUP(C69,[1]Sheet1!$B:$BD,55,0)</f>
        <v>36823.955000000002</v>
      </c>
      <c r="M69" s="44">
        <f>VLOOKUP(C69,[1]Sheet1!$B:$BE,56,0)</f>
        <v>37560.61</v>
      </c>
      <c r="N69" s="44">
        <f>VLOOKUP(C69,[1]Sheet1!$B:$BF,57,0)</f>
        <v>34919.938333333303</v>
      </c>
      <c r="O69" s="44">
        <f>VLOOKUP(C69,[2]Sheet1!$B:$BH,59,0)</f>
        <v>31695.945000000003</v>
      </c>
      <c r="P69" s="108">
        <f t="shared" si="15"/>
        <v>169139.49600000001</v>
      </c>
      <c r="Q69" s="109">
        <f>VLOOKUP(C69,[3]Sheet2!$A:$V,21,0)</f>
        <v>60000</v>
      </c>
      <c r="R69" s="109"/>
      <c r="S69" s="109"/>
      <c r="T69" s="109">
        <f>VLOOKUP(C69,'[4]5.30 (2)'!$C$4:$V$115,20,0)</f>
        <v>20000</v>
      </c>
      <c r="U69" s="109">
        <f t="shared" si="16"/>
        <v>80000</v>
      </c>
      <c r="V69" s="106">
        <f t="shared" si="17"/>
        <v>89139.496000000014</v>
      </c>
      <c r="W69" s="112">
        <f t="shared" si="18"/>
        <v>599325.39</v>
      </c>
      <c r="X69" s="61">
        <f t="shared" si="19"/>
        <v>89139.496000000014</v>
      </c>
      <c r="Y69" s="107">
        <f t="shared" si="20"/>
        <v>89139.496000000014</v>
      </c>
      <c r="Z69" s="61">
        <v>30000</v>
      </c>
      <c r="AA69" s="17">
        <f t="shared" si="21"/>
        <v>30000</v>
      </c>
      <c r="AB69" s="26">
        <f t="shared" si="22"/>
        <v>0.33655115124276669</v>
      </c>
      <c r="AC69" s="122">
        <f t="shared" si="25"/>
        <v>5.6016783058413198E-3</v>
      </c>
      <c r="AD69" s="124"/>
      <c r="AE69" s="124"/>
      <c r="AF69" s="124"/>
      <c r="AG69" s="124">
        <f t="shared" ref="AG69:AG132" si="26">SUM(AD69:AF69)</f>
        <v>0</v>
      </c>
      <c r="AH69" s="24">
        <v>0.03</v>
      </c>
      <c r="AI69" s="126">
        <f t="shared" ref="AI69:AI132" si="27">IF(AA69=0,0,AG69/AA69+AH69)</f>
        <v>0.03</v>
      </c>
      <c r="AJ69" s="17">
        <f t="shared" ref="AJ69:AJ132" si="28">AA69*(1-AI69)</f>
        <v>29100</v>
      </c>
      <c r="AK69" s="14">
        <v>45437</v>
      </c>
      <c r="AL69" s="7">
        <v>3</v>
      </c>
      <c r="AM69" s="14">
        <f>AK69-AL69</f>
        <v>45434</v>
      </c>
      <c r="AN69" s="10" t="s">
        <v>23</v>
      </c>
      <c r="AO69" s="23"/>
      <c r="AP69" s="7" t="s">
        <v>56</v>
      </c>
      <c r="AQ69" s="20"/>
    </row>
    <row r="70" spans="1:43" ht="36" hidden="1" customHeight="1" x14ac:dyDescent="0.25">
      <c r="A70" s="7">
        <f t="shared" ref="A70:A133" si="29">ROW()-3</f>
        <v>67</v>
      </c>
      <c r="B70" s="7" t="s">
        <v>29</v>
      </c>
      <c r="C70" s="74" t="s">
        <v>225</v>
      </c>
      <c r="D70" s="115" t="s">
        <v>226</v>
      </c>
      <c r="E70" s="11" t="s">
        <v>27</v>
      </c>
      <c r="F70" s="12" t="s">
        <v>22</v>
      </c>
      <c r="G70" s="73">
        <v>0.8</v>
      </c>
      <c r="H70" s="31">
        <f>VLOOKUP(C70,[1]Sheet1!$B:$AY,50,0)</f>
        <v>3657702.87</v>
      </c>
      <c r="I70" s="31">
        <f>VLOOKUP(C70,[1]Sheet1!$B:$AZ,51,0)</f>
        <v>2241567.3199999998</v>
      </c>
      <c r="J70" s="44">
        <f>VLOOKUP(C70,[1]Sheet1!$B$5:$BB$697,53,0)</f>
        <v>135332.67666666699</v>
      </c>
      <c r="K70" s="44">
        <f>VLOOKUP(C70,[1]Sheet1!$B:$BC,54,0)</f>
        <v>182236.55166666699</v>
      </c>
      <c r="L70" s="44">
        <f>VLOOKUP(C70,[1]Sheet1!$B:$BD,55,0)</f>
        <v>347494.92833333299</v>
      </c>
      <c r="M70" s="44">
        <f>VLOOKUP(C70,[1]Sheet1!$B:$BE,56,0)</f>
        <v>373594.55333333299</v>
      </c>
      <c r="N70" s="44">
        <f>VLOOKUP(C70,[1]Sheet1!$B:$BF,57,0)</f>
        <v>516192.13500000001</v>
      </c>
      <c r="O70" s="44">
        <f>VLOOKUP(C70,[2]Sheet1!$B:$BH,59,0)</f>
        <v>609617.14500000014</v>
      </c>
      <c r="P70" s="108">
        <f t="shared" si="15"/>
        <v>1731574.3920000002</v>
      </c>
      <c r="Q70" s="109">
        <f>VLOOKUP(C70,[3]Sheet2!$A:$V,21,0)</f>
        <v>1600000</v>
      </c>
      <c r="R70" s="109"/>
      <c r="S70" s="109"/>
      <c r="T70" s="109">
        <f>VLOOKUP(C70,'[4]5.30 (2)'!$C$4:$V$115,20,0)</f>
        <v>500000</v>
      </c>
      <c r="U70" s="109">
        <f t="shared" si="16"/>
        <v>2100000</v>
      </c>
      <c r="V70" s="106">
        <f t="shared" si="17"/>
        <v>-368425.60799999977</v>
      </c>
      <c r="W70" s="112">
        <f t="shared" si="18"/>
        <v>1741567.3199999998</v>
      </c>
      <c r="X70" s="61">
        <f t="shared" si="19"/>
        <v>-368425.60799999977</v>
      </c>
      <c r="Y70" s="107">
        <f t="shared" si="20"/>
        <v>0</v>
      </c>
      <c r="Z70" s="61"/>
      <c r="AA70" s="128">
        <f t="shared" si="21"/>
        <v>0</v>
      </c>
      <c r="AB70" s="26" t="str">
        <f t="shared" si="22"/>
        <v>100%</v>
      </c>
      <c r="AC70" s="122">
        <f t="shared" si="25"/>
        <v>0</v>
      </c>
      <c r="AD70" s="124"/>
      <c r="AE70" s="124"/>
      <c r="AF70" s="124"/>
      <c r="AG70" s="124">
        <f t="shared" si="26"/>
        <v>0</v>
      </c>
      <c r="AH70" s="24"/>
      <c r="AI70" s="126">
        <f t="shared" si="27"/>
        <v>0</v>
      </c>
      <c r="AJ70" s="17">
        <f t="shared" si="28"/>
        <v>0</v>
      </c>
      <c r="AK70" s="14">
        <v>45442</v>
      </c>
      <c r="AL70" s="7">
        <v>3</v>
      </c>
      <c r="AM70" s="14">
        <f>AK70-AL70</f>
        <v>45439</v>
      </c>
      <c r="AN70" s="10" t="s">
        <v>35</v>
      </c>
      <c r="AO70" s="23"/>
      <c r="AP70" s="7" t="s">
        <v>56</v>
      </c>
      <c r="AQ70" s="20" t="s">
        <v>308</v>
      </c>
    </row>
    <row r="71" spans="1:43" ht="36" customHeight="1" x14ac:dyDescent="0.25">
      <c r="A71" s="7">
        <f t="shared" si="29"/>
        <v>68</v>
      </c>
      <c r="B71" s="7" t="s">
        <v>190</v>
      </c>
      <c r="C71" s="8" t="s">
        <v>30</v>
      </c>
      <c r="D71" s="114" t="s">
        <v>31</v>
      </c>
      <c r="E71" s="11" t="s">
        <v>27</v>
      </c>
      <c r="F71" s="12" t="s">
        <v>22</v>
      </c>
      <c r="G71" s="73">
        <v>0.8</v>
      </c>
      <c r="H71" s="31">
        <f>VLOOKUP(C71,[1]Sheet1!$B:$AY,50,0)</f>
        <v>1820599.2</v>
      </c>
      <c r="I71" s="31">
        <f>VLOOKUP(C71,[1]Sheet1!$B:$AZ,51,0)</f>
        <v>1520527.2</v>
      </c>
      <c r="J71" s="44">
        <f>VLOOKUP(C71,[1]Sheet1!$B$5:$BB$697,53,0)</f>
        <v>142738.243333333</v>
      </c>
      <c r="K71" s="44">
        <f>VLOOKUP(C71,[1]Sheet1!$B:$BC,54,0)</f>
        <v>142738.243333333</v>
      </c>
      <c r="L71" s="44">
        <f>VLOOKUP(C71,[1]Sheet1!$B:$BD,55,0)</f>
        <v>200711.773333333</v>
      </c>
      <c r="M71" s="44">
        <f>VLOOKUP(C71,[1]Sheet1!$B:$BE,56,0)</f>
        <v>213350.69666666701</v>
      </c>
      <c r="N71" s="44">
        <f>VLOOKUP(C71,[1]Sheet1!$B:$BF,57,0)</f>
        <v>209691.406666667</v>
      </c>
      <c r="O71" s="44">
        <f>VLOOKUP(C71,[2]Sheet1!$B:$BH,59,0)</f>
        <v>193968.69500000004</v>
      </c>
      <c r="P71" s="108">
        <f t="shared" ref="P71:P102" si="30">SUM(J71:O71)*G71</f>
        <v>882559.24666666635</v>
      </c>
      <c r="Q71" s="109">
        <f>VLOOKUP(C71,[3]Sheet2!$A:$V,21,0)</f>
        <v>180000</v>
      </c>
      <c r="R71" s="109"/>
      <c r="S71" s="109"/>
      <c r="T71" s="109">
        <f>VLOOKUP(C71,'[4]5.30 (2)'!$C$4:$V$115,20,0)</f>
        <v>300000</v>
      </c>
      <c r="U71" s="109">
        <f t="shared" ref="U71:U102" si="31">SUM(Q71:T71)</f>
        <v>480000</v>
      </c>
      <c r="V71" s="106">
        <f t="shared" ref="V71:V102" si="32">P71-U71</f>
        <v>402559.24666666635</v>
      </c>
      <c r="W71" s="112">
        <f t="shared" ref="W71:W102" si="33">I71-S71-T71</f>
        <v>1220527.2</v>
      </c>
      <c r="X71" s="61">
        <f t="shared" ref="X71:X102" si="34">_xlfn.IFS(F71="原材料",W71,F71="涉诉",W71,F71="临采",W71,F71="零部件",V71,F71="销售",V71,F71="固定资产",W71)</f>
        <v>402559.24666666635</v>
      </c>
      <c r="Y71" s="107">
        <f t="shared" ref="Y71:Y102" si="35">IF(X71&gt;=0,X71,0)</f>
        <v>402559.24666666635</v>
      </c>
      <c r="Z71" s="61"/>
      <c r="AA71" s="17">
        <f t="shared" ref="AA71:AA102" si="36">Z71</f>
        <v>0</v>
      </c>
      <c r="AB71" s="26">
        <f t="shared" ref="AB71:AB102" si="37">IF(Y71&lt;=0,"100%",Z71/Y71)</f>
        <v>0</v>
      </c>
      <c r="AC71" s="122">
        <f t="shared" si="25"/>
        <v>0</v>
      </c>
      <c r="AD71" s="124"/>
      <c r="AE71" s="124"/>
      <c r="AF71" s="124"/>
      <c r="AG71" s="124">
        <f t="shared" si="26"/>
        <v>0</v>
      </c>
      <c r="AH71" s="24">
        <v>0.03</v>
      </c>
      <c r="AI71" s="126">
        <f t="shared" si="27"/>
        <v>0</v>
      </c>
      <c r="AJ71" s="17">
        <f t="shared" si="28"/>
        <v>0</v>
      </c>
      <c r="AK71" s="14"/>
      <c r="AL71" s="7"/>
      <c r="AM71" s="14"/>
      <c r="AN71" s="10" t="s">
        <v>23</v>
      </c>
      <c r="AO71" s="23"/>
      <c r="AP71" s="7" t="s">
        <v>109</v>
      </c>
      <c r="AQ71" s="111" t="s">
        <v>457</v>
      </c>
    </row>
    <row r="72" spans="1:43" ht="36" hidden="1" customHeight="1" x14ac:dyDescent="0.25">
      <c r="A72" s="7">
        <f t="shared" si="29"/>
        <v>69</v>
      </c>
      <c r="B72" s="7" t="s">
        <v>29</v>
      </c>
      <c r="C72" s="8" t="s">
        <v>61</v>
      </c>
      <c r="D72" s="114" t="s">
        <v>62</v>
      </c>
      <c r="E72" s="11" t="s">
        <v>46</v>
      </c>
      <c r="F72" s="12" t="s">
        <v>22</v>
      </c>
      <c r="G72" s="73">
        <v>0.8</v>
      </c>
      <c r="H72" s="31">
        <f>VLOOKUP(C72,[1]Sheet1!$B:$AY,50,0)</f>
        <v>7235910.0599999996</v>
      </c>
      <c r="I72" s="31">
        <f>VLOOKUP(C72,[1]Sheet1!$B:$AZ,51,0)</f>
        <v>5598784.8200000003</v>
      </c>
      <c r="J72" s="44">
        <f>VLOOKUP(C72,[1]Sheet1!$B$5:$BB$697,53,0)</f>
        <v>310503.48333333299</v>
      </c>
      <c r="K72" s="44">
        <f>VLOOKUP(C72,[1]Sheet1!$B:$BC,54,0)</f>
        <v>472759.33666666702</v>
      </c>
      <c r="L72" s="44">
        <f>VLOOKUP(C72,[1]Sheet1!$B:$BD,55,0)</f>
        <v>787847.11</v>
      </c>
      <c r="M72" s="44">
        <f>VLOOKUP(C72,[1]Sheet1!$B:$BE,56,0)</f>
        <v>933130.80333333299</v>
      </c>
      <c r="N72" s="44">
        <f>VLOOKUP(C72,[1]Sheet1!$B:$BF,57,0)</f>
        <v>1121102.13666667</v>
      </c>
      <c r="O72" s="44">
        <f>VLOOKUP(C72,[2]Sheet1!$B:$BH,59,0)</f>
        <v>1055231.3733333333</v>
      </c>
      <c r="P72" s="108">
        <f t="shared" si="30"/>
        <v>3744459.3946666699</v>
      </c>
      <c r="Q72" s="109">
        <f>VLOOKUP(C72,[3]Sheet2!$A:$V,21,0)</f>
        <v>300000</v>
      </c>
      <c r="R72" s="109"/>
      <c r="S72" s="109">
        <v>300000</v>
      </c>
      <c r="T72" s="109">
        <v>1000000</v>
      </c>
      <c r="U72" s="109">
        <f t="shared" si="31"/>
        <v>1600000</v>
      </c>
      <c r="V72" s="106">
        <f t="shared" si="32"/>
        <v>2144459.3946666699</v>
      </c>
      <c r="W72" s="112">
        <f t="shared" si="33"/>
        <v>4298784.82</v>
      </c>
      <c r="X72" s="61">
        <f t="shared" si="34"/>
        <v>2144459.3946666699</v>
      </c>
      <c r="Y72" s="107">
        <f t="shared" si="35"/>
        <v>2144459.3946666699</v>
      </c>
      <c r="Z72" s="61"/>
      <c r="AA72" s="128">
        <f t="shared" si="36"/>
        <v>0</v>
      </c>
      <c r="AB72" s="26">
        <f t="shared" si="37"/>
        <v>0</v>
      </c>
      <c r="AC72" s="122">
        <f t="shared" si="25"/>
        <v>0</v>
      </c>
      <c r="AD72" s="124"/>
      <c r="AE72" s="124"/>
      <c r="AF72" s="124"/>
      <c r="AG72" s="124">
        <f t="shared" si="26"/>
        <v>0</v>
      </c>
      <c r="AH72" s="24"/>
      <c r="AI72" s="126">
        <f t="shared" si="27"/>
        <v>0</v>
      </c>
      <c r="AJ72" s="17">
        <f t="shared" si="28"/>
        <v>0</v>
      </c>
      <c r="AK72" s="134">
        <v>45442</v>
      </c>
      <c r="AL72" s="135">
        <v>3</v>
      </c>
      <c r="AM72" s="134">
        <f>AK72-AL72</f>
        <v>45439</v>
      </c>
      <c r="AN72" s="10" t="s">
        <v>35</v>
      </c>
      <c r="AO72" s="17"/>
      <c r="AP72" s="7" t="s">
        <v>56</v>
      </c>
      <c r="AQ72" s="20" t="s">
        <v>310</v>
      </c>
    </row>
    <row r="73" spans="1:43" ht="36" customHeight="1" x14ac:dyDescent="0.25">
      <c r="A73" s="7">
        <f t="shared" si="29"/>
        <v>70</v>
      </c>
      <c r="B73" s="7" t="s">
        <v>29</v>
      </c>
      <c r="C73" s="8" t="s">
        <v>98</v>
      </c>
      <c r="D73" s="114" t="s">
        <v>99</v>
      </c>
      <c r="E73" s="11" t="s">
        <v>27</v>
      </c>
      <c r="F73" s="12" t="s">
        <v>22</v>
      </c>
      <c r="G73" s="73">
        <v>0.8</v>
      </c>
      <c r="H73" s="31">
        <f>VLOOKUP(C73,[1]Sheet1!$B:$AY,50,0)</f>
        <v>2387204.69</v>
      </c>
      <c r="I73" s="31">
        <f>VLOOKUP(C73,[1]Sheet1!$B:$AZ,51,0)</f>
        <v>268642.2</v>
      </c>
      <c r="J73" s="44">
        <f>VLOOKUP(C73,[1]Sheet1!$B$5:$BB$697,53,0)</f>
        <v>3420.9850000000001</v>
      </c>
      <c r="K73" s="44">
        <f>VLOOKUP(C73,[1]Sheet1!$B:$BC,54,0)</f>
        <v>44773.7</v>
      </c>
      <c r="L73" s="44">
        <f>VLOOKUP(C73,[1]Sheet1!$B:$BD,55,0)</f>
        <v>44773.7</v>
      </c>
      <c r="M73" s="44">
        <f>VLOOKUP(C73,[1]Sheet1!$B:$BE,56,0)</f>
        <v>225165.22333333301</v>
      </c>
      <c r="N73" s="44">
        <f>VLOOKUP(C73,[1]Sheet1!$B:$BF,57,0)</f>
        <v>384791.27666666702</v>
      </c>
      <c r="O73" s="44">
        <f>VLOOKUP(C73,[2]Sheet1!$B:$BH,59,0)</f>
        <v>397867.44833333325</v>
      </c>
      <c r="P73" s="108">
        <f t="shared" si="30"/>
        <v>880633.8666666667</v>
      </c>
      <c r="Q73" s="109">
        <f>VLOOKUP(C73,[3]Sheet2!$A:$V,21,0)</f>
        <v>290000</v>
      </c>
      <c r="R73" s="109">
        <v>280000</v>
      </c>
      <c r="S73" s="109"/>
      <c r="T73" s="109"/>
      <c r="U73" s="109">
        <f t="shared" si="31"/>
        <v>570000</v>
      </c>
      <c r="V73" s="106">
        <f t="shared" si="32"/>
        <v>310633.8666666667</v>
      </c>
      <c r="W73" s="112">
        <f t="shared" si="33"/>
        <v>268642.2</v>
      </c>
      <c r="X73" s="61">
        <f t="shared" si="34"/>
        <v>310633.8666666667</v>
      </c>
      <c r="Y73" s="107">
        <f t="shared" si="35"/>
        <v>310633.8666666667</v>
      </c>
      <c r="Z73" s="79">
        <v>268642.2</v>
      </c>
      <c r="AA73" s="17">
        <f t="shared" si="36"/>
        <v>268642.2</v>
      </c>
      <c r="AB73" s="26">
        <f t="shared" si="37"/>
        <v>0.86481941870257539</v>
      </c>
      <c r="AC73" s="122">
        <f t="shared" si="25"/>
        <v>5.0161572792449503E-2</v>
      </c>
      <c r="AD73" s="124"/>
      <c r="AE73" s="124"/>
      <c r="AF73" s="124"/>
      <c r="AG73" s="124">
        <f t="shared" si="26"/>
        <v>0</v>
      </c>
      <c r="AH73" s="24">
        <v>0</v>
      </c>
      <c r="AI73" s="126">
        <f t="shared" si="27"/>
        <v>0</v>
      </c>
      <c r="AJ73" s="17">
        <f t="shared" si="28"/>
        <v>268642.2</v>
      </c>
      <c r="AK73" s="14"/>
      <c r="AL73" s="7"/>
      <c r="AM73" s="14"/>
      <c r="AN73" s="10" t="s">
        <v>35</v>
      </c>
      <c r="AO73" s="17"/>
      <c r="AP73" s="7" t="s">
        <v>56</v>
      </c>
      <c r="AQ73" s="111"/>
    </row>
    <row r="74" spans="1:43" ht="36" customHeight="1" x14ac:dyDescent="0.25">
      <c r="A74" s="7">
        <f t="shared" si="29"/>
        <v>71</v>
      </c>
      <c r="B74" s="7" t="s">
        <v>29</v>
      </c>
      <c r="C74" s="8" t="s">
        <v>83</v>
      </c>
      <c r="D74" s="114" t="s">
        <v>84</v>
      </c>
      <c r="E74" s="11" t="s">
        <v>21</v>
      </c>
      <c r="F74" s="12" t="s">
        <v>22</v>
      </c>
      <c r="G74" s="73">
        <v>0.8</v>
      </c>
      <c r="H74" s="31">
        <f>VLOOKUP(C74,[1]Sheet1!$B:$AY,50,0)</f>
        <v>708725.23</v>
      </c>
      <c r="I74" s="31">
        <f>VLOOKUP(C74,[1]Sheet1!$B:$AZ,51,0)</f>
        <v>330023.49</v>
      </c>
      <c r="J74" s="44">
        <f>VLOOKUP(C74,[1]Sheet1!$B$5:$BB$697,53,0)</f>
        <v>0</v>
      </c>
      <c r="K74" s="44">
        <f>VLOOKUP(C74,[1]Sheet1!$B:$BC,54,0)</f>
        <v>5248.0366666666696</v>
      </c>
      <c r="L74" s="44">
        <f>VLOOKUP(C74,[1]Sheet1!$B:$BD,55,0)</f>
        <v>39584.028333333299</v>
      </c>
      <c r="M74" s="44">
        <f>VLOOKUP(C74,[1]Sheet1!$B:$BE,56,0)</f>
        <v>55003.915000000001</v>
      </c>
      <c r="N74" s="44">
        <f>VLOOKUP(C74,[1]Sheet1!$B:$BF,57,0)</f>
        <v>85645.845000000001</v>
      </c>
      <c r="O74" s="44">
        <f>VLOOKUP(C74,[2]Sheet1!$B:$BH,59,0)</f>
        <v>118120.87166666666</v>
      </c>
      <c r="P74" s="108">
        <f t="shared" si="30"/>
        <v>242882.15733333328</v>
      </c>
      <c r="Q74" s="109">
        <f>VLOOKUP(C74,[3]Sheet2!$A:$V,21,0)</f>
        <v>650000</v>
      </c>
      <c r="R74" s="109">
        <v>100000</v>
      </c>
      <c r="S74" s="109"/>
      <c r="T74" s="109"/>
      <c r="U74" s="109">
        <f t="shared" si="31"/>
        <v>750000</v>
      </c>
      <c r="V74" s="106">
        <f t="shared" si="32"/>
        <v>-507117.84266666672</v>
      </c>
      <c r="W74" s="112">
        <f t="shared" si="33"/>
        <v>330023.49</v>
      </c>
      <c r="X74" s="61">
        <f t="shared" si="34"/>
        <v>-507117.84266666672</v>
      </c>
      <c r="Y74" s="107">
        <f t="shared" si="35"/>
        <v>0</v>
      </c>
      <c r="Z74" s="79">
        <v>230000</v>
      </c>
      <c r="AA74" s="17">
        <f t="shared" si="36"/>
        <v>230000</v>
      </c>
      <c r="AB74" s="26" t="str">
        <f t="shared" si="37"/>
        <v>100%</v>
      </c>
      <c r="AC74" s="122">
        <f t="shared" si="25"/>
        <v>4.2946200344783449E-2</v>
      </c>
      <c r="AD74" s="124"/>
      <c r="AE74" s="124"/>
      <c r="AF74" s="124"/>
      <c r="AG74" s="124">
        <f t="shared" si="26"/>
        <v>0</v>
      </c>
      <c r="AH74" s="24">
        <v>0</v>
      </c>
      <c r="AI74" s="126">
        <f t="shared" si="27"/>
        <v>0</v>
      </c>
      <c r="AJ74" s="17">
        <f t="shared" si="28"/>
        <v>230000</v>
      </c>
      <c r="AK74" s="14"/>
      <c r="AL74" s="7"/>
      <c r="AM74" s="14"/>
      <c r="AN74" s="10" t="s">
        <v>23</v>
      </c>
      <c r="AO74" s="23"/>
      <c r="AP74" s="7" t="s">
        <v>85</v>
      </c>
      <c r="AQ74" s="20"/>
    </row>
    <row r="75" spans="1:43" ht="36" hidden="1" customHeight="1" x14ac:dyDescent="0.25">
      <c r="A75" s="7">
        <f t="shared" si="29"/>
        <v>72</v>
      </c>
      <c r="B75" s="7" t="s">
        <v>29</v>
      </c>
      <c r="C75" s="8" t="s">
        <v>183</v>
      </c>
      <c r="D75" s="114" t="s">
        <v>184</v>
      </c>
      <c r="E75" s="11" t="s">
        <v>21</v>
      </c>
      <c r="F75" s="12" t="s">
        <v>22</v>
      </c>
      <c r="G75" s="73">
        <v>0.8</v>
      </c>
      <c r="H75" s="31">
        <f>VLOOKUP(C75,[1]Sheet1!$B:$AY,50,0)</f>
        <v>3255225.61</v>
      </c>
      <c r="I75" s="31">
        <f>VLOOKUP(C75,[1]Sheet1!$B:$AZ,51,0)</f>
        <v>2159557.87</v>
      </c>
      <c r="J75" s="44">
        <f>VLOOKUP(C75,[1]Sheet1!$B$5:$BB$697,53,0)</f>
        <v>80357.611666666693</v>
      </c>
      <c r="K75" s="44">
        <f>VLOOKUP(C75,[1]Sheet1!$B:$BC,54,0)</f>
        <v>161275.13500000001</v>
      </c>
      <c r="L75" s="44">
        <f>VLOOKUP(C75,[1]Sheet1!$B:$BD,55,0)</f>
        <v>311373.62166666699</v>
      </c>
      <c r="M75" s="44">
        <f>VLOOKUP(C75,[1]Sheet1!$B:$BE,56,0)</f>
        <v>359926.311666667</v>
      </c>
      <c r="N75" s="44">
        <f>VLOOKUP(C75,[1]Sheet1!$B:$BF,57,0)</f>
        <v>474865.69833333301</v>
      </c>
      <c r="O75" s="44">
        <f>VLOOKUP(C75,[2]Sheet1!$B:$BH,59,0)</f>
        <v>539040.79999999993</v>
      </c>
      <c r="P75" s="108">
        <f t="shared" si="30"/>
        <v>1541471.342666667</v>
      </c>
      <c r="Q75" s="109">
        <f>VLOOKUP(C75,[3]Sheet2!$A:$V,21,0)</f>
        <v>440000</v>
      </c>
      <c r="R75" s="109"/>
      <c r="S75" s="109">
        <v>300000</v>
      </c>
      <c r="T75" s="109">
        <f>VLOOKUP(C75,'[4]5.30 (2)'!$C$4:$V$115,20,0)</f>
        <v>150000</v>
      </c>
      <c r="U75" s="109">
        <f t="shared" si="31"/>
        <v>890000</v>
      </c>
      <c r="V75" s="106">
        <f t="shared" si="32"/>
        <v>651471.34266666695</v>
      </c>
      <c r="W75" s="112">
        <f t="shared" si="33"/>
        <v>1709557.87</v>
      </c>
      <c r="X75" s="61">
        <f t="shared" si="34"/>
        <v>651471.34266666695</v>
      </c>
      <c r="Y75" s="107">
        <f t="shared" si="35"/>
        <v>651471.34266666695</v>
      </c>
      <c r="Z75" s="61"/>
      <c r="AA75" s="128">
        <f t="shared" si="36"/>
        <v>0</v>
      </c>
      <c r="AB75" s="26">
        <f t="shared" si="37"/>
        <v>0</v>
      </c>
      <c r="AC75" s="122">
        <f t="shared" si="25"/>
        <v>0</v>
      </c>
      <c r="AD75" s="124"/>
      <c r="AE75" s="124"/>
      <c r="AF75" s="124"/>
      <c r="AG75" s="124">
        <f t="shared" si="26"/>
        <v>0</v>
      </c>
      <c r="AH75" s="24"/>
      <c r="AI75" s="126">
        <f t="shared" si="27"/>
        <v>0</v>
      </c>
      <c r="AJ75" s="17">
        <f t="shared" si="28"/>
        <v>0</v>
      </c>
      <c r="AK75" s="134">
        <v>45442</v>
      </c>
      <c r="AL75" s="135">
        <v>3</v>
      </c>
      <c r="AM75" s="134">
        <f>AK75-AL75</f>
        <v>45439</v>
      </c>
      <c r="AN75" s="10" t="s">
        <v>23</v>
      </c>
      <c r="AO75" s="23"/>
      <c r="AP75" s="7" t="s">
        <v>85</v>
      </c>
      <c r="AQ75" s="111" t="s">
        <v>458</v>
      </c>
    </row>
    <row r="76" spans="1:43" ht="36" customHeight="1" x14ac:dyDescent="0.25">
      <c r="A76" s="7">
        <f t="shared" si="29"/>
        <v>73</v>
      </c>
      <c r="B76" s="7" t="s">
        <v>29</v>
      </c>
      <c r="C76" s="8" t="s">
        <v>118</v>
      </c>
      <c r="D76" s="114" t="s">
        <v>119</v>
      </c>
      <c r="E76" s="11" t="s">
        <v>27</v>
      </c>
      <c r="F76" s="12" t="s">
        <v>22</v>
      </c>
      <c r="G76" s="73">
        <v>0.8</v>
      </c>
      <c r="H76" s="31">
        <f>VLOOKUP(C76,[1]Sheet1!$B:$AY,50,0)</f>
        <v>3914867.52</v>
      </c>
      <c r="I76" s="31">
        <f>VLOOKUP(C76,[1]Sheet1!$B:$AZ,51,0)</f>
        <v>3125023.16</v>
      </c>
      <c r="J76" s="44">
        <f>VLOOKUP(C76,[1]Sheet1!$B$5:$BB$697,53,0)</f>
        <v>348465.83166666701</v>
      </c>
      <c r="K76" s="44">
        <f>VLOOKUP(C76,[1]Sheet1!$B:$BC,54,0)</f>
        <v>348465.83166666701</v>
      </c>
      <c r="L76" s="44">
        <f>VLOOKUP(C76,[1]Sheet1!$B:$BD,55,0)</f>
        <v>478813.15500000003</v>
      </c>
      <c r="M76" s="44">
        <f>VLOOKUP(C76,[1]Sheet1!$B:$BE,56,0)</f>
        <v>474255.873333333</v>
      </c>
      <c r="N76" s="44">
        <f>VLOOKUP(C76,[1]Sheet1!$B:$BF,57,0)</f>
        <v>445457.97333333298</v>
      </c>
      <c r="O76" s="44">
        <f>VLOOKUP(C76,[2]Sheet1!$B:$BH,59,0)</f>
        <v>434665.60499999998</v>
      </c>
      <c r="P76" s="108">
        <f t="shared" si="30"/>
        <v>2024099.4160000002</v>
      </c>
      <c r="Q76" s="109">
        <f>VLOOKUP(C76,[3]Sheet2!$A:$V,21,0)</f>
        <v>350000</v>
      </c>
      <c r="R76" s="109"/>
      <c r="S76" s="109"/>
      <c r="T76" s="109">
        <v>200000</v>
      </c>
      <c r="U76" s="109">
        <f t="shared" si="31"/>
        <v>550000</v>
      </c>
      <c r="V76" s="106">
        <f t="shared" si="32"/>
        <v>1474099.4160000002</v>
      </c>
      <c r="W76" s="112">
        <f t="shared" si="33"/>
        <v>2925023.16</v>
      </c>
      <c r="X76" s="61">
        <f t="shared" si="34"/>
        <v>1474099.4160000002</v>
      </c>
      <c r="Y76" s="107">
        <f t="shared" si="35"/>
        <v>1474099.4160000002</v>
      </c>
      <c r="Z76" s="79">
        <v>150000</v>
      </c>
      <c r="AA76" s="17">
        <f t="shared" si="36"/>
        <v>150000</v>
      </c>
      <c r="AB76" s="26">
        <f t="shared" si="37"/>
        <v>0.1017570445872831</v>
      </c>
      <c r="AC76" s="122">
        <f t="shared" si="25"/>
        <v>2.8008391529206599E-2</v>
      </c>
      <c r="AD76" s="124"/>
      <c r="AE76" s="124"/>
      <c r="AF76" s="124"/>
      <c r="AG76" s="124">
        <f t="shared" si="26"/>
        <v>0</v>
      </c>
      <c r="AH76" s="24">
        <v>0.02</v>
      </c>
      <c r="AI76" s="126">
        <f t="shared" si="27"/>
        <v>0.02</v>
      </c>
      <c r="AJ76" s="17">
        <f t="shared" si="28"/>
        <v>147000</v>
      </c>
      <c r="AK76" s="14"/>
      <c r="AL76" s="7"/>
      <c r="AM76" s="14"/>
      <c r="AN76" s="10" t="s">
        <v>23</v>
      </c>
      <c r="AO76" s="23"/>
      <c r="AP76" s="7" t="s">
        <v>85</v>
      </c>
      <c r="AQ76" s="20"/>
    </row>
    <row r="77" spans="1:43" ht="36" hidden="1" customHeight="1" x14ac:dyDescent="0.25">
      <c r="A77" s="7">
        <f t="shared" si="29"/>
        <v>74</v>
      </c>
      <c r="B77" s="7" t="s">
        <v>29</v>
      </c>
      <c r="C77" s="8" t="s">
        <v>179</v>
      </c>
      <c r="D77" s="114" t="s">
        <v>180</v>
      </c>
      <c r="E77" s="11" t="s">
        <v>21</v>
      </c>
      <c r="F77" s="12" t="s">
        <v>22</v>
      </c>
      <c r="G77" s="73">
        <v>0.8</v>
      </c>
      <c r="H77" s="31">
        <f>VLOOKUP(C77,[1]Sheet1!$B:$AY,50,0)</f>
        <v>7603354.3300000001</v>
      </c>
      <c r="I77" s="31">
        <f>VLOOKUP(C77,[1]Sheet1!$B:$AZ,51,0)</f>
        <v>7298043.2599999998</v>
      </c>
      <c r="J77" s="44">
        <f>VLOOKUP(C77,[1]Sheet1!$B$5:$BB$697,53,0)</f>
        <v>384579.625</v>
      </c>
      <c r="K77" s="44">
        <f>VLOOKUP(C77,[1]Sheet1!$B:$BC,54,0)</f>
        <v>360190.95166666701</v>
      </c>
      <c r="L77" s="44">
        <f>VLOOKUP(C77,[1]Sheet1!$B:$BD,55,0)</f>
        <v>418173.54833333299</v>
      </c>
      <c r="M77" s="44">
        <f>VLOOKUP(C77,[1]Sheet1!$B:$BE,56,0)</f>
        <v>378651.13666666701</v>
      </c>
      <c r="N77" s="44">
        <f>VLOOKUP(C77,[1]Sheet1!$B:$BF,57,0)</f>
        <v>327250.98166666698</v>
      </c>
      <c r="O77" s="44">
        <f>VLOOKUP(C77,[2]Sheet1!$B:$BH,59,0)</f>
        <v>262187.07333333336</v>
      </c>
      <c r="P77" s="108">
        <f t="shared" si="30"/>
        <v>1704826.653333334</v>
      </c>
      <c r="Q77" s="109">
        <f>VLOOKUP(C77,[3]Sheet2!$A:$V,21,0)</f>
        <v>550000</v>
      </c>
      <c r="R77" s="109"/>
      <c r="S77" s="109">
        <v>200000</v>
      </c>
      <c r="T77" s="109">
        <f>VLOOKUP(C77,'[4]5.30 (2)'!$C$4:$V$115,20,0)</f>
        <v>300000</v>
      </c>
      <c r="U77" s="109">
        <f t="shared" si="31"/>
        <v>1050000</v>
      </c>
      <c r="V77" s="106">
        <f t="shared" si="32"/>
        <v>654826.65333333402</v>
      </c>
      <c r="W77" s="112">
        <f t="shared" si="33"/>
        <v>6798043.2599999998</v>
      </c>
      <c r="X77" s="61">
        <f t="shared" si="34"/>
        <v>654826.65333333402</v>
      </c>
      <c r="Y77" s="107">
        <f t="shared" si="35"/>
        <v>654826.65333333402</v>
      </c>
      <c r="Z77" s="61"/>
      <c r="AA77" s="17">
        <f t="shared" si="36"/>
        <v>0</v>
      </c>
      <c r="AB77" s="26">
        <f t="shared" si="37"/>
        <v>0</v>
      </c>
      <c r="AC77" s="122">
        <f t="shared" si="25"/>
        <v>0</v>
      </c>
      <c r="AD77" s="124"/>
      <c r="AE77" s="124"/>
      <c r="AF77" s="124"/>
      <c r="AG77" s="124">
        <f t="shared" si="26"/>
        <v>0</v>
      </c>
      <c r="AH77" s="24">
        <v>0.03</v>
      </c>
      <c r="AI77" s="126">
        <f t="shared" si="27"/>
        <v>0</v>
      </c>
      <c r="AJ77" s="17">
        <f t="shared" si="28"/>
        <v>0</v>
      </c>
      <c r="AK77" s="134">
        <v>45442</v>
      </c>
      <c r="AL77" s="135">
        <v>3</v>
      </c>
      <c r="AM77" s="134">
        <f>AK77-AL77</f>
        <v>45439</v>
      </c>
      <c r="AN77" s="10" t="s">
        <v>23</v>
      </c>
      <c r="AO77" s="23"/>
      <c r="AP77" s="7" t="s">
        <v>85</v>
      </c>
      <c r="AQ77" s="20"/>
    </row>
    <row r="78" spans="1:43" ht="36" customHeight="1" x14ac:dyDescent="0.25">
      <c r="A78" s="7">
        <f t="shared" si="29"/>
        <v>75</v>
      </c>
      <c r="B78" s="7" t="s">
        <v>190</v>
      </c>
      <c r="C78" s="8" t="s">
        <v>44</v>
      </c>
      <c r="D78" s="114" t="s">
        <v>45</v>
      </c>
      <c r="E78" s="11" t="s">
        <v>27</v>
      </c>
      <c r="F78" s="12" t="s">
        <v>22</v>
      </c>
      <c r="G78" s="73">
        <v>0.8</v>
      </c>
      <c r="H78" s="31">
        <f>VLOOKUP(C78,[1]Sheet1!$B:$AY,50,0)</f>
        <v>2193616.92</v>
      </c>
      <c r="I78" s="31">
        <f>VLOOKUP(C78,[1]Sheet1!$B:$AZ,51,0)</f>
        <v>1319169.53</v>
      </c>
      <c r="J78" s="44">
        <f>VLOOKUP(C78,[1]Sheet1!$B$5:$BB$697,53,0)</f>
        <v>169175.26333333299</v>
      </c>
      <c r="K78" s="44">
        <f>VLOOKUP(C78,[1]Sheet1!$B:$BC,54,0)</f>
        <v>156938.531666667</v>
      </c>
      <c r="L78" s="44">
        <f>VLOOKUP(C78,[1]Sheet1!$B:$BD,55,0)</f>
        <v>189735.161666667</v>
      </c>
      <c r="M78" s="44">
        <f>VLOOKUP(C78,[1]Sheet1!$B:$BE,56,0)</f>
        <v>193635.11166666701</v>
      </c>
      <c r="N78" s="44">
        <f>VLOOKUP(C78,[1]Sheet1!$B:$BF,57,0)</f>
        <v>224742.273333333</v>
      </c>
      <c r="O78" s="44">
        <f>VLOOKUP(C78,[2]Sheet1!$B:$BH,59,0)</f>
        <v>238679.22499999998</v>
      </c>
      <c r="P78" s="108">
        <f t="shared" si="30"/>
        <v>938324.4533333336</v>
      </c>
      <c r="Q78" s="109">
        <f>VLOOKUP(C78,[3]Sheet2!$A:$V,21,0)</f>
        <v>500000</v>
      </c>
      <c r="R78" s="109"/>
      <c r="S78" s="109"/>
      <c r="T78" s="109">
        <f>VLOOKUP(C78,'[4]5.30 (2)'!$C$4:$V$115,20,0)</f>
        <v>350000</v>
      </c>
      <c r="U78" s="109">
        <f t="shared" si="31"/>
        <v>850000</v>
      </c>
      <c r="V78" s="106">
        <f t="shared" si="32"/>
        <v>88324.4533333336</v>
      </c>
      <c r="W78" s="112">
        <f t="shared" si="33"/>
        <v>969169.53</v>
      </c>
      <c r="X78" s="61">
        <f t="shared" si="34"/>
        <v>88324.4533333336</v>
      </c>
      <c r="Y78" s="107">
        <f t="shared" si="35"/>
        <v>88324.4533333336</v>
      </c>
      <c r="Z78" s="79">
        <f>278504.72*0.8</f>
        <v>222803.77599999998</v>
      </c>
      <c r="AA78" s="17">
        <f t="shared" si="36"/>
        <v>222803.77599999998</v>
      </c>
      <c r="AB78" s="26">
        <f t="shared" si="37"/>
        <v>2.5225604868353479</v>
      </c>
      <c r="AC78" s="122">
        <f t="shared" si="25"/>
        <v>4.1602502615957625E-2</v>
      </c>
      <c r="AD78" s="124"/>
      <c r="AE78" s="124"/>
      <c r="AF78" s="124"/>
      <c r="AG78" s="124">
        <f t="shared" si="26"/>
        <v>0</v>
      </c>
      <c r="AH78" s="24">
        <v>0.03</v>
      </c>
      <c r="AI78" s="126">
        <f t="shared" si="27"/>
        <v>0.03</v>
      </c>
      <c r="AJ78" s="17">
        <f t="shared" si="28"/>
        <v>216119.66271999996</v>
      </c>
      <c r="AK78" s="14"/>
      <c r="AL78" s="7"/>
      <c r="AM78" s="14"/>
      <c r="AN78" s="10" t="s">
        <v>23</v>
      </c>
      <c r="AO78" s="23"/>
      <c r="AP78" s="7" t="s">
        <v>109</v>
      </c>
      <c r="AQ78" s="20" t="s">
        <v>311</v>
      </c>
    </row>
    <row r="79" spans="1:43" ht="36" customHeight="1" x14ac:dyDescent="0.25">
      <c r="A79" s="7">
        <f t="shared" si="29"/>
        <v>76</v>
      </c>
      <c r="B79" s="7" t="s">
        <v>29</v>
      </c>
      <c r="C79" s="8" t="s">
        <v>102</v>
      </c>
      <c r="D79" s="114" t="s">
        <v>103</v>
      </c>
      <c r="E79" s="11" t="s">
        <v>27</v>
      </c>
      <c r="F79" s="12" t="s">
        <v>22</v>
      </c>
      <c r="G79" s="73">
        <v>0.8</v>
      </c>
      <c r="H79" s="31">
        <f>VLOOKUP(C79,[1]Sheet1!$B:$AY,50,0)</f>
        <v>3221679.99</v>
      </c>
      <c r="I79" s="31">
        <f>VLOOKUP(C79,[1]Sheet1!$B:$AZ,51,0)</f>
        <v>2906869.27</v>
      </c>
      <c r="J79" s="44">
        <f>VLOOKUP(C79,[1]Sheet1!$B$5:$BB$697,53,0)</f>
        <v>266546.001666667</v>
      </c>
      <c r="K79" s="44">
        <f>VLOOKUP(C79,[1]Sheet1!$B:$BC,54,0)</f>
        <v>258337.755</v>
      </c>
      <c r="L79" s="44">
        <f>VLOOKUP(C79,[1]Sheet1!$B:$BD,55,0)</f>
        <v>284602.82833333302</v>
      </c>
      <c r="M79" s="44">
        <f>VLOOKUP(C79,[1]Sheet1!$B:$BE,56,0)</f>
        <v>265834.566666667</v>
      </c>
      <c r="N79" s="44">
        <f>VLOOKUP(C79,[1]Sheet1!$B:$BF,57,0)</f>
        <v>230325.21666666699</v>
      </c>
      <c r="O79" s="44">
        <f>VLOOKUP(C79,[2]Sheet1!$B:$BH,59,0)</f>
        <v>256069.68666666665</v>
      </c>
      <c r="P79" s="108">
        <f t="shared" si="30"/>
        <v>1249372.8440000005</v>
      </c>
      <c r="Q79" s="109">
        <f>VLOOKUP(C79,[3]Sheet2!$A:$V,21,0)</f>
        <v>384000</v>
      </c>
      <c r="R79" s="109">
        <v>84000</v>
      </c>
      <c r="S79" s="109"/>
      <c r="T79" s="109">
        <f>VLOOKUP(C79,'[4]5.30 (2)'!$C$4:$V$115,20,0)</f>
        <v>100000</v>
      </c>
      <c r="U79" s="109">
        <f t="shared" si="31"/>
        <v>568000</v>
      </c>
      <c r="V79" s="106">
        <f t="shared" si="32"/>
        <v>681372.84400000051</v>
      </c>
      <c r="W79" s="112">
        <f t="shared" si="33"/>
        <v>2806869.27</v>
      </c>
      <c r="X79" s="61">
        <f t="shared" si="34"/>
        <v>681372.84400000051</v>
      </c>
      <c r="Y79" s="107">
        <f t="shared" si="35"/>
        <v>681372.84400000051</v>
      </c>
      <c r="Z79" s="79">
        <v>150000</v>
      </c>
      <c r="AA79" s="17">
        <f t="shared" si="36"/>
        <v>150000</v>
      </c>
      <c r="AB79" s="26">
        <f t="shared" si="37"/>
        <v>0.22014378958724673</v>
      </c>
      <c r="AC79" s="122">
        <f t="shared" si="25"/>
        <v>2.8008391529206599E-2</v>
      </c>
      <c r="AD79" s="124"/>
      <c r="AE79" s="124"/>
      <c r="AF79" s="124"/>
      <c r="AG79" s="124">
        <f t="shared" si="26"/>
        <v>0</v>
      </c>
      <c r="AH79" s="24">
        <v>0.02</v>
      </c>
      <c r="AI79" s="126">
        <f t="shared" si="27"/>
        <v>0.02</v>
      </c>
      <c r="AJ79" s="17">
        <f t="shared" si="28"/>
        <v>147000</v>
      </c>
      <c r="AK79" s="14"/>
      <c r="AL79" s="7"/>
      <c r="AM79" s="14"/>
      <c r="AN79" s="10" t="s">
        <v>579</v>
      </c>
      <c r="AO79" s="23"/>
      <c r="AP79" s="7" t="s">
        <v>24</v>
      </c>
      <c r="AQ79" s="20"/>
    </row>
    <row r="80" spans="1:43" ht="36" hidden="1" customHeight="1" x14ac:dyDescent="0.25">
      <c r="A80" s="7">
        <f t="shared" si="29"/>
        <v>77</v>
      </c>
      <c r="B80" s="7" t="s">
        <v>29</v>
      </c>
      <c r="C80" s="74" t="s">
        <v>350</v>
      </c>
      <c r="D80" s="115" t="s">
        <v>351</v>
      </c>
      <c r="E80" s="11" t="s">
        <v>21</v>
      </c>
      <c r="F80" s="12" t="s">
        <v>22</v>
      </c>
      <c r="G80" s="73">
        <v>1</v>
      </c>
      <c r="H80" s="31">
        <f>VLOOKUP(C80,[1]Sheet1!$B:$AY,50,0)</f>
        <v>768339.52</v>
      </c>
      <c r="I80" s="31">
        <f>VLOOKUP(C80,[1]Sheet1!$B:$AZ,51,0)</f>
        <v>768339.52</v>
      </c>
      <c r="J80" s="44">
        <f>VLOOKUP(C80,[1]Sheet1!$B$5:$BB$697,53,0)</f>
        <v>47347.261666666702</v>
      </c>
      <c r="K80" s="44">
        <f>VLOOKUP(C80,[1]Sheet1!$B:$BC,54,0)</f>
        <v>47347.261666666702</v>
      </c>
      <c r="L80" s="44">
        <f>VLOOKUP(C80,[1]Sheet1!$B:$BD,55,0)</f>
        <v>12500</v>
      </c>
      <c r="M80" s="44">
        <f>VLOOKUP(C80,[1]Sheet1!$B:$BE,56,0)</f>
        <v>0</v>
      </c>
      <c r="N80" s="44">
        <f>VLOOKUP(C80,[1]Sheet1!$B:$BF,57,0)</f>
        <v>0</v>
      </c>
      <c r="O80" s="44">
        <f>VLOOKUP(C80,[2]Sheet1!$B:$BH,59,0)</f>
        <v>0</v>
      </c>
      <c r="P80" s="108">
        <f t="shared" si="30"/>
        <v>107194.5233333334</v>
      </c>
      <c r="Q80" s="109">
        <f>VLOOKUP(C80,[3]Sheet2!$A:$V,21,0)</f>
        <v>0</v>
      </c>
      <c r="R80" s="109"/>
      <c r="S80" s="109"/>
      <c r="T80" s="109">
        <f>VLOOKUP(C80,'[4]5.30 (2)'!$C$4:$V$115,20,0)</f>
        <v>120000</v>
      </c>
      <c r="U80" s="109">
        <f t="shared" si="31"/>
        <v>120000</v>
      </c>
      <c r="V80" s="106">
        <f t="shared" si="32"/>
        <v>-12805.476666666596</v>
      </c>
      <c r="W80" s="112">
        <f t="shared" si="33"/>
        <v>648339.52</v>
      </c>
      <c r="X80" s="61">
        <f t="shared" si="34"/>
        <v>-12805.476666666596</v>
      </c>
      <c r="Y80" s="107">
        <f t="shared" si="35"/>
        <v>0</v>
      </c>
      <c r="Z80" s="82"/>
      <c r="AA80" s="17">
        <f t="shared" si="36"/>
        <v>0</v>
      </c>
      <c r="AB80" s="26" t="str">
        <f t="shared" si="37"/>
        <v>100%</v>
      </c>
      <c r="AC80" s="122">
        <f t="shared" si="25"/>
        <v>0</v>
      </c>
      <c r="AD80" s="124"/>
      <c r="AE80" s="124"/>
      <c r="AF80" s="124"/>
      <c r="AG80" s="124">
        <f t="shared" si="26"/>
        <v>0</v>
      </c>
      <c r="AH80" s="24"/>
      <c r="AI80" s="126">
        <f t="shared" si="27"/>
        <v>0</v>
      </c>
      <c r="AJ80" s="17">
        <f t="shared" si="28"/>
        <v>0</v>
      </c>
      <c r="AK80" s="134">
        <v>45442</v>
      </c>
      <c r="AL80" s="135">
        <v>3</v>
      </c>
      <c r="AM80" s="134">
        <f>AK80-AL80</f>
        <v>45439</v>
      </c>
      <c r="AN80" s="10" t="s">
        <v>579</v>
      </c>
      <c r="AO80" s="17"/>
      <c r="AP80" s="7" t="s">
        <v>85</v>
      </c>
      <c r="AQ80" s="20" t="s">
        <v>352</v>
      </c>
    </row>
    <row r="81" spans="1:43" ht="36" customHeight="1" x14ac:dyDescent="0.25">
      <c r="A81" s="7">
        <f t="shared" si="29"/>
        <v>78</v>
      </c>
      <c r="B81" s="7" t="s">
        <v>57</v>
      </c>
      <c r="C81" s="8" t="s">
        <v>120</v>
      </c>
      <c r="D81" s="114" t="s">
        <v>121</v>
      </c>
      <c r="E81" s="11" t="s">
        <v>27</v>
      </c>
      <c r="F81" s="12" t="s">
        <v>22</v>
      </c>
      <c r="G81" s="73">
        <v>0.8</v>
      </c>
      <c r="H81" s="31">
        <f>VLOOKUP(C81,[1]Sheet1!$B:$AY,50,0)</f>
        <v>950125.77</v>
      </c>
      <c r="I81" s="31">
        <f>VLOOKUP(C81,[1]Sheet1!$B:$AZ,51,0)</f>
        <v>664310.52</v>
      </c>
      <c r="J81" s="44">
        <f>VLOOKUP(C81,[1]Sheet1!$B$5:$BB$697,53,0)</f>
        <v>53095.016666666699</v>
      </c>
      <c r="K81" s="44">
        <f>VLOOKUP(C81,[1]Sheet1!$B:$BC,54,0)</f>
        <v>70733.216666666704</v>
      </c>
      <c r="L81" s="44">
        <f>VLOOKUP(C81,[1]Sheet1!$B:$BD,55,0)</f>
        <v>92694.56</v>
      </c>
      <c r="M81" s="44">
        <f>VLOOKUP(C81,[1]Sheet1!$B:$BE,56,0)</f>
        <v>110718.42</v>
      </c>
      <c r="N81" s="44">
        <f>VLOOKUP(C81,[1]Sheet1!$B:$BF,57,0)</f>
        <v>134913.28</v>
      </c>
      <c r="O81" s="44">
        <f>VLOOKUP(C81,[2]Sheet1!$B:$BH,59,0)</f>
        <v>127716.75166666666</v>
      </c>
      <c r="P81" s="108">
        <f t="shared" si="30"/>
        <v>471896.9960000001</v>
      </c>
      <c r="Q81" s="109">
        <f>VLOOKUP(C81,[3]Sheet2!$A:$V,21,0)</f>
        <v>300000</v>
      </c>
      <c r="R81" s="109"/>
      <c r="S81" s="109"/>
      <c r="T81" s="109">
        <f>VLOOKUP(C81,'[4]5.30 (2)'!$C$4:$V$115,20,0)</f>
        <v>250000</v>
      </c>
      <c r="U81" s="109">
        <f t="shared" si="31"/>
        <v>550000</v>
      </c>
      <c r="V81" s="106">
        <f t="shared" si="32"/>
        <v>-78103.003999999899</v>
      </c>
      <c r="W81" s="112">
        <f t="shared" si="33"/>
        <v>414310.52</v>
      </c>
      <c r="X81" s="61">
        <f t="shared" si="34"/>
        <v>-78103.003999999899</v>
      </c>
      <c r="Y81" s="107">
        <f t="shared" si="35"/>
        <v>0</v>
      </c>
      <c r="Z81" s="79">
        <v>100000</v>
      </c>
      <c r="AA81" s="17">
        <f t="shared" si="36"/>
        <v>100000</v>
      </c>
      <c r="AB81" s="26" t="str">
        <f t="shared" si="37"/>
        <v>100%</v>
      </c>
      <c r="AC81" s="122">
        <f t="shared" si="25"/>
        <v>1.8672261019471066E-2</v>
      </c>
      <c r="AD81" s="124"/>
      <c r="AE81" s="124"/>
      <c r="AF81" s="124"/>
      <c r="AG81" s="124">
        <f t="shared" si="26"/>
        <v>0</v>
      </c>
      <c r="AH81" s="24">
        <v>0.03</v>
      </c>
      <c r="AI81" s="126">
        <f t="shared" si="27"/>
        <v>0.03</v>
      </c>
      <c r="AJ81" s="17">
        <f t="shared" si="28"/>
        <v>97000</v>
      </c>
      <c r="AK81" s="14"/>
      <c r="AL81" s="7"/>
      <c r="AM81" s="14"/>
      <c r="AN81" s="10" t="s">
        <v>23</v>
      </c>
      <c r="AO81" s="17"/>
      <c r="AP81" s="7" t="s">
        <v>28</v>
      </c>
      <c r="AQ81" s="111" t="s">
        <v>459</v>
      </c>
    </row>
    <row r="82" spans="1:43" ht="36" hidden="1" customHeight="1" x14ac:dyDescent="0.25">
      <c r="A82" s="7">
        <f t="shared" si="29"/>
        <v>79</v>
      </c>
      <c r="B82" s="7" t="s">
        <v>29</v>
      </c>
      <c r="C82" s="8" t="s">
        <v>353</v>
      </c>
      <c r="D82" s="115" t="s">
        <v>354</v>
      </c>
      <c r="E82" s="11" t="s">
        <v>21</v>
      </c>
      <c r="F82" s="12" t="s">
        <v>22</v>
      </c>
      <c r="G82" s="73">
        <v>0.8</v>
      </c>
      <c r="H82" s="31">
        <f>VLOOKUP(C82,[1]Sheet1!$B:$AY,50,0)</f>
        <v>344341.93</v>
      </c>
      <c r="I82" s="31">
        <f>VLOOKUP(C82,[1]Sheet1!$B:$AZ,51,0)</f>
        <v>274888.12</v>
      </c>
      <c r="J82" s="44">
        <f>VLOOKUP(C82,[1]Sheet1!$B$5:$BB$697,53,0)</f>
        <v>22812.93</v>
      </c>
      <c r="K82" s="44">
        <f>VLOOKUP(C82,[1]Sheet1!$B:$BC,54,0)</f>
        <v>22812.93</v>
      </c>
      <c r="L82" s="44">
        <f>VLOOKUP(C82,[1]Sheet1!$B:$BD,55,0)</f>
        <v>36215.4</v>
      </c>
      <c r="M82" s="44">
        <f>VLOOKUP(C82,[1]Sheet1!$B:$BE,56,0)</f>
        <v>31402.066666666698</v>
      </c>
      <c r="N82" s="44">
        <f>VLOOKUP(C82,[1]Sheet1!$B:$BF,57,0)</f>
        <v>40341.035000000003</v>
      </c>
      <c r="O82" s="44">
        <f>VLOOKUP(C82,[2]Sheet1!$B:$BH,59,0)</f>
        <v>27785.233333333337</v>
      </c>
      <c r="P82" s="108">
        <f t="shared" si="30"/>
        <v>145095.67600000004</v>
      </c>
      <c r="Q82" s="109">
        <f>VLOOKUP(C82,[3]Sheet2!$A:$V,21,0)</f>
        <v>0</v>
      </c>
      <c r="R82" s="109"/>
      <c r="S82" s="109"/>
      <c r="T82" s="109">
        <f>VLOOKUP(C82,'[4]5.30 (2)'!$C$4:$V$115,20,0)</f>
        <v>40000</v>
      </c>
      <c r="U82" s="109">
        <f t="shared" si="31"/>
        <v>40000</v>
      </c>
      <c r="V82" s="106">
        <f t="shared" si="32"/>
        <v>105095.67600000004</v>
      </c>
      <c r="W82" s="112">
        <f t="shared" si="33"/>
        <v>234888.12</v>
      </c>
      <c r="X82" s="61">
        <f t="shared" si="34"/>
        <v>105095.67600000004</v>
      </c>
      <c r="Y82" s="107">
        <f t="shared" si="35"/>
        <v>105095.67600000004</v>
      </c>
      <c r="Z82" s="82"/>
      <c r="AA82" s="17">
        <f t="shared" si="36"/>
        <v>0</v>
      </c>
      <c r="AB82" s="26">
        <f t="shared" si="37"/>
        <v>0</v>
      </c>
      <c r="AC82" s="122">
        <f t="shared" si="25"/>
        <v>0</v>
      </c>
      <c r="AD82" s="124"/>
      <c r="AE82" s="124"/>
      <c r="AF82" s="124"/>
      <c r="AG82" s="124">
        <f t="shared" si="26"/>
        <v>0</v>
      </c>
      <c r="AH82" s="24">
        <v>0.03</v>
      </c>
      <c r="AI82" s="126">
        <f t="shared" si="27"/>
        <v>0</v>
      </c>
      <c r="AJ82" s="17">
        <f t="shared" si="28"/>
        <v>0</v>
      </c>
      <c r="AK82" s="134">
        <v>45442</v>
      </c>
      <c r="AL82" s="135">
        <v>3</v>
      </c>
      <c r="AM82" s="134">
        <f>AK82-AL82</f>
        <v>45439</v>
      </c>
      <c r="AN82" s="10" t="s">
        <v>23</v>
      </c>
      <c r="AO82" s="17"/>
      <c r="AP82" s="7" t="s">
        <v>24</v>
      </c>
      <c r="AQ82" s="20"/>
    </row>
    <row r="83" spans="1:43" ht="36" customHeight="1" x14ac:dyDescent="0.25">
      <c r="A83" s="7">
        <f t="shared" si="29"/>
        <v>80</v>
      </c>
      <c r="B83" s="7" t="s">
        <v>29</v>
      </c>
      <c r="C83" s="8" t="s">
        <v>114</v>
      </c>
      <c r="D83" s="114" t="s">
        <v>115</v>
      </c>
      <c r="E83" s="11" t="s">
        <v>27</v>
      </c>
      <c r="F83" s="12" t="s">
        <v>22</v>
      </c>
      <c r="G83" s="73">
        <v>0.8</v>
      </c>
      <c r="H83" s="31">
        <f>VLOOKUP(C83,[1]Sheet1!$B:$AY,50,0)</f>
        <v>3024508.82</v>
      </c>
      <c r="I83" s="31">
        <f>VLOOKUP(C83,[1]Sheet1!$B:$AZ,51,0)</f>
        <v>2310890.79</v>
      </c>
      <c r="J83" s="44">
        <f>VLOOKUP(C83,[1]Sheet1!$B$5:$BB$697,53,0)</f>
        <v>130492.66666666701</v>
      </c>
      <c r="K83" s="44">
        <f>VLOOKUP(C83,[1]Sheet1!$B:$BC,54,0)</f>
        <v>114783.918333333</v>
      </c>
      <c r="L83" s="44">
        <f>VLOOKUP(C83,[1]Sheet1!$B:$BD,55,0)</f>
        <v>98134.578333333295</v>
      </c>
      <c r="M83" s="44">
        <f>VLOOKUP(C83,[1]Sheet1!$B:$BE,56,0)</f>
        <v>120155.006666667</v>
      </c>
      <c r="N83" s="44">
        <f>VLOOKUP(C83,[1]Sheet1!$B:$BF,57,0)</f>
        <v>151038.30499999999</v>
      </c>
      <c r="O83" s="44">
        <f>VLOOKUP(C83,[2]Sheet1!$B:$BH,59,0)</f>
        <v>158115.97500000001</v>
      </c>
      <c r="P83" s="108">
        <f t="shared" si="30"/>
        <v>618176.36000000022</v>
      </c>
      <c r="Q83" s="109">
        <f>VLOOKUP(C83,[3]Sheet2!$A:$V,21,0)</f>
        <v>440000</v>
      </c>
      <c r="R83" s="109">
        <v>30000</v>
      </c>
      <c r="S83" s="109"/>
      <c r="T83" s="109">
        <f>VLOOKUP(C83,'[4]5.30 (2)'!$C$4:$V$115,20,0)</f>
        <v>70000</v>
      </c>
      <c r="U83" s="109">
        <f t="shared" si="31"/>
        <v>540000</v>
      </c>
      <c r="V83" s="106">
        <f t="shared" si="32"/>
        <v>78176.360000000219</v>
      </c>
      <c r="W83" s="112">
        <f t="shared" si="33"/>
        <v>2240890.79</v>
      </c>
      <c r="X83" s="61">
        <f t="shared" si="34"/>
        <v>78176.360000000219</v>
      </c>
      <c r="Y83" s="107">
        <f t="shared" si="35"/>
        <v>78176.360000000219</v>
      </c>
      <c r="Z83" s="79">
        <v>70000</v>
      </c>
      <c r="AA83" s="17">
        <f t="shared" si="36"/>
        <v>70000</v>
      </c>
      <c r="AB83" s="26">
        <f t="shared" si="37"/>
        <v>0.89541134941560085</v>
      </c>
      <c r="AC83" s="122">
        <f t="shared" si="25"/>
        <v>1.3070582713629746E-2</v>
      </c>
      <c r="AD83" s="124"/>
      <c r="AE83" s="124"/>
      <c r="AF83" s="124"/>
      <c r="AG83" s="124">
        <f t="shared" si="26"/>
        <v>0</v>
      </c>
      <c r="AH83" s="24">
        <v>0.03</v>
      </c>
      <c r="AI83" s="126">
        <f t="shared" si="27"/>
        <v>0.03</v>
      </c>
      <c r="AJ83" s="17">
        <f t="shared" si="28"/>
        <v>67900</v>
      </c>
      <c r="AK83" s="14"/>
      <c r="AL83" s="7"/>
      <c r="AM83" s="14"/>
      <c r="AN83" s="10" t="s">
        <v>23</v>
      </c>
      <c r="AO83" s="23"/>
      <c r="AP83" s="7" t="s">
        <v>580</v>
      </c>
      <c r="AQ83" s="20"/>
    </row>
    <row r="84" spans="1:43" ht="36" hidden="1" customHeight="1" x14ac:dyDescent="0.25">
      <c r="A84" s="7">
        <f t="shared" si="29"/>
        <v>81</v>
      </c>
      <c r="B84" s="7" t="s">
        <v>29</v>
      </c>
      <c r="C84" s="8" t="s">
        <v>286</v>
      </c>
      <c r="D84" s="114" t="s">
        <v>287</v>
      </c>
      <c r="E84" s="11" t="s">
        <v>27</v>
      </c>
      <c r="F84" s="12" t="s">
        <v>22</v>
      </c>
      <c r="G84" s="73">
        <v>0.8</v>
      </c>
      <c r="H84" s="31">
        <f>VLOOKUP(C84,[1]Sheet1!$B:$AY,50,0)</f>
        <v>243822.61</v>
      </c>
      <c r="I84" s="31">
        <f>VLOOKUP(C84,[1]Sheet1!$B:$AZ,51,0)</f>
        <v>243822.61</v>
      </c>
      <c r="J84" s="44">
        <f>VLOOKUP(C84,[1]Sheet1!$B$5:$BB$697,53,0)</f>
        <v>28303.7166666667</v>
      </c>
      <c r="K84" s="44">
        <f>VLOOKUP(C84,[1]Sheet1!$B:$BC,54,0)</f>
        <v>28303.7166666667</v>
      </c>
      <c r="L84" s="44">
        <f>VLOOKUP(C84,[1]Sheet1!$B:$BD,55,0)</f>
        <v>40637.101666666698</v>
      </c>
      <c r="M84" s="44">
        <f>VLOOKUP(C84,[1]Sheet1!$B:$BE,56,0)</f>
        <v>39466.826666666697</v>
      </c>
      <c r="N84" s="44">
        <f>VLOOKUP(C84,[1]Sheet1!$B:$BF,57,0)</f>
        <v>37616.826666666697</v>
      </c>
      <c r="O84" s="44">
        <f>VLOOKUP(C84,[2]Sheet1!$B:$BH,59,0)</f>
        <v>18500.078333333335</v>
      </c>
      <c r="P84" s="108">
        <f t="shared" si="30"/>
        <v>154262.61333333346</v>
      </c>
      <c r="Q84" s="109">
        <f>VLOOKUP(C84,[3]Sheet2!$A:$V,21,0)</f>
        <v>0</v>
      </c>
      <c r="R84" s="109"/>
      <c r="S84" s="109"/>
      <c r="T84" s="109">
        <f>VLOOKUP(C84,'[4]5.30 (2)'!$C$4:$V$115,20,0)</f>
        <v>30000</v>
      </c>
      <c r="U84" s="109">
        <f t="shared" si="31"/>
        <v>30000</v>
      </c>
      <c r="V84" s="106">
        <f t="shared" si="32"/>
        <v>124262.61333333346</v>
      </c>
      <c r="W84" s="112">
        <f t="shared" si="33"/>
        <v>213822.61</v>
      </c>
      <c r="X84" s="61">
        <f t="shared" si="34"/>
        <v>124262.61333333346</v>
      </c>
      <c r="Y84" s="107">
        <f t="shared" si="35"/>
        <v>124262.61333333346</v>
      </c>
      <c r="Z84" s="61"/>
      <c r="AA84" s="17">
        <f t="shared" si="36"/>
        <v>0</v>
      </c>
      <c r="AB84" s="26">
        <f t="shared" si="37"/>
        <v>0</v>
      </c>
      <c r="AC84" s="122">
        <f t="shared" si="25"/>
        <v>0</v>
      </c>
      <c r="AD84" s="124"/>
      <c r="AE84" s="124"/>
      <c r="AF84" s="124"/>
      <c r="AG84" s="124">
        <f t="shared" si="26"/>
        <v>0</v>
      </c>
      <c r="AH84" s="24">
        <v>0</v>
      </c>
      <c r="AI84" s="126">
        <f t="shared" si="27"/>
        <v>0</v>
      </c>
      <c r="AJ84" s="17">
        <f t="shared" si="28"/>
        <v>0</v>
      </c>
      <c r="AK84" s="134">
        <v>45427</v>
      </c>
      <c r="AL84" s="135">
        <v>3</v>
      </c>
      <c r="AM84" s="134">
        <f>AK84-AL84</f>
        <v>45424</v>
      </c>
      <c r="AN84" s="10" t="s">
        <v>23</v>
      </c>
      <c r="AO84" s="23"/>
      <c r="AP84" s="7" t="s">
        <v>24</v>
      </c>
      <c r="AQ84" s="20"/>
    </row>
    <row r="85" spans="1:43" ht="36" hidden="1" customHeight="1" x14ac:dyDescent="0.25">
      <c r="A85" s="7">
        <f t="shared" si="29"/>
        <v>82</v>
      </c>
      <c r="B85" s="7" t="s">
        <v>57</v>
      </c>
      <c r="C85" s="8" t="s">
        <v>63</v>
      </c>
      <c r="D85" s="114" t="s">
        <v>64</v>
      </c>
      <c r="E85" s="11" t="s">
        <v>27</v>
      </c>
      <c r="F85" s="12" t="s">
        <v>22</v>
      </c>
      <c r="G85" s="73">
        <v>0.8</v>
      </c>
      <c r="H85" s="31">
        <f>VLOOKUP(C85,[1]Sheet1!$B:$AY,50,0)</f>
        <v>6301230.2599999998</v>
      </c>
      <c r="I85" s="31">
        <f>VLOOKUP(C85,[1]Sheet1!$B:$AZ,51,0)</f>
        <v>3201340.91</v>
      </c>
      <c r="J85" s="44">
        <f>VLOOKUP(C85,[1]Sheet1!$B$5:$BB$697,53,0)</f>
        <v>533556.81833333301</v>
      </c>
      <c r="K85" s="44">
        <f>VLOOKUP(C85,[1]Sheet1!$B:$BC,54,0)</f>
        <v>533556.81833333301</v>
      </c>
      <c r="L85" s="44">
        <f>VLOOKUP(C85,[1]Sheet1!$B:$BD,55,0)</f>
        <v>506558.998333333</v>
      </c>
      <c r="M85" s="44">
        <f>VLOOKUP(C85,[1]Sheet1!$B:$BE,56,0)</f>
        <v>830514.28500000003</v>
      </c>
      <c r="N85" s="44">
        <f>VLOOKUP(C85,[1]Sheet1!$B:$BF,57,0)</f>
        <v>952490.505</v>
      </c>
      <c r="O85" s="44">
        <f>VLOOKUP(C85,[2]Sheet1!$B:$BH,59,0)</f>
        <v>643245.005</v>
      </c>
      <c r="P85" s="108">
        <f t="shared" si="30"/>
        <v>3199937.9439999992</v>
      </c>
      <c r="Q85" s="109">
        <f>VLOOKUP(C85,[3]Sheet2!$A:$V,21,0)</f>
        <v>600000</v>
      </c>
      <c r="R85" s="109"/>
      <c r="S85" s="109"/>
      <c r="T85" s="109">
        <f>VLOOKUP(C85,'[4]5.30 (2)'!$C$4:$V$115,20,0)</f>
        <v>500000</v>
      </c>
      <c r="U85" s="109">
        <f t="shared" si="31"/>
        <v>1100000</v>
      </c>
      <c r="V85" s="106">
        <f t="shared" si="32"/>
        <v>2099937.9439999992</v>
      </c>
      <c r="W85" s="112">
        <f t="shared" si="33"/>
        <v>2701340.91</v>
      </c>
      <c r="X85" s="61">
        <f t="shared" si="34"/>
        <v>2099937.9439999992</v>
      </c>
      <c r="Y85" s="107">
        <f t="shared" si="35"/>
        <v>2099937.9439999992</v>
      </c>
      <c r="Z85" s="61"/>
      <c r="AA85" s="128">
        <f t="shared" si="36"/>
        <v>0</v>
      </c>
      <c r="AB85" s="26">
        <f t="shared" si="37"/>
        <v>0</v>
      </c>
      <c r="AC85" s="122">
        <f t="shared" si="25"/>
        <v>0</v>
      </c>
      <c r="AD85" s="124"/>
      <c r="AE85" s="124"/>
      <c r="AF85" s="124"/>
      <c r="AG85" s="124">
        <f t="shared" si="26"/>
        <v>0</v>
      </c>
      <c r="AH85" s="24">
        <v>0</v>
      </c>
      <c r="AI85" s="126">
        <f t="shared" si="27"/>
        <v>0</v>
      </c>
      <c r="AJ85" s="17">
        <f t="shared" si="28"/>
        <v>0</v>
      </c>
      <c r="AK85" s="14">
        <v>45442</v>
      </c>
      <c r="AL85" s="7">
        <v>3</v>
      </c>
      <c r="AM85" s="14">
        <f>AK85-AL85</f>
        <v>45439</v>
      </c>
      <c r="AN85" s="10" t="s">
        <v>189</v>
      </c>
      <c r="AO85" s="23"/>
      <c r="AP85" s="7" t="s">
        <v>28</v>
      </c>
      <c r="AQ85" s="111" t="s">
        <v>460</v>
      </c>
    </row>
    <row r="86" spans="1:43" ht="36" hidden="1" customHeight="1" x14ac:dyDescent="0.25">
      <c r="A86" s="7">
        <f t="shared" si="29"/>
        <v>83</v>
      </c>
      <c r="B86" s="7" t="s">
        <v>57</v>
      </c>
      <c r="C86" s="8" t="s">
        <v>157</v>
      </c>
      <c r="D86" s="114" t="s">
        <v>158</v>
      </c>
      <c r="E86" s="11" t="s">
        <v>27</v>
      </c>
      <c r="F86" s="12" t="s">
        <v>22</v>
      </c>
      <c r="G86" s="73">
        <v>1</v>
      </c>
      <c r="H86" s="31">
        <f>VLOOKUP(C86,[1]Sheet1!$B:$AY,50,0)</f>
        <v>860985.74</v>
      </c>
      <c r="I86" s="31">
        <f>VLOOKUP(C86,[1]Sheet1!$B:$AZ,51,0)</f>
        <v>673233.98</v>
      </c>
      <c r="J86" s="44">
        <f>VLOOKUP(C86,[1]Sheet1!$B$5:$BB$697,53,0)</f>
        <v>31142.8533333333</v>
      </c>
      <c r="K86" s="44">
        <f>VLOOKUP(C86,[1]Sheet1!$B:$BC,54,0)</f>
        <v>71721.906666666706</v>
      </c>
      <c r="L86" s="44">
        <f>VLOOKUP(C86,[1]Sheet1!$B:$BD,55,0)</f>
        <v>105968.063333333</v>
      </c>
      <c r="M86" s="44">
        <f>VLOOKUP(C86,[1]Sheet1!$B:$BE,56,0)</f>
        <v>112205.663333333</v>
      </c>
      <c r="N86" s="44">
        <f>VLOOKUP(C86,[1]Sheet1!$B:$BF,57,0)</f>
        <v>122101.02</v>
      </c>
      <c r="O86" s="44">
        <f>VLOOKUP(C86,[2]Sheet1!$B:$BH,59,0)</f>
        <v>112354.77</v>
      </c>
      <c r="P86" s="108">
        <f t="shared" si="30"/>
        <v>555494.27666666603</v>
      </c>
      <c r="Q86" s="109">
        <f>VLOOKUP(C86,[3]Sheet2!$A:$V,21,0)</f>
        <v>150000</v>
      </c>
      <c r="R86" s="109"/>
      <c r="S86" s="109"/>
      <c r="T86" s="109">
        <f>VLOOKUP(C86,'[4]5.30 (2)'!$C$4:$V$115,20,0)</f>
        <v>0</v>
      </c>
      <c r="U86" s="109">
        <f t="shared" si="31"/>
        <v>150000</v>
      </c>
      <c r="V86" s="106">
        <f t="shared" si="32"/>
        <v>405494.27666666603</v>
      </c>
      <c r="W86" s="112">
        <f t="shared" si="33"/>
        <v>673233.98</v>
      </c>
      <c r="X86" s="61">
        <f t="shared" si="34"/>
        <v>405494.27666666603</v>
      </c>
      <c r="Y86" s="107">
        <f t="shared" si="35"/>
        <v>405494.27666666603</v>
      </c>
      <c r="Z86" s="61"/>
      <c r="AA86" s="17">
        <f t="shared" si="36"/>
        <v>0</v>
      </c>
      <c r="AB86" s="26">
        <f t="shared" si="37"/>
        <v>0</v>
      </c>
      <c r="AC86" s="122">
        <f t="shared" si="25"/>
        <v>0</v>
      </c>
      <c r="AD86" s="124"/>
      <c r="AE86" s="124"/>
      <c r="AF86" s="124"/>
      <c r="AG86" s="124">
        <f t="shared" si="26"/>
        <v>0</v>
      </c>
      <c r="AH86" s="24">
        <v>0</v>
      </c>
      <c r="AI86" s="126">
        <f t="shared" si="27"/>
        <v>0</v>
      </c>
      <c r="AJ86" s="17">
        <f t="shared" si="28"/>
        <v>0</v>
      </c>
      <c r="AK86" s="14">
        <v>45442</v>
      </c>
      <c r="AL86" s="7">
        <v>3</v>
      </c>
      <c r="AM86" s="14">
        <f>AK86-AL86</f>
        <v>45439</v>
      </c>
      <c r="AN86" s="10" t="s">
        <v>23</v>
      </c>
      <c r="AO86" s="23"/>
      <c r="AP86" s="7" t="s">
        <v>85</v>
      </c>
      <c r="AQ86" s="20"/>
    </row>
    <row r="87" spans="1:43" ht="36" hidden="1" customHeight="1" x14ac:dyDescent="0.25">
      <c r="A87" s="7">
        <f t="shared" si="29"/>
        <v>84</v>
      </c>
      <c r="B87" s="7" t="s">
        <v>29</v>
      </c>
      <c r="C87" s="8" t="s">
        <v>161</v>
      </c>
      <c r="D87" s="114" t="s">
        <v>162</v>
      </c>
      <c r="E87" s="11" t="s">
        <v>27</v>
      </c>
      <c r="F87" s="12" t="s">
        <v>22</v>
      </c>
      <c r="G87" s="73">
        <v>0.8</v>
      </c>
      <c r="H87" s="31">
        <f>VLOOKUP(C87,[1]Sheet1!$B:$AY,50,0)</f>
        <v>863148.63</v>
      </c>
      <c r="I87" s="31">
        <f>VLOOKUP(C87,[1]Sheet1!$B:$AZ,51,0)</f>
        <v>671813.53</v>
      </c>
      <c r="J87" s="44">
        <f>VLOOKUP(C87,[1]Sheet1!$B$5:$BB$697,53,0)</f>
        <v>58668.061666666697</v>
      </c>
      <c r="K87" s="44">
        <f>VLOOKUP(C87,[1]Sheet1!$B:$BC,54,0)</f>
        <v>65818.908333333296</v>
      </c>
      <c r="L87" s="44">
        <f>VLOOKUP(C87,[1]Sheet1!$B:$BD,55,0)</f>
        <v>95247.35</v>
      </c>
      <c r="M87" s="44">
        <f>VLOOKUP(C87,[1]Sheet1!$B:$BE,56,0)</f>
        <v>111968.921666667</v>
      </c>
      <c r="N87" s="44">
        <f>VLOOKUP(C87,[1]Sheet1!$B:$BF,57,0)</f>
        <v>143555.96</v>
      </c>
      <c r="O87" s="44">
        <f>VLOOKUP(C87,[2]Sheet1!$B:$BH,59,0)</f>
        <v>104485.23666666668</v>
      </c>
      <c r="P87" s="108">
        <f t="shared" si="30"/>
        <v>463795.550666667</v>
      </c>
      <c r="Q87" s="109">
        <f>VLOOKUP(C87,[3]Sheet2!$A:$V,21,0)</f>
        <v>450000</v>
      </c>
      <c r="R87" s="109">
        <v>100000</v>
      </c>
      <c r="S87" s="109"/>
      <c r="T87" s="109">
        <f>VLOOKUP(C87,'[4]5.30 (2)'!$C$4:$V$115,20,0)</f>
        <v>100000</v>
      </c>
      <c r="U87" s="109">
        <f t="shared" si="31"/>
        <v>650000</v>
      </c>
      <c r="V87" s="106">
        <f t="shared" si="32"/>
        <v>-186204.449333333</v>
      </c>
      <c r="W87" s="112">
        <f t="shared" si="33"/>
        <v>571813.53</v>
      </c>
      <c r="X87" s="61">
        <f t="shared" si="34"/>
        <v>-186204.449333333</v>
      </c>
      <c r="Y87" s="107">
        <f t="shared" si="35"/>
        <v>0</v>
      </c>
      <c r="Z87" s="61"/>
      <c r="AA87" s="17">
        <f t="shared" si="36"/>
        <v>0</v>
      </c>
      <c r="AB87" s="26" t="str">
        <f t="shared" si="37"/>
        <v>100%</v>
      </c>
      <c r="AC87" s="122">
        <f t="shared" si="25"/>
        <v>0</v>
      </c>
      <c r="AD87" s="124"/>
      <c r="AE87" s="124"/>
      <c r="AF87" s="124"/>
      <c r="AG87" s="124">
        <f t="shared" si="26"/>
        <v>0</v>
      </c>
      <c r="AH87" s="24">
        <v>0.02</v>
      </c>
      <c r="AI87" s="126">
        <f t="shared" si="27"/>
        <v>0</v>
      </c>
      <c r="AJ87" s="17">
        <f t="shared" si="28"/>
        <v>0</v>
      </c>
      <c r="AK87" s="14">
        <v>45442</v>
      </c>
      <c r="AL87" s="7">
        <v>3</v>
      </c>
      <c r="AM87" s="14">
        <f>AK87-AL87</f>
        <v>45439</v>
      </c>
      <c r="AN87" s="10" t="s">
        <v>23</v>
      </c>
      <c r="AO87" s="23"/>
      <c r="AP87" s="7" t="s">
        <v>85</v>
      </c>
      <c r="AQ87" s="20" t="s">
        <v>315</v>
      </c>
    </row>
    <row r="88" spans="1:43" ht="36" customHeight="1" x14ac:dyDescent="0.25">
      <c r="A88" s="7">
        <f t="shared" si="29"/>
        <v>85</v>
      </c>
      <c r="B88" s="7" t="s">
        <v>29</v>
      </c>
      <c r="C88" s="8" t="s">
        <v>187</v>
      </c>
      <c r="D88" s="114" t="s">
        <v>188</v>
      </c>
      <c r="E88" s="11" t="s">
        <v>27</v>
      </c>
      <c r="F88" s="12" t="s">
        <v>22</v>
      </c>
      <c r="G88" s="73">
        <v>0.8</v>
      </c>
      <c r="H88" s="31">
        <f>VLOOKUP(C88,[1]Sheet1!$B:$AY,50,0)</f>
        <v>2688475.89</v>
      </c>
      <c r="I88" s="31">
        <f>VLOOKUP(C88,[1]Sheet1!$B:$AZ,51,0)</f>
        <v>1927843.65</v>
      </c>
      <c r="J88" s="44">
        <f>VLOOKUP(C88,[1]Sheet1!$B$5:$BB$697,53,0)</f>
        <v>110627.22333333299</v>
      </c>
      <c r="K88" s="44">
        <f>VLOOKUP(C88,[1]Sheet1!$B:$BC,54,0)</f>
        <v>128996.65833333301</v>
      </c>
      <c r="L88" s="44">
        <f>VLOOKUP(C88,[1]Sheet1!$B:$BD,55,0)</f>
        <v>224759.84</v>
      </c>
      <c r="M88" s="44">
        <f>VLOOKUP(C88,[1]Sheet1!$B:$BE,56,0)</f>
        <v>250038.18</v>
      </c>
      <c r="N88" s="44">
        <f>VLOOKUP(C88,[1]Sheet1!$B:$BF,57,0)</f>
        <v>309071.26333333302</v>
      </c>
      <c r="O88" s="44">
        <f>VLOOKUP(C88,[2]Sheet1!$B:$BH,59,0)</f>
        <v>315860.49</v>
      </c>
      <c r="P88" s="108">
        <f t="shared" si="30"/>
        <v>1071482.9239999992</v>
      </c>
      <c r="Q88" s="109">
        <f>VLOOKUP(C88,[3]Sheet2!$A:$V,21,0)</f>
        <v>300000</v>
      </c>
      <c r="R88" s="109"/>
      <c r="S88" s="109"/>
      <c r="T88" s="109">
        <f>VLOOKUP(C88,'[4]5.30 (2)'!$C$4:$V$115,20,0)</f>
        <v>100000</v>
      </c>
      <c r="U88" s="109">
        <f t="shared" si="31"/>
        <v>400000</v>
      </c>
      <c r="V88" s="106">
        <f t="shared" si="32"/>
        <v>671482.92399999918</v>
      </c>
      <c r="W88" s="112">
        <f t="shared" si="33"/>
        <v>1827843.65</v>
      </c>
      <c r="X88" s="61">
        <f t="shared" si="34"/>
        <v>671482.92399999918</v>
      </c>
      <c r="Y88" s="107">
        <f t="shared" si="35"/>
        <v>671482.92399999918</v>
      </c>
      <c r="Z88" s="79">
        <v>80000</v>
      </c>
      <c r="AA88" s="17">
        <f t="shared" si="36"/>
        <v>80000</v>
      </c>
      <c r="AB88" s="26">
        <f t="shared" si="37"/>
        <v>0.1191392917684979</v>
      </c>
      <c r="AC88" s="122">
        <f t="shared" si="25"/>
        <v>1.4937808815576853E-2</v>
      </c>
      <c r="AD88" s="124"/>
      <c r="AE88" s="124"/>
      <c r="AF88" s="124"/>
      <c r="AG88" s="124">
        <f t="shared" si="26"/>
        <v>0</v>
      </c>
      <c r="AH88" s="24">
        <v>0.03</v>
      </c>
      <c r="AI88" s="126">
        <f t="shared" si="27"/>
        <v>0.03</v>
      </c>
      <c r="AJ88" s="17">
        <f t="shared" si="28"/>
        <v>77600</v>
      </c>
      <c r="AK88" s="14"/>
      <c r="AL88" s="7"/>
      <c r="AM88" s="14"/>
      <c r="AN88" s="10" t="s">
        <v>23</v>
      </c>
      <c r="AO88" s="23"/>
      <c r="AP88" s="7" t="s">
        <v>109</v>
      </c>
      <c r="AQ88" s="20"/>
    </row>
    <row r="89" spans="1:43" ht="36" customHeight="1" x14ac:dyDescent="0.25">
      <c r="A89" s="7">
        <f t="shared" si="29"/>
        <v>86</v>
      </c>
      <c r="B89" s="7" t="s">
        <v>29</v>
      </c>
      <c r="C89" s="8" t="s">
        <v>41</v>
      </c>
      <c r="D89" s="114" t="s">
        <v>42</v>
      </c>
      <c r="E89" s="11" t="s">
        <v>27</v>
      </c>
      <c r="F89" s="12" t="s">
        <v>22</v>
      </c>
      <c r="G89" s="73">
        <v>1</v>
      </c>
      <c r="H89" s="31">
        <f>VLOOKUP(C89,[1]Sheet1!$B:$AY,50,0)</f>
        <v>1499497.47</v>
      </c>
      <c r="I89" s="31">
        <f>VLOOKUP(C89,[1]Sheet1!$B:$AZ,51,0)</f>
        <v>1241607.73</v>
      </c>
      <c r="J89" s="44">
        <f>VLOOKUP(C89,[1]Sheet1!$B$5:$BB$697,53,0)</f>
        <v>58624.143333333297</v>
      </c>
      <c r="K89" s="44">
        <f>VLOOKUP(C89,[1]Sheet1!$B:$BC,54,0)</f>
        <v>65658.031666666706</v>
      </c>
      <c r="L89" s="44">
        <f>VLOOKUP(C89,[1]Sheet1!$B:$BD,55,0)</f>
        <v>76727.113333333298</v>
      </c>
      <c r="M89" s="44">
        <f>VLOOKUP(C89,[1]Sheet1!$B:$BE,56,0)</f>
        <v>97566.863333333298</v>
      </c>
      <c r="N89" s="44">
        <f>VLOOKUP(C89,[1]Sheet1!$B:$BF,57,0)</f>
        <v>123439.506666667</v>
      </c>
      <c r="O89" s="44">
        <f>VLOOKUP(C89,[2]Sheet1!$B:$BH,59,0)</f>
        <v>128782.94500000001</v>
      </c>
      <c r="P89" s="108">
        <f t="shared" si="30"/>
        <v>550798.60333333362</v>
      </c>
      <c r="Q89" s="109">
        <f>VLOOKUP(C89,[3]Sheet2!$A:$V,21,0)</f>
        <v>290000</v>
      </c>
      <c r="R89" s="109"/>
      <c r="S89" s="109"/>
      <c r="T89" s="109">
        <f>VLOOKUP(C89,'[4]5.30 (2)'!$C$4:$V$115,20,0)</f>
        <v>100000</v>
      </c>
      <c r="U89" s="109">
        <f t="shared" si="31"/>
        <v>390000</v>
      </c>
      <c r="V89" s="106">
        <f t="shared" si="32"/>
        <v>160798.60333333362</v>
      </c>
      <c r="W89" s="112">
        <f t="shared" si="33"/>
        <v>1141607.73</v>
      </c>
      <c r="X89" s="61">
        <f t="shared" si="34"/>
        <v>160798.60333333362</v>
      </c>
      <c r="Y89" s="107">
        <f t="shared" si="35"/>
        <v>160798.60333333362</v>
      </c>
      <c r="Z89" s="79">
        <v>90000</v>
      </c>
      <c r="AA89" s="17">
        <f t="shared" si="36"/>
        <v>90000</v>
      </c>
      <c r="AB89" s="26">
        <f t="shared" si="37"/>
        <v>0.5597063540000472</v>
      </c>
      <c r="AC89" s="122">
        <f t="shared" si="25"/>
        <v>1.680503491752396E-2</v>
      </c>
      <c r="AD89" s="124"/>
      <c r="AE89" s="124"/>
      <c r="AF89" s="124"/>
      <c r="AG89" s="124">
        <f t="shared" si="26"/>
        <v>0</v>
      </c>
      <c r="AH89" s="24">
        <v>0.03</v>
      </c>
      <c r="AI89" s="126">
        <f t="shared" si="27"/>
        <v>0.03</v>
      </c>
      <c r="AJ89" s="17">
        <f t="shared" si="28"/>
        <v>87300</v>
      </c>
      <c r="AK89" s="14"/>
      <c r="AL89" s="7"/>
      <c r="AM89" s="14"/>
      <c r="AN89" s="10" t="s">
        <v>23</v>
      </c>
      <c r="AO89" s="23"/>
      <c r="AP89" s="7" t="s">
        <v>109</v>
      </c>
      <c r="AQ89" s="20"/>
    </row>
    <row r="90" spans="1:43" ht="36" customHeight="1" x14ac:dyDescent="0.25">
      <c r="A90" s="7">
        <f t="shared" si="29"/>
        <v>87</v>
      </c>
      <c r="B90" s="7" t="s">
        <v>57</v>
      </c>
      <c r="C90" s="8" t="s">
        <v>104</v>
      </c>
      <c r="D90" s="114" t="s">
        <v>105</v>
      </c>
      <c r="E90" s="11" t="s">
        <v>27</v>
      </c>
      <c r="F90" s="12" t="s">
        <v>22</v>
      </c>
      <c r="G90" s="73">
        <v>0.8</v>
      </c>
      <c r="H90" s="31">
        <f>VLOOKUP(C90,[1]Sheet1!$B:$AY,50,0)</f>
        <v>1719896.03</v>
      </c>
      <c r="I90" s="31">
        <f>VLOOKUP(C90,[1]Sheet1!$B:$AZ,51,0)</f>
        <v>1252728.6000000001</v>
      </c>
      <c r="J90" s="44">
        <f>VLOOKUP(C90,[1]Sheet1!$B$5:$BB$697,53,0)</f>
        <v>142168.86166666701</v>
      </c>
      <c r="K90" s="44">
        <f>VLOOKUP(C90,[1]Sheet1!$B:$BC,54,0)</f>
        <v>149580.686666667</v>
      </c>
      <c r="L90" s="44">
        <f>VLOOKUP(C90,[1]Sheet1!$B:$BD,55,0)</f>
        <v>146512.29</v>
      </c>
      <c r="M90" s="44">
        <f>VLOOKUP(C90,[1]Sheet1!$B:$BE,56,0)</f>
        <v>140380.92666666699</v>
      </c>
      <c r="N90" s="44">
        <f>VLOOKUP(C90,[1]Sheet1!$B:$BF,57,0)</f>
        <v>164414.35</v>
      </c>
      <c r="O90" s="44">
        <f>VLOOKUP(C90,[2]Sheet1!$B:$BH,59,0)</f>
        <v>173045.64666666667</v>
      </c>
      <c r="P90" s="108">
        <f t="shared" si="30"/>
        <v>732882.20933333412</v>
      </c>
      <c r="Q90" s="109">
        <f>VLOOKUP(C90,[3]Sheet2!$A:$V,21,0)</f>
        <v>260000</v>
      </c>
      <c r="R90" s="109"/>
      <c r="S90" s="109"/>
      <c r="T90" s="109">
        <f>VLOOKUP(C90,'[4]5.30 (2)'!$C$4:$V$115,20,0)</f>
        <v>50000</v>
      </c>
      <c r="U90" s="109">
        <f t="shared" si="31"/>
        <v>310000</v>
      </c>
      <c r="V90" s="106">
        <f t="shared" si="32"/>
        <v>422882.20933333412</v>
      </c>
      <c r="W90" s="112">
        <f t="shared" si="33"/>
        <v>1202728.6000000001</v>
      </c>
      <c r="X90" s="61">
        <f t="shared" si="34"/>
        <v>422882.20933333412</v>
      </c>
      <c r="Y90" s="107">
        <f t="shared" si="35"/>
        <v>422882.20933333412</v>
      </c>
      <c r="Z90" s="79">
        <v>80000</v>
      </c>
      <c r="AA90" s="17">
        <f t="shared" si="36"/>
        <v>80000</v>
      </c>
      <c r="AB90" s="26">
        <f t="shared" si="37"/>
        <v>0.18917797494039415</v>
      </c>
      <c r="AC90" s="122">
        <f t="shared" si="25"/>
        <v>1.4937808815576853E-2</v>
      </c>
      <c r="AD90" s="124">
        <v>526</v>
      </c>
      <c r="AE90" s="124">
        <v>3000</v>
      </c>
      <c r="AF90" s="124"/>
      <c r="AG90" s="124">
        <f t="shared" si="26"/>
        <v>3526</v>
      </c>
      <c r="AH90" s="24">
        <v>0.03</v>
      </c>
      <c r="AI90" s="126">
        <f t="shared" si="27"/>
        <v>7.4075000000000002E-2</v>
      </c>
      <c r="AJ90" s="17">
        <f t="shared" si="28"/>
        <v>74074</v>
      </c>
      <c r="AK90" s="14"/>
      <c r="AL90" s="7"/>
      <c r="AM90" s="14"/>
      <c r="AN90" s="10" t="s">
        <v>23</v>
      </c>
      <c r="AO90" s="23"/>
      <c r="AP90" s="7" t="s">
        <v>28</v>
      </c>
      <c r="AQ90" s="20"/>
    </row>
    <row r="91" spans="1:43" ht="36" customHeight="1" x14ac:dyDescent="0.25">
      <c r="A91" s="7">
        <f t="shared" si="29"/>
        <v>88</v>
      </c>
      <c r="B91" s="7" t="s">
        <v>57</v>
      </c>
      <c r="C91" s="8" t="s">
        <v>77</v>
      </c>
      <c r="D91" s="114" t="s">
        <v>78</v>
      </c>
      <c r="E91" s="11" t="s">
        <v>27</v>
      </c>
      <c r="F91" s="12" t="s">
        <v>22</v>
      </c>
      <c r="G91" s="73">
        <v>1</v>
      </c>
      <c r="H91" s="31">
        <f>VLOOKUP(C91,[1]Sheet1!$B:$AY,50,0)</f>
        <v>1027636.08</v>
      </c>
      <c r="I91" s="31">
        <f>VLOOKUP(C91,[1]Sheet1!$B:$AZ,51,0)</f>
        <v>445151.57</v>
      </c>
      <c r="J91" s="44">
        <f>VLOOKUP(C91,[1]Sheet1!$B$5:$BB$697,53,0)</f>
        <v>33436.411666666703</v>
      </c>
      <c r="K91" s="44">
        <f>VLOOKUP(C91,[1]Sheet1!$B:$BC,54,0)</f>
        <v>33436.411666666703</v>
      </c>
      <c r="L91" s="44">
        <f>VLOOKUP(C91,[1]Sheet1!$B:$BD,55,0)</f>
        <v>33436.411666666703</v>
      </c>
      <c r="M91" s="44">
        <f>VLOOKUP(C91,[1]Sheet1!$B:$BE,56,0)</f>
        <v>74191.928333333301</v>
      </c>
      <c r="N91" s="44">
        <f>VLOOKUP(C91,[1]Sheet1!$B:$BF,57,0)</f>
        <v>117282.133333333</v>
      </c>
      <c r="O91" s="44">
        <f>VLOOKUP(C91,[2]Sheet1!$B:$BH,59,0)</f>
        <v>160887.75166666668</v>
      </c>
      <c r="P91" s="108">
        <f t="shared" si="30"/>
        <v>452671.04833333311</v>
      </c>
      <c r="Q91" s="109">
        <f>VLOOKUP(C91,[3]Sheet2!$A:$V,21,0)</f>
        <v>368000</v>
      </c>
      <c r="R91" s="109"/>
      <c r="S91" s="109"/>
      <c r="T91" s="109">
        <v>127000</v>
      </c>
      <c r="U91" s="109">
        <f t="shared" si="31"/>
        <v>495000</v>
      </c>
      <c r="V91" s="106">
        <f t="shared" si="32"/>
        <v>-42328.951666666893</v>
      </c>
      <c r="W91" s="112">
        <f t="shared" si="33"/>
        <v>318151.57</v>
      </c>
      <c r="X91" s="61">
        <f t="shared" si="34"/>
        <v>-42328.951666666893</v>
      </c>
      <c r="Y91" s="107">
        <f t="shared" si="35"/>
        <v>0</v>
      </c>
      <c r="Z91" s="79">
        <v>100000</v>
      </c>
      <c r="AA91" s="128">
        <f t="shared" si="36"/>
        <v>100000</v>
      </c>
      <c r="AB91" s="26" t="str">
        <f t="shared" si="37"/>
        <v>100%</v>
      </c>
      <c r="AC91" s="122">
        <f t="shared" si="25"/>
        <v>1.8672261019471066E-2</v>
      </c>
      <c r="AD91" s="124">
        <v>390</v>
      </c>
      <c r="AE91" s="124"/>
      <c r="AF91" s="124"/>
      <c r="AG91" s="124">
        <f t="shared" si="26"/>
        <v>390</v>
      </c>
      <c r="AH91" s="24">
        <v>0.03</v>
      </c>
      <c r="AI91" s="126">
        <f t="shared" si="27"/>
        <v>3.39E-2</v>
      </c>
      <c r="AJ91" s="17">
        <f t="shared" si="28"/>
        <v>96610</v>
      </c>
      <c r="AK91" s="14"/>
      <c r="AL91" s="7"/>
      <c r="AM91" s="14"/>
      <c r="AN91" s="10" t="s">
        <v>23</v>
      </c>
      <c r="AO91" s="17"/>
      <c r="AP91" s="7" t="s">
        <v>28</v>
      </c>
      <c r="AQ91" s="20" t="s">
        <v>317</v>
      </c>
    </row>
    <row r="92" spans="1:43" ht="36" customHeight="1" x14ac:dyDescent="0.25">
      <c r="A92" s="7">
        <f t="shared" si="29"/>
        <v>89</v>
      </c>
      <c r="B92" s="7" t="s">
        <v>57</v>
      </c>
      <c r="C92" s="8" t="s">
        <v>461</v>
      </c>
      <c r="D92" s="114" t="s">
        <v>462</v>
      </c>
      <c r="E92" s="11" t="s">
        <v>27</v>
      </c>
      <c r="F92" s="12" t="s">
        <v>22</v>
      </c>
      <c r="G92" s="73">
        <v>0.8</v>
      </c>
      <c r="H92" s="31">
        <f>VLOOKUP(C92,[1]Sheet1!$B:$AY,50,0)</f>
        <v>705915.92</v>
      </c>
      <c r="I92" s="31">
        <f>VLOOKUP(C92,[1]Sheet1!$B:$AZ,51,0)</f>
        <v>475879.26</v>
      </c>
      <c r="J92" s="44">
        <f>VLOOKUP(C92,[1]Sheet1!$B$5:$BB$697,53,0)</f>
        <v>65073.55</v>
      </c>
      <c r="K92" s="44">
        <f>VLOOKUP(C92,[1]Sheet1!$B:$BC,54,0)</f>
        <v>71598.343333333294</v>
      </c>
      <c r="L92" s="44">
        <f>VLOOKUP(C92,[1]Sheet1!$B:$BD,55,0)</f>
        <v>78388.066666666695</v>
      </c>
      <c r="M92" s="44">
        <f>VLOOKUP(C92,[1]Sheet1!$B:$BE,56,0)</f>
        <v>46926.211666666699</v>
      </c>
      <c r="N92" s="44">
        <f>VLOOKUP(C92,[1]Sheet1!$B:$BF,57,0)</f>
        <v>57061.758333333302</v>
      </c>
      <c r="O92" s="44">
        <f>VLOOKUP(C92,[2]Sheet1!$B:$BH,59,0)</f>
        <v>56628.27</v>
      </c>
      <c r="P92" s="108">
        <f t="shared" si="30"/>
        <v>300540.96000000008</v>
      </c>
      <c r="Q92" s="109">
        <f>VLOOKUP(C92,[3]Sheet2!$A:$V,21,0)</f>
        <v>162000</v>
      </c>
      <c r="R92" s="109"/>
      <c r="S92" s="109"/>
      <c r="T92" s="109">
        <v>0</v>
      </c>
      <c r="U92" s="109">
        <f t="shared" si="31"/>
        <v>162000</v>
      </c>
      <c r="V92" s="106">
        <f t="shared" si="32"/>
        <v>138540.96000000008</v>
      </c>
      <c r="W92" s="112">
        <f t="shared" si="33"/>
        <v>475879.26</v>
      </c>
      <c r="X92" s="61">
        <f t="shared" si="34"/>
        <v>138540.96000000008</v>
      </c>
      <c r="Y92" s="107">
        <f t="shared" si="35"/>
        <v>138540.96000000008</v>
      </c>
      <c r="Z92" s="79">
        <v>80000</v>
      </c>
      <c r="AA92" s="17">
        <f t="shared" si="36"/>
        <v>80000</v>
      </c>
      <c r="AB92" s="26">
        <f t="shared" si="37"/>
        <v>0.57744655443415405</v>
      </c>
      <c r="AC92" s="122">
        <f t="shared" si="25"/>
        <v>1.4937808815576853E-2</v>
      </c>
      <c r="AD92" s="124">
        <v>653</v>
      </c>
      <c r="AE92" s="124"/>
      <c r="AF92" s="124"/>
      <c r="AG92" s="124">
        <f t="shared" si="26"/>
        <v>653</v>
      </c>
      <c r="AH92" s="24">
        <v>0.03</v>
      </c>
      <c r="AI92" s="126">
        <f t="shared" si="27"/>
        <v>3.8162500000000002E-2</v>
      </c>
      <c r="AJ92" s="17">
        <f t="shared" si="28"/>
        <v>76947</v>
      </c>
      <c r="AK92" s="14"/>
      <c r="AL92" s="7"/>
      <c r="AM92" s="14"/>
      <c r="AN92" s="10" t="s">
        <v>23</v>
      </c>
      <c r="AO92" s="17"/>
      <c r="AP92" s="7" t="s">
        <v>28</v>
      </c>
      <c r="AQ92" s="111" t="s">
        <v>463</v>
      </c>
    </row>
    <row r="93" spans="1:43" ht="36" hidden="1" customHeight="1" x14ac:dyDescent="0.25">
      <c r="A93" s="7">
        <f t="shared" si="29"/>
        <v>90</v>
      </c>
      <c r="B93" s="7" t="s">
        <v>190</v>
      </c>
      <c r="C93" s="8" t="s">
        <v>58</v>
      </c>
      <c r="D93" s="114" t="s">
        <v>59</v>
      </c>
      <c r="E93" s="11" t="s">
        <v>27</v>
      </c>
      <c r="F93" s="12" t="s">
        <v>22</v>
      </c>
      <c r="G93" s="73">
        <v>0.8</v>
      </c>
      <c r="H93" s="31">
        <f>VLOOKUP(C93,[1]Sheet1!$B:$AY,50,0)</f>
        <v>558048.48</v>
      </c>
      <c r="I93" s="31">
        <f>VLOOKUP(C93,[1]Sheet1!$B:$AZ,51,0)</f>
        <v>486559.03</v>
      </c>
      <c r="J93" s="44">
        <f>VLOOKUP(C93,[1]Sheet1!$B$5:$BB$697,53,0)</f>
        <v>36789.43</v>
      </c>
      <c r="K93" s="44">
        <f>VLOOKUP(C93,[1]Sheet1!$B:$BC,54,0)</f>
        <v>45145.046666666698</v>
      </c>
      <c r="L93" s="44">
        <f>VLOOKUP(C93,[1]Sheet1!$B:$BD,55,0)</f>
        <v>81093.171666666705</v>
      </c>
      <c r="M93" s="44">
        <f>VLOOKUP(C93,[1]Sheet1!$B:$BE,56,0)</f>
        <v>80352.171666666705</v>
      </c>
      <c r="N93" s="44">
        <f>VLOOKUP(C93,[1]Sheet1!$B:$BF,57,0)</f>
        <v>92267.08</v>
      </c>
      <c r="O93" s="44">
        <f>VLOOKUP(C93,[2]Sheet1!$B:$BH,59,0)</f>
        <v>92267.08</v>
      </c>
      <c r="P93" s="108">
        <f t="shared" si="30"/>
        <v>342331.18400000012</v>
      </c>
      <c r="Q93" s="109">
        <f>VLOOKUP(C93,[3]Sheet2!$A:$V,21,0)</f>
        <v>110000</v>
      </c>
      <c r="R93" s="109"/>
      <c r="S93" s="109"/>
      <c r="T93" s="109">
        <f>VLOOKUP(C93,'[4]5.30 (2)'!$C$4:$V$115,20,0)</f>
        <v>40000</v>
      </c>
      <c r="U93" s="109">
        <f t="shared" si="31"/>
        <v>150000</v>
      </c>
      <c r="V93" s="106">
        <f t="shared" si="32"/>
        <v>192331.18400000012</v>
      </c>
      <c r="W93" s="112">
        <f t="shared" si="33"/>
        <v>446559.03</v>
      </c>
      <c r="X93" s="61">
        <f t="shared" si="34"/>
        <v>192331.18400000012</v>
      </c>
      <c r="Y93" s="107">
        <f t="shared" si="35"/>
        <v>192331.18400000012</v>
      </c>
      <c r="Z93" s="61">
        <v>50000</v>
      </c>
      <c r="AA93" s="17">
        <f t="shared" si="36"/>
        <v>50000</v>
      </c>
      <c r="AB93" s="26">
        <f t="shared" si="37"/>
        <v>0.25996824311131972</v>
      </c>
      <c r="AC93" s="122">
        <f t="shared" si="25"/>
        <v>9.3361305097355331E-3</v>
      </c>
      <c r="AD93" s="124"/>
      <c r="AE93" s="124"/>
      <c r="AF93" s="124"/>
      <c r="AG93" s="124">
        <f t="shared" si="26"/>
        <v>0</v>
      </c>
      <c r="AH93" s="24">
        <v>0</v>
      </c>
      <c r="AI93" s="126">
        <f t="shared" si="27"/>
        <v>0</v>
      </c>
      <c r="AJ93" s="17">
        <f t="shared" si="28"/>
        <v>50000</v>
      </c>
      <c r="AK93" s="134">
        <v>45442</v>
      </c>
      <c r="AL93" s="135">
        <v>3</v>
      </c>
      <c r="AM93" s="134">
        <f>AK93-AL93</f>
        <v>45439</v>
      </c>
      <c r="AN93" s="10" t="s">
        <v>23</v>
      </c>
      <c r="AO93" s="23"/>
      <c r="AP93" s="7" t="s">
        <v>24</v>
      </c>
      <c r="AQ93" s="20"/>
    </row>
    <row r="94" spans="1:43" ht="36" customHeight="1" x14ac:dyDescent="0.25">
      <c r="A94" s="7">
        <f t="shared" si="29"/>
        <v>91</v>
      </c>
      <c r="B94" s="7" t="s">
        <v>190</v>
      </c>
      <c r="C94" s="8" t="s">
        <v>318</v>
      </c>
      <c r="D94" s="114" t="s">
        <v>319</v>
      </c>
      <c r="E94" s="11" t="s">
        <v>27</v>
      </c>
      <c r="F94" s="12" t="s">
        <v>22</v>
      </c>
      <c r="G94" s="73">
        <v>0.8</v>
      </c>
      <c r="H94" s="31">
        <f>VLOOKUP(C94,[1]Sheet1!$B:$AY,50,0)</f>
        <v>109558.55</v>
      </c>
      <c r="I94" s="31">
        <f>VLOOKUP(C94,[1]Sheet1!$B:$AZ,51,0)</f>
        <v>57248.57</v>
      </c>
      <c r="J94" s="44">
        <f>VLOOKUP(C94,[1]Sheet1!$B$5:$BB$697,53,0)</f>
        <v>0</v>
      </c>
      <c r="K94" s="44">
        <f>VLOOKUP(C94,[1]Sheet1!$B:$BC,54,0)</f>
        <v>165.45333333333301</v>
      </c>
      <c r="L94" s="44">
        <f>VLOOKUP(C94,[1]Sheet1!$B:$BD,55,0)</f>
        <v>9541.4283333333296</v>
      </c>
      <c r="M94" s="44">
        <f>VLOOKUP(C94,[1]Sheet1!$B:$BE,56,0)</f>
        <v>13734.6733333333</v>
      </c>
      <c r="N94" s="44">
        <f>VLOOKUP(C94,[1]Sheet1!$B:$BF,57,0)</f>
        <v>18259.758333333299</v>
      </c>
      <c r="O94" s="44">
        <f>VLOOKUP(C94,[2]Sheet1!$B:$BH,59,0)</f>
        <v>18259.758333333335</v>
      </c>
      <c r="P94" s="108">
        <f t="shared" si="30"/>
        <v>47968.857333333282</v>
      </c>
      <c r="Q94" s="109">
        <f>VLOOKUP(C94,[3]Sheet2!$A:$V,21,0)</f>
        <v>81551.240000000005</v>
      </c>
      <c r="R94" s="109"/>
      <c r="S94" s="109"/>
      <c r="T94" s="109">
        <f>VLOOKUP(C94,'[4]5.30 (2)'!$C$4:$V$115,20,0)</f>
        <v>10000</v>
      </c>
      <c r="U94" s="109">
        <f t="shared" si="31"/>
        <v>91551.24</v>
      </c>
      <c r="V94" s="106">
        <f t="shared" si="32"/>
        <v>-43582.382666666723</v>
      </c>
      <c r="W94" s="112">
        <f t="shared" si="33"/>
        <v>47248.57</v>
      </c>
      <c r="X94" s="61">
        <f t="shared" si="34"/>
        <v>-43582.382666666723</v>
      </c>
      <c r="Y94" s="107">
        <f t="shared" si="35"/>
        <v>0</v>
      </c>
      <c r="Z94" s="79">
        <v>40000</v>
      </c>
      <c r="AA94" s="17">
        <f t="shared" si="36"/>
        <v>40000</v>
      </c>
      <c r="AB94" s="26" t="str">
        <f t="shared" si="37"/>
        <v>100%</v>
      </c>
      <c r="AC94" s="122">
        <f t="shared" si="25"/>
        <v>7.4689044077884265E-3</v>
      </c>
      <c r="AD94" s="124"/>
      <c r="AE94" s="124"/>
      <c r="AF94" s="124"/>
      <c r="AG94" s="124">
        <f t="shared" si="26"/>
        <v>0</v>
      </c>
      <c r="AH94" s="24">
        <v>0</v>
      </c>
      <c r="AI94" s="126">
        <f t="shared" si="27"/>
        <v>0</v>
      </c>
      <c r="AJ94" s="17">
        <f t="shared" si="28"/>
        <v>40000</v>
      </c>
      <c r="AK94" s="14"/>
      <c r="AL94" s="7"/>
      <c r="AM94" s="14"/>
      <c r="AN94" s="10" t="s">
        <v>23</v>
      </c>
      <c r="AO94" s="23"/>
      <c r="AP94" s="7" t="s">
        <v>28</v>
      </c>
      <c r="AQ94" s="20"/>
    </row>
    <row r="95" spans="1:43" ht="36" hidden="1" customHeight="1" x14ac:dyDescent="0.25">
      <c r="A95" s="7">
        <f t="shared" si="29"/>
        <v>92</v>
      </c>
      <c r="B95" s="7" t="s">
        <v>29</v>
      </c>
      <c r="C95" s="8" t="s">
        <v>320</v>
      </c>
      <c r="D95" s="114" t="s">
        <v>321</v>
      </c>
      <c r="E95" s="11" t="s">
        <v>27</v>
      </c>
      <c r="F95" s="12" t="s">
        <v>22</v>
      </c>
      <c r="G95" s="73">
        <v>0.8</v>
      </c>
      <c r="H95" s="31">
        <f>VLOOKUP(C95,[1]Sheet1!$B:$AY,50,0)</f>
        <v>228188.19</v>
      </c>
      <c r="I95" s="31">
        <f>VLOOKUP(C95,[1]Sheet1!$B:$AZ,51,0)</f>
        <v>193610.19</v>
      </c>
      <c r="J95" s="44">
        <f>VLOOKUP(C95,[1]Sheet1!$B$5:$BB$697,53,0)</f>
        <v>10800.39</v>
      </c>
      <c r="K95" s="44">
        <f>VLOOKUP(C95,[1]Sheet1!$B:$BC,54,0)</f>
        <v>10752.93</v>
      </c>
      <c r="L95" s="44">
        <f>VLOOKUP(C95,[1]Sheet1!$B:$BD,55,0)</f>
        <v>12986.94</v>
      </c>
      <c r="M95" s="44">
        <f>VLOOKUP(C95,[1]Sheet1!$B:$BE,56,0)</f>
        <v>15797.34</v>
      </c>
      <c r="N95" s="44">
        <f>VLOOKUP(C95,[1]Sheet1!$B:$BF,57,0)</f>
        <v>20360.34</v>
      </c>
      <c r="O95" s="44">
        <f>VLOOKUP(C95,[2]Sheet1!$B:$BH,59,0)</f>
        <v>18560.25</v>
      </c>
      <c r="P95" s="108">
        <f t="shared" si="30"/>
        <v>71406.552000000011</v>
      </c>
      <c r="Q95" s="109">
        <f>VLOOKUP(C95,[3]Sheet2!$A:$V,21,0)</f>
        <v>40000</v>
      </c>
      <c r="R95" s="109"/>
      <c r="S95" s="109"/>
      <c r="T95" s="109">
        <f>VLOOKUP(C95,'[4]5.30 (2)'!$C$4:$V$115,20,0)</f>
        <v>10000</v>
      </c>
      <c r="U95" s="109">
        <f t="shared" si="31"/>
        <v>50000</v>
      </c>
      <c r="V95" s="106">
        <f t="shared" si="32"/>
        <v>21406.552000000011</v>
      </c>
      <c r="W95" s="112">
        <f t="shared" si="33"/>
        <v>183610.19</v>
      </c>
      <c r="X95" s="61">
        <f t="shared" si="34"/>
        <v>21406.552000000011</v>
      </c>
      <c r="Y95" s="107">
        <f t="shared" si="35"/>
        <v>21406.552000000011</v>
      </c>
      <c r="Z95" s="61">
        <v>10000</v>
      </c>
      <c r="AA95" s="17">
        <f t="shared" si="36"/>
        <v>10000</v>
      </c>
      <c r="AB95" s="26">
        <f t="shared" si="37"/>
        <v>0.46714669415233218</v>
      </c>
      <c r="AC95" s="122">
        <f t="shared" si="25"/>
        <v>1.8672261019471066E-3</v>
      </c>
      <c r="AD95" s="124"/>
      <c r="AE95" s="124"/>
      <c r="AF95" s="124"/>
      <c r="AG95" s="124">
        <f t="shared" si="26"/>
        <v>0</v>
      </c>
      <c r="AH95" s="24">
        <v>0</v>
      </c>
      <c r="AI95" s="126">
        <f t="shared" si="27"/>
        <v>0</v>
      </c>
      <c r="AJ95" s="17">
        <f t="shared" si="28"/>
        <v>10000</v>
      </c>
      <c r="AK95" s="134">
        <v>45442</v>
      </c>
      <c r="AL95" s="135">
        <v>3</v>
      </c>
      <c r="AM95" s="134">
        <f>AK95-AL95</f>
        <v>45439</v>
      </c>
      <c r="AN95" s="10" t="s">
        <v>23</v>
      </c>
      <c r="AO95" s="23"/>
      <c r="AP95" s="7" t="s">
        <v>109</v>
      </c>
      <c r="AQ95" s="20"/>
    </row>
    <row r="96" spans="1:43" ht="36" customHeight="1" x14ac:dyDescent="0.25">
      <c r="A96" s="7">
        <f t="shared" si="29"/>
        <v>93</v>
      </c>
      <c r="B96" s="7" t="s">
        <v>190</v>
      </c>
      <c r="C96" s="8" t="s">
        <v>150</v>
      </c>
      <c r="D96" s="114" t="s">
        <v>151</v>
      </c>
      <c r="E96" s="11" t="s">
        <v>27</v>
      </c>
      <c r="F96" s="12" t="s">
        <v>22</v>
      </c>
      <c r="G96" s="73">
        <v>0.8</v>
      </c>
      <c r="H96" s="31">
        <f>VLOOKUP(C96,[1]Sheet1!$B:$AY,50,0)</f>
        <v>559480.99</v>
      </c>
      <c r="I96" s="31">
        <f>VLOOKUP(C96,[1]Sheet1!$B:$AZ,51,0)</f>
        <v>351366.65</v>
      </c>
      <c r="J96" s="44">
        <f>VLOOKUP(C96,[1]Sheet1!$B$5:$BB$697,53,0)</f>
        <v>32805.901666666701</v>
      </c>
      <c r="K96" s="44">
        <f>VLOOKUP(C96,[1]Sheet1!$B:$BC,54,0)</f>
        <v>38279.656666666699</v>
      </c>
      <c r="L96" s="44">
        <f>VLOOKUP(C96,[1]Sheet1!$B:$BD,55,0)</f>
        <v>47907.506666666697</v>
      </c>
      <c r="M96" s="44">
        <f>VLOOKUP(C96,[1]Sheet1!$B:$BE,56,0)</f>
        <v>58561.108333333301</v>
      </c>
      <c r="N96" s="44">
        <f>VLOOKUP(C96,[1]Sheet1!$B:$BF,57,0)</f>
        <v>79188.596666666694</v>
      </c>
      <c r="O96" s="44">
        <f>VLOOKUP(C96,[2]Sheet1!$B:$BH,59,0)</f>
        <v>67493.051666666681</v>
      </c>
      <c r="P96" s="108">
        <f t="shared" si="30"/>
        <v>259388.65733333342</v>
      </c>
      <c r="Q96" s="109">
        <f>VLOOKUP(C96,[3]Sheet2!$A:$V,21,0)</f>
        <v>199000</v>
      </c>
      <c r="R96" s="109"/>
      <c r="S96" s="109"/>
      <c r="T96" s="109">
        <f>VLOOKUP(C96,'[4]5.30 (2)'!$C$4:$V$115,20,0)</f>
        <v>20000</v>
      </c>
      <c r="U96" s="109">
        <f t="shared" si="31"/>
        <v>219000</v>
      </c>
      <c r="V96" s="106">
        <f t="shared" si="32"/>
        <v>40388.657333333424</v>
      </c>
      <c r="W96" s="112">
        <f t="shared" si="33"/>
        <v>331366.65000000002</v>
      </c>
      <c r="X96" s="61">
        <f t="shared" si="34"/>
        <v>40388.657333333424</v>
      </c>
      <c r="Y96" s="107">
        <f t="shared" si="35"/>
        <v>40388.657333333424</v>
      </c>
      <c r="Z96" s="79">
        <v>40000</v>
      </c>
      <c r="AA96" s="17">
        <f t="shared" si="36"/>
        <v>40000</v>
      </c>
      <c r="AB96" s="26">
        <f t="shared" si="37"/>
        <v>0.99037706725118935</v>
      </c>
      <c r="AC96" s="122">
        <f t="shared" si="25"/>
        <v>7.4689044077884265E-3</v>
      </c>
      <c r="AD96" s="124">
        <v>390</v>
      </c>
      <c r="AE96" s="124"/>
      <c r="AF96" s="124"/>
      <c r="AG96" s="124">
        <f t="shared" si="26"/>
        <v>390</v>
      </c>
      <c r="AH96" s="24">
        <v>0.03</v>
      </c>
      <c r="AI96" s="126">
        <f t="shared" si="27"/>
        <v>3.9750000000000001E-2</v>
      </c>
      <c r="AJ96" s="17">
        <f t="shared" si="28"/>
        <v>38410</v>
      </c>
      <c r="AK96" s="14"/>
      <c r="AL96" s="7"/>
      <c r="AM96" s="14"/>
      <c r="AN96" s="10" t="s">
        <v>23</v>
      </c>
      <c r="AO96" s="23"/>
      <c r="AP96" s="7" t="s">
        <v>28</v>
      </c>
      <c r="AQ96" s="20"/>
    </row>
    <row r="97" spans="1:43" ht="36" customHeight="1" x14ac:dyDescent="0.25">
      <c r="A97" s="7">
        <f t="shared" si="29"/>
        <v>94</v>
      </c>
      <c r="B97" s="7" t="s">
        <v>57</v>
      </c>
      <c r="C97" s="8" t="s">
        <v>70</v>
      </c>
      <c r="D97" s="114" t="s">
        <v>71</v>
      </c>
      <c r="E97" s="11" t="s">
        <v>27</v>
      </c>
      <c r="F97" s="12" t="s">
        <v>22</v>
      </c>
      <c r="G97" s="73">
        <v>0.8</v>
      </c>
      <c r="H97" s="31">
        <f>VLOOKUP(C97,[1]Sheet1!$B:$AY,50,0)</f>
        <v>610799.56999999995</v>
      </c>
      <c r="I97" s="31">
        <f>VLOOKUP(C97,[1]Sheet1!$B:$AZ,51,0)</f>
        <v>253466.93</v>
      </c>
      <c r="J97" s="44">
        <f>VLOOKUP(C97,[1]Sheet1!$B$5:$BB$697,53,0)</f>
        <v>30356.238333333298</v>
      </c>
      <c r="K97" s="44">
        <f>VLOOKUP(C97,[1]Sheet1!$B:$BC,54,0)</f>
        <v>42244.488333333298</v>
      </c>
      <c r="L97" s="44">
        <f>VLOOKUP(C97,[1]Sheet1!$B:$BD,55,0)</f>
        <v>42244.488333333298</v>
      </c>
      <c r="M97" s="44">
        <f>VLOOKUP(C97,[1]Sheet1!$B:$BE,56,0)</f>
        <v>40828.706666666701</v>
      </c>
      <c r="N97" s="44">
        <f>VLOOKUP(C97,[1]Sheet1!$B:$BF,57,0)</f>
        <v>40562.04</v>
      </c>
      <c r="O97" s="44">
        <f>VLOOKUP(C97,[2]Sheet1!$B:$BH,59,0)</f>
        <v>82419.3</v>
      </c>
      <c r="P97" s="108">
        <f t="shared" si="30"/>
        <v>222924.2093333333</v>
      </c>
      <c r="Q97" s="109">
        <f>VLOOKUP(C97,[3]Sheet2!$A:$V,21,0)</f>
        <v>90000</v>
      </c>
      <c r="R97" s="109"/>
      <c r="S97" s="109"/>
      <c r="T97" s="109">
        <f>VLOOKUP(C97,'[4]5.30 (2)'!$C$4:$V$115,20,0)</f>
        <v>30000</v>
      </c>
      <c r="U97" s="109">
        <f t="shared" si="31"/>
        <v>120000</v>
      </c>
      <c r="V97" s="106">
        <f t="shared" si="32"/>
        <v>102924.2093333333</v>
      </c>
      <c r="W97" s="112">
        <f t="shared" si="33"/>
        <v>223466.93</v>
      </c>
      <c r="X97" s="61">
        <f t="shared" si="34"/>
        <v>102924.2093333333</v>
      </c>
      <c r="Y97" s="107">
        <f t="shared" si="35"/>
        <v>102924.2093333333</v>
      </c>
      <c r="Z97" s="79">
        <v>50000</v>
      </c>
      <c r="AA97" s="17">
        <f t="shared" si="36"/>
        <v>50000</v>
      </c>
      <c r="AB97" s="26">
        <f t="shared" si="37"/>
        <v>0.48579435609817084</v>
      </c>
      <c r="AC97" s="122">
        <f t="shared" si="25"/>
        <v>9.3361305097355331E-3</v>
      </c>
      <c r="AD97" s="124"/>
      <c r="AE97" s="124"/>
      <c r="AF97" s="124"/>
      <c r="AG97" s="124">
        <f t="shared" si="26"/>
        <v>0</v>
      </c>
      <c r="AH97" s="24">
        <v>0.03</v>
      </c>
      <c r="AI97" s="126">
        <f t="shared" si="27"/>
        <v>0.03</v>
      </c>
      <c r="AJ97" s="17">
        <f t="shared" si="28"/>
        <v>48500</v>
      </c>
      <c r="AK97" s="14"/>
      <c r="AL97" s="7"/>
      <c r="AM97" s="14"/>
      <c r="AN97" s="10" t="s">
        <v>23</v>
      </c>
      <c r="AO97" s="23"/>
      <c r="AP97" s="7" t="s">
        <v>109</v>
      </c>
      <c r="AQ97" s="20"/>
    </row>
    <row r="98" spans="1:43" ht="36" hidden="1" customHeight="1" x14ac:dyDescent="0.25">
      <c r="A98" s="7">
        <f t="shared" si="29"/>
        <v>95</v>
      </c>
      <c r="B98" s="7" t="s">
        <v>29</v>
      </c>
      <c r="C98" s="8" t="s">
        <v>68</v>
      </c>
      <c r="D98" s="114" t="s">
        <v>69</v>
      </c>
      <c r="E98" s="11" t="s">
        <v>27</v>
      </c>
      <c r="F98" s="12" t="s">
        <v>22</v>
      </c>
      <c r="G98" s="73">
        <v>1</v>
      </c>
      <c r="H98" s="31">
        <f>VLOOKUP(C98,[1]Sheet1!$B:$AY,50,0)</f>
        <v>326217.7</v>
      </c>
      <c r="I98" s="31">
        <f>VLOOKUP(C98,[1]Sheet1!$B:$AZ,51,0)</f>
        <v>322121.33</v>
      </c>
      <c r="J98" s="44">
        <f>VLOOKUP(C98,[1]Sheet1!$B$5:$BB$697,53,0)</f>
        <v>36600.941666666702</v>
      </c>
      <c r="K98" s="44">
        <f>VLOOKUP(C98,[1]Sheet1!$B:$BC,54,0)</f>
        <v>20857.936666666701</v>
      </c>
      <c r="L98" s="44">
        <f>VLOOKUP(C98,[1]Sheet1!$B:$BD,55,0)</f>
        <v>10064.64</v>
      </c>
      <c r="M98" s="44">
        <f>VLOOKUP(C98,[1]Sheet1!$B:$BE,56,0)</f>
        <v>5247.9733333333297</v>
      </c>
      <c r="N98" s="44">
        <f>VLOOKUP(C98,[1]Sheet1!$B:$BF,57,0)</f>
        <v>2847.9733333333302</v>
      </c>
      <c r="O98" s="44">
        <f>VLOOKUP(C98,[2]Sheet1!$B:$BH,59,0)</f>
        <v>3530.7016666666664</v>
      </c>
      <c r="P98" s="108">
        <f t="shared" si="30"/>
        <v>79150.166666666715</v>
      </c>
      <c r="Q98" s="109">
        <f>VLOOKUP(C98,[3]Sheet2!$A:$V,21,0)</f>
        <v>30000</v>
      </c>
      <c r="R98" s="109"/>
      <c r="S98" s="109"/>
      <c r="T98" s="109">
        <f>VLOOKUP(C98,'[4]5.30 (2)'!$C$4:$V$115,20,0)</f>
        <v>30000</v>
      </c>
      <c r="U98" s="109">
        <f t="shared" si="31"/>
        <v>60000</v>
      </c>
      <c r="V98" s="106">
        <f t="shared" si="32"/>
        <v>19150.166666666715</v>
      </c>
      <c r="W98" s="112">
        <f t="shared" si="33"/>
        <v>292121.33</v>
      </c>
      <c r="X98" s="61">
        <f t="shared" si="34"/>
        <v>19150.166666666715</v>
      </c>
      <c r="Y98" s="107">
        <f t="shared" si="35"/>
        <v>19150.166666666715</v>
      </c>
      <c r="Z98" s="61">
        <v>30000</v>
      </c>
      <c r="AA98" s="17">
        <f t="shared" si="36"/>
        <v>30000</v>
      </c>
      <c r="AB98" s="26">
        <f t="shared" si="37"/>
        <v>1.566566000295903</v>
      </c>
      <c r="AC98" s="122">
        <f t="shared" si="25"/>
        <v>5.6016783058413198E-3</v>
      </c>
      <c r="AD98" s="124"/>
      <c r="AE98" s="124"/>
      <c r="AF98" s="124"/>
      <c r="AG98" s="124">
        <f t="shared" si="26"/>
        <v>0</v>
      </c>
      <c r="AH98" s="24">
        <v>0.03</v>
      </c>
      <c r="AI98" s="126">
        <f t="shared" si="27"/>
        <v>0.03</v>
      </c>
      <c r="AJ98" s="17">
        <f t="shared" si="28"/>
        <v>29100</v>
      </c>
      <c r="AK98" s="134">
        <v>45442</v>
      </c>
      <c r="AL98" s="135">
        <v>3</v>
      </c>
      <c r="AM98" s="134">
        <f>AK98-AL98</f>
        <v>45439</v>
      </c>
      <c r="AN98" s="10" t="s">
        <v>23</v>
      </c>
      <c r="AO98" s="23"/>
      <c r="AP98" s="7" t="s">
        <v>24</v>
      </c>
      <c r="AQ98" s="20" t="s">
        <v>322</v>
      </c>
    </row>
    <row r="99" spans="1:43" ht="36" customHeight="1" x14ac:dyDescent="0.25">
      <c r="A99" s="7">
        <f t="shared" si="29"/>
        <v>96</v>
      </c>
      <c r="B99" s="7" t="s">
        <v>18</v>
      </c>
      <c r="C99" s="8" t="s">
        <v>231</v>
      </c>
      <c r="D99" s="114" t="s">
        <v>232</v>
      </c>
      <c r="E99" s="11" t="s">
        <v>27</v>
      </c>
      <c r="F99" s="12" t="s">
        <v>22</v>
      </c>
      <c r="G99" s="73">
        <v>0.8</v>
      </c>
      <c r="H99" s="31">
        <f>VLOOKUP(C99,[1]Sheet1!$B:$AY,50,0)</f>
        <v>40239.08</v>
      </c>
      <c r="I99" s="31">
        <f>VLOOKUP(C99,[1]Sheet1!$B:$AZ,51,0)</f>
        <v>40239.08</v>
      </c>
      <c r="J99" s="44">
        <f>VLOOKUP(C99,[1]Sheet1!$B$5:$BB$697,53,0)</f>
        <v>6706.5133333333297</v>
      </c>
      <c r="K99" s="44">
        <f>VLOOKUP(C99,[1]Sheet1!$B:$BC,54,0)</f>
        <v>6706.5133333333297</v>
      </c>
      <c r="L99" s="44">
        <f>VLOOKUP(C99,[1]Sheet1!$B:$BD,55,0)</f>
        <v>6706.5133333333297</v>
      </c>
      <c r="M99" s="44">
        <f>VLOOKUP(C99,[1]Sheet1!$B:$BE,56,0)</f>
        <v>6706.5133333333297</v>
      </c>
      <c r="N99" s="44">
        <f>VLOOKUP(C99,[1]Sheet1!$B:$BF,57,0)</f>
        <v>6706.5133333333297</v>
      </c>
      <c r="O99" s="44">
        <f>VLOOKUP(C99,[2]Sheet1!$B:$BH,59,0)</f>
        <v>6706.5133333333333</v>
      </c>
      <c r="P99" s="108">
        <f t="shared" si="30"/>
        <v>32191.263999999992</v>
      </c>
      <c r="Q99" s="109">
        <f>VLOOKUP(C99,[3]Sheet2!$A:$V,21,0)</f>
        <v>40000</v>
      </c>
      <c r="R99" s="109"/>
      <c r="S99" s="109"/>
      <c r="T99" s="109"/>
      <c r="U99" s="109">
        <f t="shared" si="31"/>
        <v>40000</v>
      </c>
      <c r="V99" s="106">
        <f t="shared" si="32"/>
        <v>-7808.7360000000081</v>
      </c>
      <c r="W99" s="112">
        <f t="shared" si="33"/>
        <v>40239.08</v>
      </c>
      <c r="X99" s="61">
        <f t="shared" si="34"/>
        <v>-7808.7360000000081</v>
      </c>
      <c r="Y99" s="107">
        <f t="shared" si="35"/>
        <v>0</v>
      </c>
      <c r="Z99" s="79">
        <v>20000</v>
      </c>
      <c r="AA99" s="17">
        <f t="shared" si="36"/>
        <v>20000</v>
      </c>
      <c r="AB99" s="26" t="str">
        <f t="shared" si="37"/>
        <v>100%</v>
      </c>
      <c r="AC99" s="122">
        <f t="shared" si="25"/>
        <v>3.7344522038942132E-3</v>
      </c>
      <c r="AD99" s="124"/>
      <c r="AE99" s="124"/>
      <c r="AF99" s="124"/>
      <c r="AG99" s="124">
        <f t="shared" si="26"/>
        <v>0</v>
      </c>
      <c r="AH99" s="24">
        <v>0</v>
      </c>
      <c r="AI99" s="126">
        <f t="shared" si="27"/>
        <v>0</v>
      </c>
      <c r="AJ99" s="17">
        <f t="shared" si="28"/>
        <v>20000</v>
      </c>
      <c r="AK99" s="14"/>
      <c r="AL99" s="7"/>
      <c r="AM99" s="14"/>
      <c r="AN99" s="10" t="s">
        <v>23</v>
      </c>
      <c r="AO99" s="23"/>
      <c r="AP99" s="7" t="s">
        <v>24</v>
      </c>
      <c r="AQ99" s="20"/>
    </row>
    <row r="100" spans="1:43" ht="36" hidden="1" customHeight="1" x14ac:dyDescent="0.25">
      <c r="A100" s="7">
        <f t="shared" si="29"/>
        <v>97</v>
      </c>
      <c r="B100" s="7" t="s">
        <v>18</v>
      </c>
      <c r="C100" s="8" t="s">
        <v>220</v>
      </c>
      <c r="D100" s="114" t="s">
        <v>221</v>
      </c>
      <c r="E100" s="11" t="s">
        <v>60</v>
      </c>
      <c r="F100" s="12" t="s">
        <v>22</v>
      </c>
      <c r="G100" s="73">
        <v>1</v>
      </c>
      <c r="H100" s="31">
        <f>VLOOKUP(C100,[1]Sheet1!$B:$AY,50,0)</f>
        <v>63392.57</v>
      </c>
      <c r="I100" s="31">
        <f>VLOOKUP(C100,[1]Sheet1!$B:$AZ,51,0)</f>
        <v>49282.46</v>
      </c>
      <c r="J100" s="44">
        <f>VLOOKUP(C100,[1]Sheet1!$B$5:$BB$697,53,0)</f>
        <v>8213.7433333333302</v>
      </c>
      <c r="K100" s="44">
        <f>VLOOKUP(C100,[1]Sheet1!$B:$BC,54,0)</f>
        <v>8213.7433333333302</v>
      </c>
      <c r="L100" s="44">
        <f>VLOOKUP(C100,[1]Sheet1!$B:$BD,55,0)</f>
        <v>8213.7433333333302</v>
      </c>
      <c r="M100" s="44">
        <f>VLOOKUP(C100,[1]Sheet1!$B:$BE,56,0)</f>
        <v>8213.7433333333302</v>
      </c>
      <c r="N100" s="44">
        <f>VLOOKUP(C100,[1]Sheet1!$B:$BF,57,0)</f>
        <v>10565.428333333301</v>
      </c>
      <c r="O100" s="44">
        <f>VLOOKUP(C100,[2]Sheet1!$B:$BH,59,0)</f>
        <v>2351.6849999999999</v>
      </c>
      <c r="P100" s="108">
        <f t="shared" si="30"/>
        <v>45772.086666666619</v>
      </c>
      <c r="Q100" s="109">
        <f>VLOOKUP(C100,[3]Sheet2!$A:$V,21,0)</f>
        <v>40000</v>
      </c>
      <c r="R100" s="109"/>
      <c r="S100" s="109"/>
      <c r="T100" s="109">
        <f>VLOOKUP(C100,'[4]5.30 (2)'!$C$4:$V$115,20,0)</f>
        <v>10000</v>
      </c>
      <c r="U100" s="109">
        <f t="shared" si="31"/>
        <v>50000</v>
      </c>
      <c r="V100" s="106">
        <f t="shared" si="32"/>
        <v>-4227.9133333333812</v>
      </c>
      <c r="W100" s="112">
        <f t="shared" si="33"/>
        <v>39282.46</v>
      </c>
      <c r="X100" s="61">
        <f t="shared" si="34"/>
        <v>-4227.9133333333812</v>
      </c>
      <c r="Y100" s="107">
        <f t="shared" si="35"/>
        <v>0</v>
      </c>
      <c r="Z100" s="61">
        <v>20000</v>
      </c>
      <c r="AA100" s="17">
        <f t="shared" si="36"/>
        <v>20000</v>
      </c>
      <c r="AB100" s="26" t="str">
        <f t="shared" si="37"/>
        <v>100%</v>
      </c>
      <c r="AC100" s="122">
        <f t="shared" ref="AC100:AC131" si="38">AA100/$AA$1</f>
        <v>3.7344522038942132E-3</v>
      </c>
      <c r="AD100" s="124"/>
      <c r="AE100" s="124"/>
      <c r="AF100" s="124"/>
      <c r="AG100" s="124">
        <f t="shared" si="26"/>
        <v>0</v>
      </c>
      <c r="AH100" s="24">
        <v>0</v>
      </c>
      <c r="AI100" s="126">
        <f t="shared" si="27"/>
        <v>0</v>
      </c>
      <c r="AJ100" s="17">
        <f t="shared" si="28"/>
        <v>20000</v>
      </c>
      <c r="AK100" s="134">
        <v>45442</v>
      </c>
      <c r="AL100" s="135">
        <v>3</v>
      </c>
      <c r="AM100" s="134">
        <f>AK100-AL100</f>
        <v>45439</v>
      </c>
      <c r="AN100" s="10" t="s">
        <v>23</v>
      </c>
      <c r="AO100" s="23"/>
      <c r="AP100" s="7" t="s">
        <v>24</v>
      </c>
      <c r="AQ100" s="20" t="s">
        <v>323</v>
      </c>
    </row>
    <row r="101" spans="1:43" ht="36" customHeight="1" x14ac:dyDescent="0.25">
      <c r="A101" s="7">
        <f t="shared" si="29"/>
        <v>98</v>
      </c>
      <c r="B101" s="7" t="s">
        <v>29</v>
      </c>
      <c r="C101" s="8" t="s">
        <v>139</v>
      </c>
      <c r="D101" s="114" t="s">
        <v>140</v>
      </c>
      <c r="E101" s="10" t="s">
        <v>21</v>
      </c>
      <c r="F101" s="12" t="s">
        <v>22</v>
      </c>
      <c r="G101" s="73">
        <v>1</v>
      </c>
      <c r="H101" s="31">
        <f>VLOOKUP(C101,[1]Sheet1!$B:$AY,50,0)</f>
        <v>1588104.68</v>
      </c>
      <c r="I101" s="31">
        <f>VLOOKUP(C101,[1]Sheet1!$B:$AZ,51,0)</f>
        <v>1347082.58</v>
      </c>
      <c r="J101" s="44">
        <f>VLOOKUP(C101,[1]Sheet1!$B$5:$BB$697,53,0)</f>
        <v>201107.79333333299</v>
      </c>
      <c r="K101" s="44">
        <f>VLOOKUP(C101,[1]Sheet1!$B:$BC,54,0)</f>
        <v>149248.778333333</v>
      </c>
      <c r="L101" s="44">
        <f>VLOOKUP(C101,[1]Sheet1!$B:$BD,55,0)</f>
        <v>125224.778333333</v>
      </c>
      <c r="M101" s="44">
        <f>VLOOKUP(C101,[1]Sheet1!$B:$BE,56,0)</f>
        <v>119594.086666667</v>
      </c>
      <c r="N101" s="44">
        <f>VLOOKUP(C101,[1]Sheet1!$B:$BF,57,0)</f>
        <v>101084.98833333301</v>
      </c>
      <c r="O101" s="44">
        <f>VLOOKUP(C101,[2]Sheet1!$B:$BH,59,0)</f>
        <v>104595.12833333334</v>
      </c>
      <c r="P101" s="108">
        <f t="shared" si="30"/>
        <v>800855.5533333323</v>
      </c>
      <c r="Q101" s="109">
        <f>VLOOKUP(C101,[3]Sheet2!$A:$V,21,0)</f>
        <v>100000</v>
      </c>
      <c r="R101" s="109"/>
      <c r="S101" s="109"/>
      <c r="T101" s="109">
        <f>VLOOKUP(C101,'[4]5.30 (2)'!$C$4:$V$115,20,0)</f>
        <v>100000</v>
      </c>
      <c r="U101" s="109">
        <f t="shared" si="31"/>
        <v>200000</v>
      </c>
      <c r="V101" s="106">
        <f t="shared" si="32"/>
        <v>600855.5533333323</v>
      </c>
      <c r="W101" s="112">
        <f t="shared" si="33"/>
        <v>1247082.58</v>
      </c>
      <c r="X101" s="61">
        <f t="shared" si="34"/>
        <v>600855.5533333323</v>
      </c>
      <c r="Y101" s="107">
        <f t="shared" si="35"/>
        <v>600855.5533333323</v>
      </c>
      <c r="Z101" s="79">
        <v>500000</v>
      </c>
      <c r="AA101" s="17">
        <f t="shared" si="36"/>
        <v>500000</v>
      </c>
      <c r="AB101" s="26">
        <f t="shared" si="37"/>
        <v>0.83214675678069105</v>
      </c>
      <c r="AC101" s="122">
        <f t="shared" si="38"/>
        <v>9.3361305097355324E-2</v>
      </c>
      <c r="AD101" s="124"/>
      <c r="AE101" s="124"/>
      <c r="AF101" s="124"/>
      <c r="AG101" s="124">
        <f t="shared" si="26"/>
        <v>0</v>
      </c>
      <c r="AH101" s="24">
        <v>0.03</v>
      </c>
      <c r="AI101" s="126">
        <f t="shared" si="27"/>
        <v>0.03</v>
      </c>
      <c r="AJ101" s="17">
        <f t="shared" si="28"/>
        <v>485000</v>
      </c>
      <c r="AK101" s="14"/>
      <c r="AL101" s="7"/>
      <c r="AM101" s="14"/>
      <c r="AN101" s="10" t="s">
        <v>23</v>
      </c>
      <c r="AO101" s="17"/>
      <c r="AP101" s="7" t="s">
        <v>24</v>
      </c>
      <c r="AQ101" s="20" t="s">
        <v>324</v>
      </c>
    </row>
    <row r="102" spans="1:43" ht="36" customHeight="1" x14ac:dyDescent="0.25">
      <c r="A102" s="7">
        <f t="shared" si="29"/>
        <v>99</v>
      </c>
      <c r="B102" s="7" t="s">
        <v>29</v>
      </c>
      <c r="C102" s="8" t="s">
        <v>133</v>
      </c>
      <c r="D102" s="114" t="s">
        <v>134</v>
      </c>
      <c r="E102" s="10" t="s">
        <v>21</v>
      </c>
      <c r="F102" s="12" t="s">
        <v>22</v>
      </c>
      <c r="G102" s="73">
        <v>0.8</v>
      </c>
      <c r="H102" s="31">
        <f>VLOOKUP(C102,[1]Sheet1!$B:$AY,50,0)</f>
        <v>1375105.97</v>
      </c>
      <c r="I102" s="31">
        <f>VLOOKUP(C102,[1]Sheet1!$B:$AZ,51,0)</f>
        <v>1226691.6100000001</v>
      </c>
      <c r="J102" s="44">
        <f>VLOOKUP(C102,[1]Sheet1!$B$5:$BB$697,53,0)</f>
        <v>19878.973333333299</v>
      </c>
      <c r="K102" s="44">
        <f>VLOOKUP(C102,[1]Sheet1!$B:$BC,54,0)</f>
        <v>65506.074999999997</v>
      </c>
      <c r="L102" s="44">
        <f>VLOOKUP(C102,[1]Sheet1!$B:$BD,55,0)</f>
        <v>76930.179999999993</v>
      </c>
      <c r="M102" s="44">
        <f>VLOOKUP(C102,[1]Sheet1!$B:$BE,56,0)</f>
        <v>76930.179999999993</v>
      </c>
      <c r="N102" s="44">
        <f>VLOOKUP(C102,[1]Sheet1!$B:$BF,57,0)</f>
        <v>91156.033333333296</v>
      </c>
      <c r="O102" s="44">
        <f>VLOOKUP(C102,[2]Sheet1!$B:$BH,59,0)</f>
        <v>101665.90666666666</v>
      </c>
      <c r="P102" s="108">
        <f t="shared" si="30"/>
        <v>345653.87866666657</v>
      </c>
      <c r="Q102" s="109">
        <f>VLOOKUP(C102,[3]Sheet2!$A:$V,21,0)</f>
        <v>50000</v>
      </c>
      <c r="R102" s="109"/>
      <c r="S102" s="109"/>
      <c r="T102" s="109">
        <f>VLOOKUP(C102,'[4]5.30 (2)'!$C$4:$V$115,20,0)</f>
        <v>50000</v>
      </c>
      <c r="U102" s="109">
        <f t="shared" si="31"/>
        <v>100000</v>
      </c>
      <c r="V102" s="106">
        <f t="shared" si="32"/>
        <v>245653.87866666657</v>
      </c>
      <c r="W102" s="112">
        <f t="shared" si="33"/>
        <v>1176691.6100000001</v>
      </c>
      <c r="X102" s="61">
        <f t="shared" si="34"/>
        <v>245653.87866666657</v>
      </c>
      <c r="Y102" s="107">
        <f t="shared" si="35"/>
        <v>245653.87866666657</v>
      </c>
      <c r="Z102" s="79">
        <v>50000</v>
      </c>
      <c r="AA102" s="17">
        <f t="shared" si="36"/>
        <v>50000</v>
      </c>
      <c r="AB102" s="26">
        <f t="shared" si="37"/>
        <v>0.20353841051232152</v>
      </c>
      <c r="AC102" s="122">
        <f t="shared" si="38"/>
        <v>9.3361305097355331E-3</v>
      </c>
      <c r="AD102" s="124"/>
      <c r="AE102" s="124"/>
      <c r="AF102" s="124"/>
      <c r="AG102" s="124">
        <f t="shared" si="26"/>
        <v>0</v>
      </c>
      <c r="AH102" s="24">
        <v>0</v>
      </c>
      <c r="AI102" s="126">
        <f t="shared" si="27"/>
        <v>0</v>
      </c>
      <c r="AJ102" s="17">
        <f t="shared" si="28"/>
        <v>50000</v>
      </c>
      <c r="AK102" s="14"/>
      <c r="AL102" s="7"/>
      <c r="AM102" s="14"/>
      <c r="AN102" s="10" t="s">
        <v>23</v>
      </c>
      <c r="AO102" s="23"/>
      <c r="AP102" s="7" t="s">
        <v>24</v>
      </c>
      <c r="AQ102" s="20"/>
    </row>
    <row r="103" spans="1:43" ht="36" hidden="1" customHeight="1" x14ac:dyDescent="0.25">
      <c r="A103" s="7">
        <f t="shared" si="29"/>
        <v>100</v>
      </c>
      <c r="B103" s="7" t="s">
        <v>29</v>
      </c>
      <c r="C103" s="8" t="s">
        <v>131</v>
      </c>
      <c r="D103" s="114" t="s">
        <v>132</v>
      </c>
      <c r="E103" s="10" t="s">
        <v>21</v>
      </c>
      <c r="F103" s="12" t="s">
        <v>22</v>
      </c>
      <c r="G103" s="73">
        <v>0.8</v>
      </c>
      <c r="H103" s="31">
        <f>VLOOKUP(C103,[1]Sheet1!$B:$AY,50,0)</f>
        <v>2374301.46</v>
      </c>
      <c r="I103" s="31">
        <f>VLOOKUP(C103,[1]Sheet1!$B:$AZ,51,0)</f>
        <v>1771285.77</v>
      </c>
      <c r="J103" s="44">
        <f>VLOOKUP(C103,[1]Sheet1!$B$5:$BB$697,53,0)</f>
        <v>244520.52666666699</v>
      </c>
      <c r="K103" s="44">
        <f>VLOOKUP(C103,[1]Sheet1!$B:$BC,54,0)</f>
        <v>272920.52500000002</v>
      </c>
      <c r="L103" s="44">
        <f>VLOOKUP(C103,[1]Sheet1!$B:$BD,55,0)</f>
        <v>295214.29499999998</v>
      </c>
      <c r="M103" s="44">
        <f>VLOOKUP(C103,[1]Sheet1!$B:$BE,56,0)</f>
        <v>336686.60666666698</v>
      </c>
      <c r="N103" s="44">
        <f>VLOOKUP(C103,[1]Sheet1!$B:$BF,57,0)</f>
        <v>296871.56833333301</v>
      </c>
      <c r="O103" s="44">
        <f>VLOOKUP(C103,[2]Sheet1!$B:$BH,59,0)</f>
        <v>275931.42499999999</v>
      </c>
      <c r="P103" s="108">
        <f t="shared" ref="P103:P134" si="39">SUM(J103:O103)*G103</f>
        <v>1377715.9573333338</v>
      </c>
      <c r="Q103" s="109">
        <f>VLOOKUP(C103,[3]Sheet2!$A:$V,21,0)</f>
        <v>50000</v>
      </c>
      <c r="R103" s="109"/>
      <c r="S103" s="109"/>
      <c r="T103" s="109">
        <f>VLOOKUP(C103,'[4]5.30 (2)'!$C$4:$V$115,20,0)</f>
        <v>70000</v>
      </c>
      <c r="U103" s="109">
        <f t="shared" ref="U103:U134" si="40">SUM(Q103:T103)</f>
        <v>120000</v>
      </c>
      <c r="V103" s="106">
        <f t="shared" ref="V103:V134" si="41">P103-U103</f>
        <v>1257715.9573333338</v>
      </c>
      <c r="W103" s="112">
        <f t="shared" ref="W103:W134" si="42">I103-S103-T103</f>
        <v>1701285.77</v>
      </c>
      <c r="X103" s="61">
        <f t="shared" ref="X103:X134" si="43">_xlfn.IFS(F103="原材料",W103,F103="涉诉",W103,F103="临采",W103,F103="零部件",V103,F103="销售",V103,F103="固定资产",W103)</f>
        <v>1257715.9573333338</v>
      </c>
      <c r="Y103" s="107">
        <f t="shared" ref="Y103:Y134" si="44">IF(X103&gt;=0,X103,0)</f>
        <v>1257715.9573333338</v>
      </c>
      <c r="Z103" s="61">
        <v>50000</v>
      </c>
      <c r="AA103" s="17">
        <f t="shared" ref="AA103:AA134" si="45">Z103</f>
        <v>50000</v>
      </c>
      <c r="AB103" s="26">
        <f t="shared" ref="AB103:AB134" si="46">IF(Y103&lt;=0,"100%",Z103/Y103)</f>
        <v>3.9754604136543088E-2</v>
      </c>
      <c r="AC103" s="122">
        <f t="shared" si="38"/>
        <v>9.3361305097355331E-3</v>
      </c>
      <c r="AD103" s="124"/>
      <c r="AE103" s="124"/>
      <c r="AF103" s="124"/>
      <c r="AG103" s="124">
        <f t="shared" si="26"/>
        <v>0</v>
      </c>
      <c r="AH103" s="24">
        <v>0</v>
      </c>
      <c r="AI103" s="126">
        <f t="shared" si="27"/>
        <v>0</v>
      </c>
      <c r="AJ103" s="17">
        <f t="shared" si="28"/>
        <v>50000</v>
      </c>
      <c r="AK103" s="134">
        <v>45442</v>
      </c>
      <c r="AL103" s="135">
        <v>3</v>
      </c>
      <c r="AM103" s="134">
        <f t="shared" ref="AM103:AM110" si="47">AK103-AL103</f>
        <v>45439</v>
      </c>
      <c r="AN103" s="10" t="s">
        <v>23</v>
      </c>
      <c r="AO103" s="23"/>
      <c r="AP103" s="7" t="s">
        <v>24</v>
      </c>
      <c r="AQ103" s="20"/>
    </row>
    <row r="104" spans="1:43" ht="36" hidden="1" customHeight="1" x14ac:dyDescent="0.25">
      <c r="A104" s="7">
        <f t="shared" si="29"/>
        <v>101</v>
      </c>
      <c r="B104" s="7" t="s">
        <v>29</v>
      </c>
      <c r="C104" s="8" t="s">
        <v>325</v>
      </c>
      <c r="D104" s="114" t="s">
        <v>326</v>
      </c>
      <c r="E104" s="10" t="s">
        <v>21</v>
      </c>
      <c r="F104" s="12" t="s">
        <v>22</v>
      </c>
      <c r="G104" s="73">
        <v>1</v>
      </c>
      <c r="H104" s="31">
        <f>VLOOKUP(C104,[1]Sheet1!$B:$AY,50,0)</f>
        <v>5102.09</v>
      </c>
      <c r="I104" s="31">
        <f>VLOOKUP(C104,[1]Sheet1!$B:$AZ,51,0)</f>
        <v>10204.18</v>
      </c>
      <c r="J104" s="44">
        <f>VLOOKUP(C104,[1]Sheet1!$B$5:$BB$697,53,0)</f>
        <v>0</v>
      </c>
      <c r="K104" s="44">
        <f>VLOOKUP(C104,[1]Sheet1!$B:$BC,54,0)</f>
        <v>0</v>
      </c>
      <c r="L104" s="44">
        <f>VLOOKUP(C104,[1]Sheet1!$B:$BD,55,0)</f>
        <v>0</v>
      </c>
      <c r="M104" s="44">
        <f>VLOOKUP(C104,[1]Sheet1!$B:$BE,56,0)</f>
        <v>0</v>
      </c>
      <c r="N104" s="44">
        <f>VLOOKUP(C104,[1]Sheet1!$B:$BF,57,0)</f>
        <v>0</v>
      </c>
      <c r="O104" s="44">
        <f>VLOOKUP(C104,[2]Sheet1!$B:$BH,59,0)</f>
        <v>850.34833333333336</v>
      </c>
      <c r="P104" s="108">
        <f t="shared" si="39"/>
        <v>850.34833333333336</v>
      </c>
      <c r="Q104" s="109"/>
      <c r="R104" s="109"/>
      <c r="S104" s="109"/>
      <c r="T104" s="109">
        <f>VLOOKUP(C104,'[4]5.30 (2)'!$C$4:$V$115,20,0)</f>
        <v>5100</v>
      </c>
      <c r="U104" s="109">
        <f t="shared" si="40"/>
        <v>5100</v>
      </c>
      <c r="V104" s="106">
        <f t="shared" si="41"/>
        <v>-4249.6516666666666</v>
      </c>
      <c r="W104" s="112">
        <f t="shared" si="42"/>
        <v>5104.18</v>
      </c>
      <c r="X104" s="61">
        <f t="shared" si="43"/>
        <v>-4249.6516666666666</v>
      </c>
      <c r="Y104" s="107">
        <f t="shared" si="44"/>
        <v>0</v>
      </c>
      <c r="Z104" s="61"/>
      <c r="AA104" s="17">
        <f t="shared" si="45"/>
        <v>0</v>
      </c>
      <c r="AB104" s="26" t="str">
        <f t="shared" si="46"/>
        <v>100%</v>
      </c>
      <c r="AC104" s="122">
        <f t="shared" si="38"/>
        <v>0</v>
      </c>
      <c r="AD104" s="124"/>
      <c r="AE104" s="124"/>
      <c r="AF104" s="124"/>
      <c r="AG104" s="124">
        <f t="shared" si="26"/>
        <v>0</v>
      </c>
      <c r="AH104" s="24">
        <v>0</v>
      </c>
      <c r="AI104" s="126">
        <f t="shared" si="27"/>
        <v>0</v>
      </c>
      <c r="AJ104" s="17">
        <f t="shared" si="28"/>
        <v>0</v>
      </c>
      <c r="AK104" s="14">
        <v>45442</v>
      </c>
      <c r="AL104" s="7">
        <v>3</v>
      </c>
      <c r="AM104" s="14">
        <f t="shared" si="47"/>
        <v>45439</v>
      </c>
      <c r="AN104" s="10" t="s">
        <v>23</v>
      </c>
      <c r="AO104" s="23"/>
      <c r="AP104" s="7" t="s">
        <v>24</v>
      </c>
      <c r="AQ104" s="20"/>
    </row>
    <row r="105" spans="1:43" ht="36" hidden="1" customHeight="1" x14ac:dyDescent="0.25">
      <c r="A105" s="7">
        <f t="shared" si="29"/>
        <v>102</v>
      </c>
      <c r="B105" s="7" t="s">
        <v>29</v>
      </c>
      <c r="C105" s="8" t="s">
        <v>327</v>
      </c>
      <c r="D105" s="114" t="s">
        <v>328</v>
      </c>
      <c r="E105" s="11" t="s">
        <v>27</v>
      </c>
      <c r="F105" s="12" t="s">
        <v>22</v>
      </c>
      <c r="G105" s="73">
        <v>0.8</v>
      </c>
      <c r="H105" s="31">
        <f>VLOOKUP(C105,[1]Sheet1!$B:$AY,50,0)</f>
        <v>106230.66</v>
      </c>
      <c r="I105" s="31">
        <f>VLOOKUP(C105,[1]Sheet1!$B:$AZ,51,0)</f>
        <v>106230.66</v>
      </c>
      <c r="J105" s="44">
        <f>VLOOKUP(C105,[1]Sheet1!$B$5:$BB$697,53,0)</f>
        <v>15137.006666666701</v>
      </c>
      <c r="K105" s="44">
        <f>VLOOKUP(C105,[1]Sheet1!$B:$BC,54,0)</f>
        <v>11305.571666666699</v>
      </c>
      <c r="L105" s="44">
        <f>VLOOKUP(C105,[1]Sheet1!$B:$BD,55,0)</f>
        <v>11305.571666666699</v>
      </c>
      <c r="M105" s="44">
        <f>VLOOKUP(C105,[1]Sheet1!$B:$BE,56,0)</f>
        <v>9088.9050000000007</v>
      </c>
      <c r="N105" s="44">
        <f>VLOOKUP(C105,[1]Sheet1!$B:$BF,57,0)</f>
        <v>5222.23833333333</v>
      </c>
      <c r="O105" s="44">
        <f>VLOOKUP(C105,[2]Sheet1!$B:$BH,59,0)</f>
        <v>5222.2383333333337</v>
      </c>
      <c r="P105" s="108">
        <f t="shared" si="39"/>
        <v>45825.225333333408</v>
      </c>
      <c r="Q105" s="109">
        <f>VLOOKUP(C105,[3]Sheet2!$A:$V,21,0)</f>
        <v>20000</v>
      </c>
      <c r="R105" s="109"/>
      <c r="S105" s="109"/>
      <c r="T105" s="109">
        <f>VLOOKUP(C105,'[4]5.30 (2)'!$C$4:$V$115,20,0)</f>
        <v>10000</v>
      </c>
      <c r="U105" s="109">
        <f t="shared" si="40"/>
        <v>30000</v>
      </c>
      <c r="V105" s="106">
        <f t="shared" si="41"/>
        <v>15825.225333333408</v>
      </c>
      <c r="W105" s="112">
        <f t="shared" si="42"/>
        <v>96230.66</v>
      </c>
      <c r="X105" s="61">
        <f t="shared" si="43"/>
        <v>15825.225333333408</v>
      </c>
      <c r="Y105" s="107">
        <f t="shared" si="44"/>
        <v>15825.225333333408</v>
      </c>
      <c r="Z105" s="61"/>
      <c r="AA105" s="17">
        <f t="shared" si="45"/>
        <v>0</v>
      </c>
      <c r="AB105" s="26">
        <f t="shared" si="46"/>
        <v>0</v>
      </c>
      <c r="AC105" s="122">
        <f t="shared" si="38"/>
        <v>0</v>
      </c>
      <c r="AD105" s="124"/>
      <c r="AE105" s="124"/>
      <c r="AF105" s="124"/>
      <c r="AG105" s="124">
        <f t="shared" si="26"/>
        <v>0</v>
      </c>
      <c r="AH105" s="24">
        <v>0.03</v>
      </c>
      <c r="AI105" s="126">
        <f t="shared" si="27"/>
        <v>0</v>
      </c>
      <c r="AJ105" s="17">
        <f t="shared" si="28"/>
        <v>0</v>
      </c>
      <c r="AK105" s="14">
        <v>45442</v>
      </c>
      <c r="AL105" s="7">
        <v>3</v>
      </c>
      <c r="AM105" s="14">
        <f t="shared" si="47"/>
        <v>45439</v>
      </c>
      <c r="AN105" s="10" t="s">
        <v>23</v>
      </c>
      <c r="AO105" s="23"/>
      <c r="AP105" s="7" t="s">
        <v>24</v>
      </c>
      <c r="AQ105" s="20" t="s">
        <v>329</v>
      </c>
    </row>
    <row r="106" spans="1:43" ht="36" hidden="1" customHeight="1" x14ac:dyDescent="0.25">
      <c r="A106" s="7">
        <f t="shared" si="29"/>
        <v>103</v>
      </c>
      <c r="B106" s="7" t="s">
        <v>57</v>
      </c>
      <c r="C106" s="8" t="s">
        <v>284</v>
      </c>
      <c r="D106" s="114" t="s">
        <v>227</v>
      </c>
      <c r="E106" s="11" t="s">
        <v>27</v>
      </c>
      <c r="F106" s="12" t="s">
        <v>22</v>
      </c>
      <c r="G106" s="73">
        <v>0.8</v>
      </c>
      <c r="H106" s="31">
        <f>VLOOKUP(C106,[1]Sheet1!$B:$AY,50,0)</f>
        <v>115946.18</v>
      </c>
      <c r="I106" s="31">
        <f>VLOOKUP(C106,[1]Sheet1!$B:$AZ,51,0)</f>
        <v>54120.49</v>
      </c>
      <c r="J106" s="44">
        <f>VLOOKUP(C106,[1]Sheet1!$B$5:$BB$697,53,0)</f>
        <v>6354.7883333333302</v>
      </c>
      <c r="K106" s="44">
        <f>VLOOKUP(C106,[1]Sheet1!$B:$BC,54,0)</f>
        <v>6722.415</v>
      </c>
      <c r="L106" s="44">
        <f>VLOOKUP(C106,[1]Sheet1!$B:$BD,55,0)</f>
        <v>9020.0816666666706</v>
      </c>
      <c r="M106" s="44">
        <f>VLOOKUP(C106,[1]Sheet1!$B:$BE,56,0)</f>
        <v>12466.5816666667</v>
      </c>
      <c r="N106" s="44">
        <f>VLOOKUP(C106,[1]Sheet1!$B:$BF,57,0)</f>
        <v>19324.363333333298</v>
      </c>
      <c r="O106" s="44">
        <f>VLOOKUP(C106,[2]Sheet1!$B:$BH,59,0)</f>
        <v>19324.363333333335</v>
      </c>
      <c r="P106" s="108">
        <f t="shared" si="39"/>
        <v>58570.074666666675</v>
      </c>
      <c r="Q106" s="109">
        <f>VLOOKUP(C106,[3]Sheet2!$A:$V,21,0)</f>
        <v>17635.189333333299</v>
      </c>
      <c r="R106" s="109"/>
      <c r="S106" s="109"/>
      <c r="T106" s="109">
        <f>VLOOKUP(C106,'[4]5.30 (2)'!$C$4:$V$115,20,0)</f>
        <v>40000</v>
      </c>
      <c r="U106" s="109">
        <f t="shared" si="40"/>
        <v>57635.189333333299</v>
      </c>
      <c r="V106" s="106">
        <f t="shared" si="41"/>
        <v>934.88533333337546</v>
      </c>
      <c r="W106" s="112">
        <f t="shared" si="42"/>
        <v>14120.489999999998</v>
      </c>
      <c r="X106" s="61">
        <f t="shared" si="43"/>
        <v>934.88533333337546</v>
      </c>
      <c r="Y106" s="107">
        <f t="shared" si="44"/>
        <v>934.88533333337546</v>
      </c>
      <c r="Z106" s="61"/>
      <c r="AA106" s="17">
        <f t="shared" si="45"/>
        <v>0</v>
      </c>
      <c r="AB106" s="26">
        <f t="shared" si="46"/>
        <v>0</v>
      </c>
      <c r="AC106" s="122">
        <f t="shared" si="38"/>
        <v>0</v>
      </c>
      <c r="AD106" s="124"/>
      <c r="AE106" s="124"/>
      <c r="AF106" s="124"/>
      <c r="AG106" s="124">
        <f t="shared" si="26"/>
        <v>0</v>
      </c>
      <c r="AH106" s="24">
        <v>0</v>
      </c>
      <c r="AI106" s="126">
        <f t="shared" si="27"/>
        <v>0</v>
      </c>
      <c r="AJ106" s="17">
        <f t="shared" si="28"/>
        <v>0</v>
      </c>
      <c r="AK106" s="14">
        <v>45453</v>
      </c>
      <c r="AL106" s="7">
        <v>30</v>
      </c>
      <c r="AM106" s="14">
        <f t="shared" si="47"/>
        <v>45423</v>
      </c>
      <c r="AN106" s="10" t="s">
        <v>23</v>
      </c>
      <c r="AO106" s="23"/>
      <c r="AP106" s="7" t="s">
        <v>56</v>
      </c>
      <c r="AQ106" s="20"/>
    </row>
    <row r="107" spans="1:43" ht="36" hidden="1" customHeight="1" x14ac:dyDescent="0.25">
      <c r="A107" s="7">
        <f t="shared" si="29"/>
        <v>104</v>
      </c>
      <c r="B107" s="7" t="s">
        <v>29</v>
      </c>
      <c r="C107" s="8" t="s">
        <v>285</v>
      </c>
      <c r="D107" s="114" t="s">
        <v>228</v>
      </c>
      <c r="E107" s="11" t="s">
        <v>27</v>
      </c>
      <c r="F107" s="12" t="s">
        <v>22</v>
      </c>
      <c r="G107" s="73">
        <v>0.8</v>
      </c>
      <c r="H107" s="31">
        <f>VLOOKUP(C107,[1]Sheet1!$B:$AY,50,0)</f>
        <v>2580526.36</v>
      </c>
      <c r="I107" s="31">
        <f>VLOOKUP(C107,[1]Sheet1!$B:$AZ,51,0)</f>
        <v>1225073.28</v>
      </c>
      <c r="J107" s="44">
        <f>VLOOKUP(C107,[1]Sheet1!$B$5:$BB$697,53,0)</f>
        <v>56637.038333333301</v>
      </c>
      <c r="K107" s="44">
        <f>VLOOKUP(C107,[1]Sheet1!$B:$BC,54,0)</f>
        <v>56637.038333333301</v>
      </c>
      <c r="L107" s="44">
        <f>VLOOKUP(C107,[1]Sheet1!$B:$BD,55,0)</f>
        <v>56637.038333333301</v>
      </c>
      <c r="M107" s="44">
        <f>VLOOKUP(C107,[1]Sheet1!$B:$BE,56,0)</f>
        <v>203003.721666667</v>
      </c>
      <c r="N107" s="44">
        <f>VLOOKUP(C107,[1]Sheet1!$B:$BF,57,0)</f>
        <v>291213.05499999999</v>
      </c>
      <c r="O107" s="44">
        <f>VLOOKUP(C107,[2]Sheet1!$B:$BH,59,0)</f>
        <v>403895.90166666667</v>
      </c>
      <c r="P107" s="108">
        <f t="shared" si="39"/>
        <v>854419.03466666676</v>
      </c>
      <c r="Q107" s="109">
        <f>VLOOKUP(C107,[3]Sheet2!$A:$V,21,0)</f>
        <v>150000</v>
      </c>
      <c r="R107" s="109"/>
      <c r="S107" s="109"/>
      <c r="T107" s="109">
        <f>VLOOKUP(C107,'[4]5.30 (2)'!$C$4:$V$115,20,0)</f>
        <v>100000</v>
      </c>
      <c r="U107" s="109">
        <f t="shared" si="40"/>
        <v>250000</v>
      </c>
      <c r="V107" s="106">
        <f t="shared" si="41"/>
        <v>604419.03466666676</v>
      </c>
      <c r="W107" s="112">
        <f t="shared" si="42"/>
        <v>1125073.28</v>
      </c>
      <c r="X107" s="61">
        <f t="shared" si="43"/>
        <v>604419.03466666676</v>
      </c>
      <c r="Y107" s="107">
        <f t="shared" si="44"/>
        <v>604419.03466666676</v>
      </c>
      <c r="Z107" s="61"/>
      <c r="AA107" s="128">
        <f t="shared" si="45"/>
        <v>0</v>
      </c>
      <c r="AB107" s="26">
        <f t="shared" si="46"/>
        <v>0</v>
      </c>
      <c r="AC107" s="122">
        <f t="shared" si="38"/>
        <v>0</v>
      </c>
      <c r="AD107" s="124"/>
      <c r="AE107" s="124"/>
      <c r="AF107" s="124"/>
      <c r="AG107" s="124">
        <f t="shared" si="26"/>
        <v>0</v>
      </c>
      <c r="AH107" s="24">
        <v>0</v>
      </c>
      <c r="AI107" s="126">
        <f t="shared" si="27"/>
        <v>0</v>
      </c>
      <c r="AJ107" s="17">
        <f t="shared" si="28"/>
        <v>0</v>
      </c>
      <c r="AK107" s="14">
        <v>45442</v>
      </c>
      <c r="AL107" s="7">
        <v>7</v>
      </c>
      <c r="AM107" s="14">
        <f t="shared" si="47"/>
        <v>45435</v>
      </c>
      <c r="AN107" s="10" t="s">
        <v>23</v>
      </c>
      <c r="AO107" s="23"/>
      <c r="AP107" s="7" t="s">
        <v>56</v>
      </c>
      <c r="AQ107" s="20"/>
    </row>
    <row r="108" spans="1:43" ht="36" hidden="1" customHeight="1" x14ac:dyDescent="0.25">
      <c r="A108" s="7">
        <f t="shared" si="29"/>
        <v>105</v>
      </c>
      <c r="B108" s="7" t="s">
        <v>29</v>
      </c>
      <c r="C108" s="8" t="s">
        <v>181</v>
      </c>
      <c r="D108" s="114" t="s">
        <v>182</v>
      </c>
      <c r="E108" s="11" t="s">
        <v>21</v>
      </c>
      <c r="F108" s="12" t="s">
        <v>22</v>
      </c>
      <c r="G108" s="73">
        <v>0.8</v>
      </c>
      <c r="H108" s="31">
        <f>VLOOKUP(C108,[1]Sheet1!$B:$AY,50,0)</f>
        <v>140095.57</v>
      </c>
      <c r="I108" s="31">
        <f>VLOOKUP(C108,[1]Sheet1!$B:$AZ,51,0)</f>
        <v>140095.57</v>
      </c>
      <c r="J108" s="44">
        <f>VLOOKUP(C108,[1]Sheet1!$B$5:$BB$697,53,0)</f>
        <v>12110.95</v>
      </c>
      <c r="K108" s="44">
        <f>VLOOKUP(C108,[1]Sheet1!$B:$BC,54,0)</f>
        <v>15110.93</v>
      </c>
      <c r="L108" s="44">
        <f>VLOOKUP(C108,[1]Sheet1!$B:$BD,55,0)</f>
        <v>15414.1466666667</v>
      </c>
      <c r="M108" s="44">
        <f>VLOOKUP(C108,[1]Sheet1!$B:$BE,56,0)</f>
        <v>14464.1466666667</v>
      </c>
      <c r="N108" s="44">
        <f>VLOOKUP(C108,[1]Sheet1!$B:$BF,57,0)</f>
        <v>12530.813333333301</v>
      </c>
      <c r="O108" s="44">
        <f>VLOOKUP(C108,[2]Sheet1!$B:$BH,59,0)</f>
        <v>13125.946666666669</v>
      </c>
      <c r="P108" s="108">
        <f t="shared" si="39"/>
        <v>66205.546666666691</v>
      </c>
      <c r="Q108" s="109">
        <f>VLOOKUP(C108,[3]Sheet2!$A:$V,21,0)</f>
        <v>50000</v>
      </c>
      <c r="R108" s="109"/>
      <c r="S108" s="109"/>
      <c r="T108" s="109">
        <f>VLOOKUP(C108,'[4]5.30 (2)'!$C$4:$V$115,20,0)</f>
        <v>10000</v>
      </c>
      <c r="U108" s="109">
        <f t="shared" si="40"/>
        <v>60000</v>
      </c>
      <c r="V108" s="106">
        <f t="shared" si="41"/>
        <v>6205.5466666666907</v>
      </c>
      <c r="W108" s="112">
        <f t="shared" si="42"/>
        <v>130095.57</v>
      </c>
      <c r="X108" s="61">
        <f t="shared" si="43"/>
        <v>6205.5466666666907</v>
      </c>
      <c r="Y108" s="107">
        <f t="shared" si="44"/>
        <v>6205.5466666666907</v>
      </c>
      <c r="Z108" s="61">
        <v>10000</v>
      </c>
      <c r="AA108" s="17">
        <f t="shared" si="45"/>
        <v>10000</v>
      </c>
      <c r="AB108" s="26">
        <f t="shared" si="46"/>
        <v>1.6114615741616041</v>
      </c>
      <c r="AC108" s="122">
        <f t="shared" si="38"/>
        <v>1.8672261019471066E-3</v>
      </c>
      <c r="AD108" s="124"/>
      <c r="AE108" s="124"/>
      <c r="AF108" s="124"/>
      <c r="AG108" s="124">
        <f t="shared" si="26"/>
        <v>0</v>
      </c>
      <c r="AH108" s="24">
        <v>0</v>
      </c>
      <c r="AI108" s="126">
        <f t="shared" si="27"/>
        <v>0</v>
      </c>
      <c r="AJ108" s="17">
        <f t="shared" si="28"/>
        <v>10000</v>
      </c>
      <c r="AK108" s="14">
        <v>45442</v>
      </c>
      <c r="AL108" s="7">
        <v>15</v>
      </c>
      <c r="AM108" s="14">
        <f t="shared" si="47"/>
        <v>45427</v>
      </c>
      <c r="AN108" s="10" t="s">
        <v>23</v>
      </c>
      <c r="AO108" s="23"/>
      <c r="AP108" s="7" t="s">
        <v>85</v>
      </c>
      <c r="AQ108" s="20"/>
    </row>
    <row r="109" spans="1:43" ht="36" hidden="1" customHeight="1" x14ac:dyDescent="0.25">
      <c r="A109" s="7">
        <f t="shared" si="29"/>
        <v>106</v>
      </c>
      <c r="B109" s="7" t="s">
        <v>57</v>
      </c>
      <c r="C109" s="8" t="s">
        <v>218</v>
      </c>
      <c r="D109" s="114" t="s">
        <v>219</v>
      </c>
      <c r="E109" s="11" t="s">
        <v>21</v>
      </c>
      <c r="F109" s="12" t="s">
        <v>22</v>
      </c>
      <c r="G109" s="73">
        <v>0.8</v>
      </c>
      <c r="H109" s="31">
        <f>VLOOKUP(C109,[1]Sheet1!$B:$AY,50,0)</f>
        <v>41114.68</v>
      </c>
      <c r="I109" s="31">
        <f>VLOOKUP(C109,[1]Sheet1!$B:$AZ,51,0)</f>
        <v>20525.169999999998</v>
      </c>
      <c r="J109" s="44">
        <f>VLOOKUP(C109,[1]Sheet1!$B$5:$BB$697,53,0)</f>
        <v>0</v>
      </c>
      <c r="K109" s="44">
        <f>VLOOKUP(C109,[1]Sheet1!$B:$BC,54,0)</f>
        <v>1705.06833333333</v>
      </c>
      <c r="L109" s="44">
        <f>VLOOKUP(C109,[1]Sheet1!$B:$BD,55,0)</f>
        <v>1705.06833333333</v>
      </c>
      <c r="M109" s="44">
        <f>VLOOKUP(C109,[1]Sheet1!$B:$BE,56,0)</f>
        <v>3420.8616666666699</v>
      </c>
      <c r="N109" s="44">
        <f>VLOOKUP(C109,[1]Sheet1!$B:$BF,57,0)</f>
        <v>5136.6549999999997</v>
      </c>
      <c r="O109" s="44">
        <f>VLOOKUP(C109,[2]Sheet1!$B:$BH,59,0)</f>
        <v>6852.4466666666667</v>
      </c>
      <c r="P109" s="108">
        <f t="shared" si="39"/>
        <v>15056.079999999996</v>
      </c>
      <c r="Q109" s="109">
        <f>VLOOKUP(C109,[3]Sheet2!$A:$V,21,0)</f>
        <v>0</v>
      </c>
      <c r="R109" s="109"/>
      <c r="S109" s="109"/>
      <c r="T109" s="109">
        <f>VLOOKUP(C109,'[4]5.30 (2)'!$C$4:$V$115,20,0)</f>
        <v>10000</v>
      </c>
      <c r="U109" s="109">
        <f t="shared" si="40"/>
        <v>10000</v>
      </c>
      <c r="V109" s="106">
        <f t="shared" si="41"/>
        <v>5056.0799999999963</v>
      </c>
      <c r="W109" s="112">
        <f t="shared" si="42"/>
        <v>10525.169999999998</v>
      </c>
      <c r="X109" s="61">
        <f t="shared" si="43"/>
        <v>5056.0799999999963</v>
      </c>
      <c r="Y109" s="107">
        <f t="shared" si="44"/>
        <v>5056.0799999999963</v>
      </c>
      <c r="Z109" s="61"/>
      <c r="AA109" s="17">
        <f t="shared" si="45"/>
        <v>0</v>
      </c>
      <c r="AB109" s="26">
        <f t="shared" si="46"/>
        <v>0</v>
      </c>
      <c r="AC109" s="122">
        <f t="shared" si="38"/>
        <v>0</v>
      </c>
      <c r="AD109" s="124"/>
      <c r="AE109" s="124"/>
      <c r="AF109" s="124"/>
      <c r="AG109" s="124">
        <f t="shared" si="26"/>
        <v>0</v>
      </c>
      <c r="AH109" s="24">
        <v>0</v>
      </c>
      <c r="AI109" s="126">
        <f t="shared" si="27"/>
        <v>0</v>
      </c>
      <c r="AJ109" s="17">
        <f t="shared" si="28"/>
        <v>0</v>
      </c>
      <c r="AK109" s="14">
        <v>45442</v>
      </c>
      <c r="AL109" s="7">
        <v>3</v>
      </c>
      <c r="AM109" s="14">
        <f t="shared" si="47"/>
        <v>45439</v>
      </c>
      <c r="AN109" s="10" t="s">
        <v>23</v>
      </c>
      <c r="AO109" s="23"/>
      <c r="AP109" s="7" t="s">
        <v>24</v>
      </c>
      <c r="AQ109" s="20"/>
    </row>
    <row r="110" spans="1:43" ht="36" hidden="1" customHeight="1" x14ac:dyDescent="0.25">
      <c r="A110" s="7">
        <f t="shared" si="29"/>
        <v>107</v>
      </c>
      <c r="B110" s="7" t="s">
        <v>29</v>
      </c>
      <c r="C110" s="8" t="s">
        <v>90</v>
      </c>
      <c r="D110" s="114" t="s">
        <v>91</v>
      </c>
      <c r="E110" s="11" t="s">
        <v>21</v>
      </c>
      <c r="F110" s="12" t="s">
        <v>22</v>
      </c>
      <c r="G110" s="73">
        <v>1</v>
      </c>
      <c r="H110" s="31">
        <f>VLOOKUP(C110,[1]Sheet1!$B:$AY,50,0)</f>
        <v>2106160.4</v>
      </c>
      <c r="I110" s="31">
        <f>VLOOKUP(C110,[1]Sheet1!$B:$AZ,51,0)</f>
        <v>1500191.12</v>
      </c>
      <c r="J110" s="44">
        <f>VLOOKUP(C110,[1]Sheet1!$B$5:$BB$697,53,0)</f>
        <v>92578.64</v>
      </c>
      <c r="K110" s="44">
        <f>VLOOKUP(C110,[1]Sheet1!$B:$BC,54,0)</f>
        <v>109411.12</v>
      </c>
      <c r="L110" s="44">
        <f>VLOOKUP(C110,[1]Sheet1!$B:$BD,55,0)</f>
        <v>16832.48</v>
      </c>
      <c r="M110" s="44">
        <f>VLOOKUP(C110,[1]Sheet1!$B:$BE,56,0)</f>
        <v>16832.48</v>
      </c>
      <c r="N110" s="44">
        <f>VLOOKUP(C110,[1]Sheet1!$B:$BF,57,0)</f>
        <v>33664.959999999999</v>
      </c>
      <c r="O110" s="44">
        <f>VLOOKUP(C110,[2]Sheet1!$B:$BH,59,0)</f>
        <v>117827.36</v>
      </c>
      <c r="P110" s="108">
        <f t="shared" si="39"/>
        <v>387147.04000000004</v>
      </c>
      <c r="Q110" s="109">
        <f>VLOOKUP(C110,[3]Sheet2!$A:$V,21,0)</f>
        <v>0</v>
      </c>
      <c r="R110" s="109"/>
      <c r="S110" s="109"/>
      <c r="T110" s="109">
        <f>VLOOKUP(C110,'[4]5.30 (2)'!$C$4:$V$115,20,0)</f>
        <v>500000</v>
      </c>
      <c r="U110" s="109">
        <f t="shared" si="40"/>
        <v>500000</v>
      </c>
      <c r="V110" s="106">
        <f t="shared" si="41"/>
        <v>-112852.95999999996</v>
      </c>
      <c r="W110" s="112">
        <f t="shared" si="42"/>
        <v>1000191.1200000001</v>
      </c>
      <c r="X110" s="61">
        <f t="shared" si="43"/>
        <v>-112852.95999999996</v>
      </c>
      <c r="Y110" s="107">
        <f t="shared" si="44"/>
        <v>0</v>
      </c>
      <c r="Z110" s="61"/>
      <c r="AA110" s="128">
        <f t="shared" si="45"/>
        <v>0</v>
      </c>
      <c r="AB110" s="26" t="str">
        <f t="shared" si="46"/>
        <v>100%</v>
      </c>
      <c r="AC110" s="122">
        <f t="shared" si="38"/>
        <v>0</v>
      </c>
      <c r="AD110" s="124"/>
      <c r="AE110" s="124"/>
      <c r="AF110" s="124"/>
      <c r="AG110" s="124">
        <f t="shared" si="26"/>
        <v>0</v>
      </c>
      <c r="AH110" s="24">
        <v>0</v>
      </c>
      <c r="AI110" s="126">
        <f t="shared" si="27"/>
        <v>0</v>
      </c>
      <c r="AJ110" s="17">
        <f t="shared" si="28"/>
        <v>0</v>
      </c>
      <c r="AK110" s="14">
        <v>45458</v>
      </c>
      <c r="AL110" s="7">
        <v>3</v>
      </c>
      <c r="AM110" s="14">
        <f t="shared" si="47"/>
        <v>45455</v>
      </c>
      <c r="AN110" s="10" t="s">
        <v>23</v>
      </c>
      <c r="AO110" s="23"/>
      <c r="AP110" s="7" t="s">
        <v>24</v>
      </c>
      <c r="AQ110" s="20"/>
    </row>
    <row r="111" spans="1:43" ht="36" customHeight="1" x14ac:dyDescent="0.25">
      <c r="A111" s="7">
        <f t="shared" si="29"/>
        <v>108</v>
      </c>
      <c r="B111" s="7" t="s">
        <v>29</v>
      </c>
      <c r="C111" s="8" t="s">
        <v>36</v>
      </c>
      <c r="D111" s="114" t="s">
        <v>37</v>
      </c>
      <c r="E111" s="11" t="s">
        <v>21</v>
      </c>
      <c r="F111" s="12" t="s">
        <v>22</v>
      </c>
      <c r="G111" s="73">
        <v>1</v>
      </c>
      <c r="H111" s="31">
        <f>VLOOKUP(C111,[1]Sheet1!$B:$AY,50,0)</f>
        <v>1376219.65</v>
      </c>
      <c r="I111" s="31">
        <f>VLOOKUP(C111,[1]Sheet1!$B:$AZ,51,0)</f>
        <v>1058346.22</v>
      </c>
      <c r="J111" s="44">
        <f>VLOOKUP(C111,[1]Sheet1!$B$5:$BB$697,53,0)</f>
        <v>105920.45833333299</v>
      </c>
      <c r="K111" s="44">
        <f>VLOOKUP(C111,[1]Sheet1!$B:$BC,54,0)</f>
        <v>176391.036666667</v>
      </c>
      <c r="L111" s="44">
        <f>VLOOKUP(C111,[1]Sheet1!$B:$BD,55,0)</f>
        <v>176391.036666667</v>
      </c>
      <c r="M111" s="44">
        <f>VLOOKUP(C111,[1]Sheet1!$B:$BE,56,0)</f>
        <v>223966.47</v>
      </c>
      <c r="N111" s="44">
        <f>VLOOKUP(C111,[1]Sheet1!$B:$BF,57,0)</f>
        <v>222925.95</v>
      </c>
      <c r="O111" s="44">
        <f>VLOOKUP(C111,[2]Sheet1!$B:$BH,59,0)</f>
        <v>168407.66333333333</v>
      </c>
      <c r="P111" s="108">
        <f t="shared" si="39"/>
        <v>1074002.6150000002</v>
      </c>
      <c r="Q111" s="109">
        <f>VLOOKUP(C111,[3]Sheet2!$A:$V,21,0)</f>
        <v>0</v>
      </c>
      <c r="R111" s="109"/>
      <c r="S111" s="109"/>
      <c r="T111" s="109">
        <f>VLOOKUP(C111,'[4]5.30 (2)'!$C$4:$V$115,20,0)</f>
        <v>400000</v>
      </c>
      <c r="U111" s="109">
        <f t="shared" si="40"/>
        <v>400000</v>
      </c>
      <c r="V111" s="106">
        <f t="shared" si="41"/>
        <v>674002.61500000022</v>
      </c>
      <c r="W111" s="112">
        <f t="shared" si="42"/>
        <v>658346.22</v>
      </c>
      <c r="X111" s="61">
        <f t="shared" si="43"/>
        <v>674002.61500000022</v>
      </c>
      <c r="Y111" s="107">
        <f t="shared" si="44"/>
        <v>674002.61500000022</v>
      </c>
      <c r="Z111" s="79">
        <v>300000</v>
      </c>
      <c r="AA111" s="17">
        <f t="shared" si="45"/>
        <v>300000</v>
      </c>
      <c r="AB111" s="26">
        <f t="shared" si="46"/>
        <v>0.44510213064974519</v>
      </c>
      <c r="AC111" s="122">
        <f t="shared" si="38"/>
        <v>5.6016783058413198E-2</v>
      </c>
      <c r="AD111" s="124"/>
      <c r="AE111" s="124"/>
      <c r="AF111" s="124"/>
      <c r="AG111" s="124">
        <f t="shared" si="26"/>
        <v>0</v>
      </c>
      <c r="AH111" s="24">
        <v>2.5000000000000001E-2</v>
      </c>
      <c r="AI111" s="126">
        <f t="shared" si="27"/>
        <v>2.5000000000000001E-2</v>
      </c>
      <c r="AJ111" s="17">
        <f t="shared" si="28"/>
        <v>292500</v>
      </c>
      <c r="AK111" s="14"/>
      <c r="AL111" s="7"/>
      <c r="AM111" s="14"/>
      <c r="AN111" s="10" t="s">
        <v>23</v>
      </c>
      <c r="AO111" s="17"/>
      <c r="AP111" s="7" t="s">
        <v>24</v>
      </c>
      <c r="AQ111" s="20"/>
    </row>
    <row r="112" spans="1:43" ht="36" hidden="1" customHeight="1" x14ac:dyDescent="0.25">
      <c r="A112" s="7">
        <f t="shared" si="29"/>
        <v>109</v>
      </c>
      <c r="B112" s="7" t="s">
        <v>190</v>
      </c>
      <c r="C112" s="8" t="s">
        <v>137</v>
      </c>
      <c r="D112" s="114" t="s">
        <v>138</v>
      </c>
      <c r="E112" s="11" t="s">
        <v>21</v>
      </c>
      <c r="F112" s="12" t="s">
        <v>22</v>
      </c>
      <c r="G112" s="73">
        <v>0.8</v>
      </c>
      <c r="H112" s="31">
        <f>VLOOKUP(C112,[1]Sheet1!$B:$AY,50,0)</f>
        <v>229913.24</v>
      </c>
      <c r="I112" s="31">
        <f>VLOOKUP(C112,[1]Sheet1!$B:$AZ,51,0)</f>
        <v>155223.45000000001</v>
      </c>
      <c r="J112" s="44">
        <f>VLOOKUP(C112,[1]Sheet1!$B$5:$BB$697,53,0)</f>
        <v>21493.6033333333</v>
      </c>
      <c r="K112" s="44">
        <f>VLOOKUP(C112,[1]Sheet1!$B:$BC,54,0)</f>
        <v>23968.918333333299</v>
      </c>
      <c r="L112" s="44">
        <f>VLOOKUP(C112,[1]Sheet1!$B:$BD,55,0)</f>
        <v>22838.168333333299</v>
      </c>
      <c r="M112" s="44">
        <f>VLOOKUP(C112,[1]Sheet1!$B:$BE,56,0)</f>
        <v>19454.834999999999</v>
      </c>
      <c r="N112" s="44">
        <f>VLOOKUP(C112,[1]Sheet1!$B:$BF,57,0)</f>
        <v>26736.4666666667</v>
      </c>
      <c r="O112" s="44">
        <f>VLOOKUP(C112,[2]Sheet1!$B:$BH,59,0)</f>
        <v>21811.823333333334</v>
      </c>
      <c r="P112" s="108">
        <f t="shared" si="39"/>
        <v>109043.05199999994</v>
      </c>
      <c r="Q112" s="109">
        <f>VLOOKUP(C112,[3]Sheet2!$A:$V,21,0)</f>
        <v>0</v>
      </c>
      <c r="R112" s="109"/>
      <c r="S112" s="109"/>
      <c r="T112" s="109">
        <f>VLOOKUP(C112,'[4]5.30 (2)'!$C$4:$V$115,20,0)</f>
        <v>0</v>
      </c>
      <c r="U112" s="109">
        <f t="shared" si="40"/>
        <v>0</v>
      </c>
      <c r="V112" s="106">
        <f t="shared" si="41"/>
        <v>109043.05199999994</v>
      </c>
      <c r="W112" s="112">
        <f t="shared" si="42"/>
        <v>155223.45000000001</v>
      </c>
      <c r="X112" s="61">
        <f t="shared" si="43"/>
        <v>109043.05199999994</v>
      </c>
      <c r="Y112" s="107">
        <f t="shared" si="44"/>
        <v>109043.05199999994</v>
      </c>
      <c r="Z112" s="61">
        <v>10000</v>
      </c>
      <c r="AA112" s="17">
        <f t="shared" si="45"/>
        <v>10000</v>
      </c>
      <c r="AB112" s="26">
        <f t="shared" si="46"/>
        <v>9.1706897565559761E-2</v>
      </c>
      <c r="AC112" s="122">
        <f t="shared" si="38"/>
        <v>1.8672261019471066E-3</v>
      </c>
      <c r="AD112" s="124"/>
      <c r="AE112" s="124"/>
      <c r="AF112" s="124"/>
      <c r="AG112" s="124">
        <f t="shared" si="26"/>
        <v>0</v>
      </c>
      <c r="AH112" s="24">
        <v>0</v>
      </c>
      <c r="AI112" s="126">
        <f t="shared" si="27"/>
        <v>0</v>
      </c>
      <c r="AJ112" s="17">
        <f t="shared" si="28"/>
        <v>10000</v>
      </c>
      <c r="AK112" s="134">
        <v>45442</v>
      </c>
      <c r="AL112" s="135">
        <v>3</v>
      </c>
      <c r="AM112" s="134">
        <f t="shared" ref="AM112:AM123" si="48">AK112-AL112</f>
        <v>45439</v>
      </c>
      <c r="AN112" s="10" t="s">
        <v>23</v>
      </c>
      <c r="AO112" s="23"/>
      <c r="AP112" s="7" t="s">
        <v>24</v>
      </c>
      <c r="AQ112" s="20"/>
    </row>
    <row r="113" spans="1:43" ht="36" hidden="1" customHeight="1" x14ac:dyDescent="0.25">
      <c r="A113" s="7">
        <f t="shared" si="29"/>
        <v>110</v>
      </c>
      <c r="B113" s="7" t="s">
        <v>29</v>
      </c>
      <c r="C113" s="8" t="s">
        <v>173</v>
      </c>
      <c r="D113" s="118" t="s">
        <v>174</v>
      </c>
      <c r="E113" s="11" t="s">
        <v>21</v>
      </c>
      <c r="F113" s="12" t="s">
        <v>22</v>
      </c>
      <c r="G113" s="73">
        <v>1</v>
      </c>
      <c r="H113" s="31">
        <f>VLOOKUP(C113,[1]Sheet1!$B:$AY,50,0)</f>
        <v>210316.28</v>
      </c>
      <c r="I113" s="31">
        <f>VLOOKUP(C113,[1]Sheet1!$B:$AZ,51,0)</f>
        <v>210316.28</v>
      </c>
      <c r="J113" s="44">
        <f>VLOOKUP(C113,[1]Sheet1!$B$5:$BB$697,53,0)</f>
        <v>15375.9666666667</v>
      </c>
      <c r="K113" s="44">
        <f>VLOOKUP(C113,[1]Sheet1!$B:$BC,54,0)</f>
        <v>15375.9666666667</v>
      </c>
      <c r="L113" s="44">
        <f>VLOOKUP(C113,[1]Sheet1!$B:$BD,55,0)</f>
        <v>28309.833333333299</v>
      </c>
      <c r="M113" s="44">
        <f>VLOOKUP(C113,[1]Sheet1!$B:$BE,56,0)</f>
        <v>35052.713333333297</v>
      </c>
      <c r="N113" s="44">
        <f>VLOOKUP(C113,[1]Sheet1!$B:$BF,57,0)</f>
        <v>35052.713333333297</v>
      </c>
      <c r="O113" s="44">
        <f>VLOOKUP(C113,[2]Sheet1!$B:$BH,59,0)</f>
        <v>25189.338333333333</v>
      </c>
      <c r="P113" s="108">
        <f t="shared" si="39"/>
        <v>154356.53166666662</v>
      </c>
      <c r="Q113" s="109"/>
      <c r="R113" s="109"/>
      <c r="S113" s="109">
        <v>169859</v>
      </c>
      <c r="T113" s="109">
        <f>VLOOKUP(C113,'[4]5.30 (2)'!$C$4:$V$115,20,0)</f>
        <v>20000</v>
      </c>
      <c r="U113" s="109">
        <f t="shared" si="40"/>
        <v>189859</v>
      </c>
      <c r="V113" s="106">
        <f t="shared" si="41"/>
        <v>-35502.468333333381</v>
      </c>
      <c r="W113" s="112">
        <f t="shared" si="42"/>
        <v>20457.28</v>
      </c>
      <c r="X113" s="61">
        <f t="shared" si="43"/>
        <v>-35502.468333333381</v>
      </c>
      <c r="Y113" s="107">
        <f t="shared" si="44"/>
        <v>0</v>
      </c>
      <c r="Z113" s="61"/>
      <c r="AA113" s="17">
        <f t="shared" si="45"/>
        <v>0</v>
      </c>
      <c r="AB113" s="26" t="str">
        <f t="shared" si="46"/>
        <v>100%</v>
      </c>
      <c r="AC113" s="122">
        <f t="shared" si="38"/>
        <v>0</v>
      </c>
      <c r="AD113" s="124"/>
      <c r="AE113" s="124"/>
      <c r="AF113" s="124"/>
      <c r="AG113" s="124">
        <f t="shared" si="26"/>
        <v>0</v>
      </c>
      <c r="AH113" s="24">
        <v>0</v>
      </c>
      <c r="AI113" s="126">
        <f t="shared" si="27"/>
        <v>0</v>
      </c>
      <c r="AJ113" s="17">
        <f t="shared" si="28"/>
        <v>0</v>
      </c>
      <c r="AK113" s="14">
        <v>45442</v>
      </c>
      <c r="AL113" s="7">
        <v>7</v>
      </c>
      <c r="AM113" s="14">
        <f t="shared" si="48"/>
        <v>45435</v>
      </c>
      <c r="AN113" s="10" t="s">
        <v>23</v>
      </c>
      <c r="AO113" s="23"/>
      <c r="AP113" s="7" t="s">
        <v>85</v>
      </c>
      <c r="AQ113" s="20"/>
    </row>
    <row r="114" spans="1:43" ht="36" hidden="1" customHeight="1" x14ac:dyDescent="0.25">
      <c r="A114" s="7">
        <f t="shared" si="29"/>
        <v>111</v>
      </c>
      <c r="B114" s="7" t="s">
        <v>190</v>
      </c>
      <c r="C114" s="8" t="s">
        <v>171</v>
      </c>
      <c r="D114" s="114" t="s">
        <v>172</v>
      </c>
      <c r="E114" s="11" t="s">
        <v>21</v>
      </c>
      <c r="F114" s="12" t="s">
        <v>22</v>
      </c>
      <c r="G114" s="73">
        <v>1</v>
      </c>
      <c r="H114" s="31">
        <f>VLOOKUP(C114,[1]Sheet1!$B:$AY,50,0)</f>
        <v>0</v>
      </c>
      <c r="I114" s="31">
        <f>VLOOKUP(C114,[1]Sheet1!$B:$AZ,51,0)</f>
        <v>0</v>
      </c>
      <c r="J114" s="44">
        <f>VLOOKUP(C114,[1]Sheet1!$B$5:$BB$697,53,0)</f>
        <v>0</v>
      </c>
      <c r="K114" s="44">
        <f>VLOOKUP(C114,[1]Sheet1!$B:$BC,54,0)</f>
        <v>0</v>
      </c>
      <c r="L114" s="44">
        <f>VLOOKUP(C114,[1]Sheet1!$B:$BD,55,0)</f>
        <v>0</v>
      </c>
      <c r="M114" s="44">
        <f>VLOOKUP(C114,[1]Sheet1!$B:$BE,56,0)</f>
        <v>0</v>
      </c>
      <c r="N114" s="44">
        <f>VLOOKUP(C114,[1]Sheet1!$B:$BF,57,0)</f>
        <v>0</v>
      </c>
      <c r="O114" s="44">
        <f>VLOOKUP(C114,[2]Sheet1!$B:$BH,59,0)</f>
        <v>0</v>
      </c>
      <c r="P114" s="108">
        <f t="shared" si="39"/>
        <v>0</v>
      </c>
      <c r="Q114" s="109"/>
      <c r="R114" s="109"/>
      <c r="S114" s="109"/>
      <c r="T114" s="109">
        <f>VLOOKUP(C114,'[4]5.30 (2)'!$C$4:$V$115,20,0)</f>
        <v>12530.25</v>
      </c>
      <c r="U114" s="109">
        <f t="shared" si="40"/>
        <v>12530.25</v>
      </c>
      <c r="V114" s="106">
        <f t="shared" si="41"/>
        <v>-12530.25</v>
      </c>
      <c r="W114" s="112">
        <f t="shared" si="42"/>
        <v>-12530.25</v>
      </c>
      <c r="X114" s="61">
        <f t="shared" si="43"/>
        <v>-12530.25</v>
      </c>
      <c r="Y114" s="107">
        <f t="shared" si="44"/>
        <v>0</v>
      </c>
      <c r="Z114" s="61"/>
      <c r="AA114" s="17">
        <f t="shared" si="45"/>
        <v>0</v>
      </c>
      <c r="AB114" s="26" t="str">
        <f t="shared" si="46"/>
        <v>100%</v>
      </c>
      <c r="AC114" s="122">
        <f t="shared" si="38"/>
        <v>0</v>
      </c>
      <c r="AD114" s="124"/>
      <c r="AE114" s="124"/>
      <c r="AF114" s="124"/>
      <c r="AG114" s="124">
        <f t="shared" si="26"/>
        <v>0</v>
      </c>
      <c r="AH114" s="24">
        <v>0</v>
      </c>
      <c r="AI114" s="126">
        <f t="shared" si="27"/>
        <v>0</v>
      </c>
      <c r="AJ114" s="17">
        <f t="shared" si="28"/>
        <v>0</v>
      </c>
      <c r="AK114" s="14">
        <v>45442</v>
      </c>
      <c r="AL114" s="7">
        <v>7</v>
      </c>
      <c r="AM114" s="14">
        <f t="shared" si="48"/>
        <v>45435</v>
      </c>
      <c r="AN114" s="10" t="s">
        <v>23</v>
      </c>
      <c r="AO114" s="23"/>
      <c r="AP114" s="7" t="s">
        <v>85</v>
      </c>
      <c r="AQ114" s="20" t="s">
        <v>154</v>
      </c>
    </row>
    <row r="115" spans="1:43" ht="36" hidden="1" customHeight="1" x14ac:dyDescent="0.25">
      <c r="A115" s="7">
        <f t="shared" si="29"/>
        <v>112</v>
      </c>
      <c r="B115" s="7" t="s">
        <v>29</v>
      </c>
      <c r="C115" s="8" t="s">
        <v>54</v>
      </c>
      <c r="D115" s="114" t="s">
        <v>55</v>
      </c>
      <c r="E115" s="11" t="s">
        <v>27</v>
      </c>
      <c r="F115" s="12" t="s">
        <v>22</v>
      </c>
      <c r="G115" s="73">
        <v>0.8</v>
      </c>
      <c r="H115" s="31">
        <f>VLOOKUP(C115,[1]Sheet1!$B:$AY,50,0)</f>
        <v>1176.6600000000001</v>
      </c>
      <c r="I115" s="31">
        <f>VLOOKUP(C115,[1]Sheet1!$B:$AZ,51,0)</f>
        <v>1176.6600000000001</v>
      </c>
      <c r="J115" s="44">
        <f>VLOOKUP(C115,[1]Sheet1!$B$5:$BB$697,53,0)</f>
        <v>0</v>
      </c>
      <c r="K115" s="44">
        <f>VLOOKUP(C115,[1]Sheet1!$B:$BC,54,0)</f>
        <v>0</v>
      </c>
      <c r="L115" s="44">
        <f>VLOOKUP(C115,[1]Sheet1!$B:$BD,55,0)</f>
        <v>0</v>
      </c>
      <c r="M115" s="44">
        <f>VLOOKUP(C115,[1]Sheet1!$B:$BE,56,0)</f>
        <v>0</v>
      </c>
      <c r="N115" s="44">
        <f>VLOOKUP(C115,[1]Sheet1!$B:$BF,57,0)</f>
        <v>196.11</v>
      </c>
      <c r="O115" s="44">
        <f>VLOOKUP(C115,[2]Sheet1!$B:$BH,59,0)</f>
        <v>196.11</v>
      </c>
      <c r="P115" s="108">
        <f t="shared" si="39"/>
        <v>313.77600000000007</v>
      </c>
      <c r="Q115" s="109">
        <f>VLOOKUP(C115,[3]Sheet2!$A:$V,21,0)</f>
        <v>0</v>
      </c>
      <c r="R115" s="109"/>
      <c r="S115" s="109"/>
      <c r="T115" s="109">
        <f>VLOOKUP(C115,'[4]5.30 (2)'!$C$4:$V$115,20,0)</f>
        <v>40000</v>
      </c>
      <c r="U115" s="109">
        <f t="shared" si="40"/>
        <v>40000</v>
      </c>
      <c r="V115" s="106">
        <f t="shared" si="41"/>
        <v>-39686.224000000002</v>
      </c>
      <c r="W115" s="112">
        <f t="shared" si="42"/>
        <v>-38823.339999999997</v>
      </c>
      <c r="X115" s="61">
        <f t="shared" si="43"/>
        <v>-39686.224000000002</v>
      </c>
      <c r="Y115" s="107">
        <f t="shared" si="44"/>
        <v>0</v>
      </c>
      <c r="Z115" s="61"/>
      <c r="AA115" s="17">
        <f t="shared" si="45"/>
        <v>0</v>
      </c>
      <c r="AB115" s="26" t="str">
        <f t="shared" si="46"/>
        <v>100%</v>
      </c>
      <c r="AC115" s="122">
        <f t="shared" si="38"/>
        <v>0</v>
      </c>
      <c r="AD115" s="124"/>
      <c r="AE115" s="124"/>
      <c r="AF115" s="124"/>
      <c r="AG115" s="124">
        <f t="shared" si="26"/>
        <v>0</v>
      </c>
      <c r="AH115" s="24">
        <v>0</v>
      </c>
      <c r="AI115" s="126">
        <f t="shared" si="27"/>
        <v>0</v>
      </c>
      <c r="AJ115" s="17">
        <f t="shared" si="28"/>
        <v>0</v>
      </c>
      <c r="AK115" s="14">
        <v>45442</v>
      </c>
      <c r="AL115" s="7">
        <v>7</v>
      </c>
      <c r="AM115" s="14">
        <f t="shared" si="48"/>
        <v>45435</v>
      </c>
      <c r="AN115" s="10" t="s">
        <v>23</v>
      </c>
      <c r="AO115" s="17"/>
      <c r="AP115" s="7" t="s">
        <v>56</v>
      </c>
      <c r="AQ115" s="20"/>
    </row>
    <row r="116" spans="1:43" ht="36" hidden="1" customHeight="1" x14ac:dyDescent="0.25">
      <c r="A116" s="7">
        <f t="shared" si="29"/>
        <v>113</v>
      </c>
      <c r="B116" s="7" t="s">
        <v>29</v>
      </c>
      <c r="C116" s="8" t="s">
        <v>296</v>
      </c>
      <c r="D116" s="114" t="s">
        <v>297</v>
      </c>
      <c r="E116" s="11" t="s">
        <v>21</v>
      </c>
      <c r="F116" s="12" t="s">
        <v>22</v>
      </c>
      <c r="G116" s="73">
        <v>0.8</v>
      </c>
      <c r="H116" s="31">
        <f>VLOOKUP(C116,[1]Sheet1!$B:$AY,50,0)</f>
        <v>922501.56</v>
      </c>
      <c r="I116" s="31">
        <f>VLOOKUP(C116,[1]Sheet1!$B:$AZ,51,0)</f>
        <v>737294.72</v>
      </c>
      <c r="J116" s="44">
        <f>VLOOKUP(C116,[1]Sheet1!$B$5:$BB$697,53,0)</f>
        <v>2157.0216666666702</v>
      </c>
      <c r="K116" s="44">
        <f>VLOOKUP(C116,[1]Sheet1!$B:$BC,54,0)</f>
        <v>36575.743333333303</v>
      </c>
      <c r="L116" s="44">
        <f>VLOOKUP(C116,[1]Sheet1!$B:$BD,55,0)</f>
        <v>88698.853333333303</v>
      </c>
      <c r="M116" s="44">
        <f>VLOOKUP(C116,[1]Sheet1!$B:$BE,56,0)</f>
        <v>122882.453333333</v>
      </c>
      <c r="N116" s="44">
        <f>VLOOKUP(C116,[1]Sheet1!$B:$BF,57,0)</f>
        <v>153750.26</v>
      </c>
      <c r="O116" s="44">
        <f>VLOOKUP(C116,[2]Sheet1!$B:$BH,59,0)</f>
        <v>153750.25999999998</v>
      </c>
      <c r="P116" s="108">
        <f t="shared" si="39"/>
        <v>446251.67333333311</v>
      </c>
      <c r="Q116" s="109">
        <f>VLOOKUP(C116,[3]Sheet2!$A:$V,21,0)</f>
        <v>200000</v>
      </c>
      <c r="R116" s="109"/>
      <c r="S116" s="109"/>
      <c r="T116" s="109">
        <f>VLOOKUP(C116,'[4]5.30 (2)'!$C$4:$V$115,20,0)</f>
        <v>200000</v>
      </c>
      <c r="U116" s="109">
        <f t="shared" si="40"/>
        <v>400000</v>
      </c>
      <c r="V116" s="106">
        <f t="shared" si="41"/>
        <v>46251.673333333107</v>
      </c>
      <c r="W116" s="112">
        <f t="shared" si="42"/>
        <v>537294.72</v>
      </c>
      <c r="X116" s="61">
        <f t="shared" si="43"/>
        <v>46251.673333333107</v>
      </c>
      <c r="Y116" s="107">
        <f t="shared" si="44"/>
        <v>46251.673333333107</v>
      </c>
      <c r="Z116" s="61">
        <v>100000</v>
      </c>
      <c r="AA116" s="17">
        <f t="shared" si="45"/>
        <v>100000</v>
      </c>
      <c r="AB116" s="26">
        <f t="shared" si="46"/>
        <v>2.1620839375757468</v>
      </c>
      <c r="AC116" s="122">
        <f t="shared" si="38"/>
        <v>1.8672261019471066E-2</v>
      </c>
      <c r="AD116" s="124"/>
      <c r="AE116" s="124"/>
      <c r="AF116" s="124"/>
      <c r="AG116" s="124">
        <f t="shared" si="26"/>
        <v>0</v>
      </c>
      <c r="AH116" s="24">
        <v>0</v>
      </c>
      <c r="AI116" s="126">
        <f t="shared" si="27"/>
        <v>0</v>
      </c>
      <c r="AJ116" s="17">
        <f t="shared" si="28"/>
        <v>100000</v>
      </c>
      <c r="AK116" s="14">
        <v>45442</v>
      </c>
      <c r="AL116" s="7">
        <v>7</v>
      </c>
      <c r="AM116" s="14">
        <f t="shared" si="48"/>
        <v>45435</v>
      </c>
      <c r="AN116" s="10" t="s">
        <v>23</v>
      </c>
      <c r="AO116" s="17"/>
      <c r="AP116" s="7" t="s">
        <v>109</v>
      </c>
      <c r="AQ116" s="20" t="s">
        <v>330</v>
      </c>
    </row>
    <row r="117" spans="1:43" ht="36" hidden="1" customHeight="1" x14ac:dyDescent="0.25">
      <c r="A117" s="7">
        <f t="shared" si="29"/>
        <v>114</v>
      </c>
      <c r="B117" s="7" t="s">
        <v>18</v>
      </c>
      <c r="C117" s="8" t="s">
        <v>331</v>
      </c>
      <c r="D117" s="114" t="s">
        <v>332</v>
      </c>
      <c r="E117" s="11" t="s">
        <v>27</v>
      </c>
      <c r="F117" s="12" t="s">
        <v>22</v>
      </c>
      <c r="G117" s="73">
        <v>0.8</v>
      </c>
      <c r="H117" s="31">
        <f>VLOOKUP(C117,[1]Sheet1!$B:$AY,50,0)</f>
        <v>226103.89</v>
      </c>
      <c r="I117" s="31">
        <f>VLOOKUP(C117,[1]Sheet1!$B:$AZ,51,0)</f>
        <v>226103.89</v>
      </c>
      <c r="J117" s="44">
        <f>VLOOKUP(C117,[1]Sheet1!$B$5:$BB$697,53,0)</f>
        <v>14050.2633333333</v>
      </c>
      <c r="K117" s="44">
        <f>VLOOKUP(C117,[1]Sheet1!$B:$BC,54,0)</f>
        <v>0</v>
      </c>
      <c r="L117" s="44">
        <f>VLOOKUP(C117,[1]Sheet1!$B:$BD,55,0)</f>
        <v>0</v>
      </c>
      <c r="M117" s="44">
        <f>VLOOKUP(C117,[1]Sheet1!$B:$BE,56,0)</f>
        <v>0</v>
      </c>
      <c r="N117" s="44">
        <f>VLOOKUP(C117,[1]Sheet1!$B:$BF,57,0)</f>
        <v>0</v>
      </c>
      <c r="O117" s="44">
        <f>VLOOKUP(C117,[2]Sheet1!$B:$BH,59,0)</f>
        <v>0</v>
      </c>
      <c r="P117" s="108">
        <f t="shared" si="39"/>
        <v>11240.21066666664</v>
      </c>
      <c r="Q117" s="109">
        <f>VLOOKUP(C117,[3]Sheet2!$A:$V,21,0)</f>
        <v>30000</v>
      </c>
      <c r="R117" s="109"/>
      <c r="S117" s="109"/>
      <c r="T117" s="109">
        <f>VLOOKUP(C117,'[4]5.30 (2)'!$C$4:$V$115,20,0)</f>
        <v>10000</v>
      </c>
      <c r="U117" s="109">
        <f t="shared" si="40"/>
        <v>40000</v>
      </c>
      <c r="V117" s="106">
        <f t="shared" si="41"/>
        <v>-28759.78933333336</v>
      </c>
      <c r="W117" s="112">
        <f t="shared" si="42"/>
        <v>216103.89</v>
      </c>
      <c r="X117" s="61">
        <f t="shared" si="43"/>
        <v>-28759.78933333336</v>
      </c>
      <c r="Y117" s="107">
        <f t="shared" si="44"/>
        <v>0</v>
      </c>
      <c r="Z117" s="125"/>
      <c r="AA117" s="17">
        <f t="shared" si="45"/>
        <v>0</v>
      </c>
      <c r="AB117" s="26" t="str">
        <f t="shared" si="46"/>
        <v>100%</v>
      </c>
      <c r="AC117" s="122">
        <f t="shared" si="38"/>
        <v>0</v>
      </c>
      <c r="AD117" s="124"/>
      <c r="AE117" s="124"/>
      <c r="AF117" s="124"/>
      <c r="AG117" s="124">
        <f t="shared" si="26"/>
        <v>0</v>
      </c>
      <c r="AH117" s="24">
        <v>0.03</v>
      </c>
      <c r="AI117" s="126">
        <f t="shared" si="27"/>
        <v>0</v>
      </c>
      <c r="AJ117" s="17">
        <f t="shared" si="28"/>
        <v>0</v>
      </c>
      <c r="AK117" s="14">
        <v>45442</v>
      </c>
      <c r="AL117" s="7">
        <v>3</v>
      </c>
      <c r="AM117" s="14">
        <f t="shared" si="48"/>
        <v>45439</v>
      </c>
      <c r="AN117" s="10" t="s">
        <v>23</v>
      </c>
      <c r="AO117" s="23"/>
      <c r="AP117" s="7" t="s">
        <v>28</v>
      </c>
      <c r="AQ117" s="20" t="s">
        <v>323</v>
      </c>
    </row>
    <row r="118" spans="1:43" ht="36" hidden="1" customHeight="1" x14ac:dyDescent="0.25">
      <c r="A118" s="7">
        <f t="shared" si="29"/>
        <v>115</v>
      </c>
      <c r="B118" s="7" t="s">
        <v>29</v>
      </c>
      <c r="C118" s="8" t="s">
        <v>159</v>
      </c>
      <c r="D118" s="114" t="s">
        <v>160</v>
      </c>
      <c r="E118" s="11" t="s">
        <v>21</v>
      </c>
      <c r="F118" s="12" t="s">
        <v>22</v>
      </c>
      <c r="G118" s="73">
        <v>0.8</v>
      </c>
      <c r="H118" s="31">
        <f>VLOOKUP(C118,[1]Sheet1!$B:$AY,50,0)</f>
        <v>21121.07</v>
      </c>
      <c r="I118" s="31">
        <f>VLOOKUP(C118,[1]Sheet1!$B:$AZ,51,0)</f>
        <v>21121.07</v>
      </c>
      <c r="J118" s="44">
        <f>VLOOKUP(C118,[1]Sheet1!$B$5:$BB$697,53,0)</f>
        <v>1071.1216666666701</v>
      </c>
      <c r="K118" s="44">
        <f>VLOOKUP(C118,[1]Sheet1!$B:$BC,54,0)</f>
        <v>2297.6233333333298</v>
      </c>
      <c r="L118" s="44">
        <f>VLOOKUP(C118,[1]Sheet1!$B:$BD,55,0)</f>
        <v>2297.6233333333298</v>
      </c>
      <c r="M118" s="44">
        <f>VLOOKUP(C118,[1]Sheet1!$B:$BE,56,0)</f>
        <v>3520.1783333333301</v>
      </c>
      <c r="N118" s="44">
        <f>VLOOKUP(C118,[1]Sheet1!$B:$BF,57,0)</f>
        <v>3520.1783333333301</v>
      </c>
      <c r="O118" s="44">
        <f>VLOOKUP(C118,[2]Sheet1!$B:$BH,59,0)</f>
        <v>3520.1783333333333</v>
      </c>
      <c r="P118" s="108">
        <f t="shared" si="39"/>
        <v>12981.522666666659</v>
      </c>
      <c r="Q118" s="109">
        <f>VLOOKUP(C118,[3]Sheet2!$A:$V,21,0)</f>
        <v>0</v>
      </c>
      <c r="R118" s="109"/>
      <c r="S118" s="109"/>
      <c r="T118" s="109">
        <f>VLOOKUP(C118,'[4]5.30 (2)'!$C$4:$V$115,20,0)</f>
        <v>10000</v>
      </c>
      <c r="U118" s="109">
        <f t="shared" si="40"/>
        <v>10000</v>
      </c>
      <c r="V118" s="106">
        <f t="shared" si="41"/>
        <v>2981.5226666666586</v>
      </c>
      <c r="W118" s="112">
        <f t="shared" si="42"/>
        <v>11121.07</v>
      </c>
      <c r="X118" s="61">
        <f t="shared" si="43"/>
        <v>2981.5226666666586</v>
      </c>
      <c r="Y118" s="107">
        <f t="shared" si="44"/>
        <v>2981.5226666666586</v>
      </c>
      <c r="Z118" s="61"/>
      <c r="AA118" s="17">
        <f t="shared" si="45"/>
        <v>0</v>
      </c>
      <c r="AB118" s="26">
        <f t="shared" si="46"/>
        <v>0</v>
      </c>
      <c r="AC118" s="122">
        <f t="shared" si="38"/>
        <v>0</v>
      </c>
      <c r="AD118" s="124"/>
      <c r="AE118" s="124"/>
      <c r="AF118" s="124"/>
      <c r="AG118" s="124">
        <f t="shared" si="26"/>
        <v>0</v>
      </c>
      <c r="AH118" s="24">
        <v>0</v>
      </c>
      <c r="AI118" s="126">
        <f t="shared" si="27"/>
        <v>0</v>
      </c>
      <c r="AJ118" s="17">
        <f t="shared" si="28"/>
        <v>0</v>
      </c>
      <c r="AK118" s="14">
        <v>45442</v>
      </c>
      <c r="AL118" s="7">
        <v>7</v>
      </c>
      <c r="AM118" s="14">
        <f t="shared" si="48"/>
        <v>45435</v>
      </c>
      <c r="AN118" s="10" t="s">
        <v>23</v>
      </c>
      <c r="AO118" s="23"/>
      <c r="AP118" s="7" t="s">
        <v>85</v>
      </c>
      <c r="AQ118" s="20"/>
    </row>
    <row r="119" spans="1:43" ht="36" hidden="1" customHeight="1" x14ac:dyDescent="0.25">
      <c r="A119" s="7">
        <f t="shared" si="29"/>
        <v>116</v>
      </c>
      <c r="B119" s="7" t="s">
        <v>29</v>
      </c>
      <c r="C119" s="74" t="s">
        <v>163</v>
      </c>
      <c r="D119" s="115" t="s">
        <v>164</v>
      </c>
      <c r="E119" s="11" t="s">
        <v>21</v>
      </c>
      <c r="F119" s="12" t="s">
        <v>22</v>
      </c>
      <c r="G119" s="73">
        <v>0.8</v>
      </c>
      <c r="H119" s="31">
        <f>VLOOKUP(C119,[1]Sheet1!$B:$AY,50,0)</f>
        <v>1357574.01</v>
      </c>
      <c r="I119" s="31">
        <f>VLOOKUP(C119,[1]Sheet1!$B:$AZ,51,0)</f>
        <v>956613.85</v>
      </c>
      <c r="J119" s="44">
        <f>VLOOKUP(C119,[1]Sheet1!$B$5:$BB$697,53,0)</f>
        <v>60261.848333333299</v>
      </c>
      <c r="K119" s="44">
        <f>VLOOKUP(C119,[1]Sheet1!$B:$BC,54,0)</f>
        <v>96315.441666666695</v>
      </c>
      <c r="L119" s="44">
        <f>VLOOKUP(C119,[1]Sheet1!$B:$BD,55,0)</f>
        <v>130811.423333333</v>
      </c>
      <c r="M119" s="44">
        <f>VLOOKUP(C119,[1]Sheet1!$B:$BE,56,0)</f>
        <v>159435.64166666701</v>
      </c>
      <c r="N119" s="44">
        <f>VLOOKUP(C119,[1]Sheet1!$B:$BF,57,0)</f>
        <v>195099.19500000001</v>
      </c>
      <c r="O119" s="44">
        <f>VLOOKUP(C119,[2]Sheet1!$B:$BH,59,0)</f>
        <v>192343.23500000002</v>
      </c>
      <c r="P119" s="108">
        <f t="shared" si="39"/>
        <v>667413.42800000007</v>
      </c>
      <c r="Q119" s="109">
        <f>VLOOKUP(C119,[3]Sheet2!$A:$V,21,0)</f>
        <v>320000</v>
      </c>
      <c r="R119" s="109"/>
      <c r="S119" s="109"/>
      <c r="T119" s="109">
        <f>VLOOKUP(C119,'[4]5.30 (2)'!$C$4:$V$115,20,0)</f>
        <v>500000</v>
      </c>
      <c r="U119" s="109">
        <f t="shared" si="40"/>
        <v>820000</v>
      </c>
      <c r="V119" s="106">
        <f t="shared" si="41"/>
        <v>-152586.57199999993</v>
      </c>
      <c r="W119" s="112">
        <f t="shared" si="42"/>
        <v>456613.85</v>
      </c>
      <c r="X119" s="61">
        <f t="shared" si="43"/>
        <v>-152586.57199999993</v>
      </c>
      <c r="Y119" s="107">
        <f t="shared" si="44"/>
        <v>0</v>
      </c>
      <c r="Z119" s="61"/>
      <c r="AA119" s="17">
        <f t="shared" si="45"/>
        <v>0</v>
      </c>
      <c r="AB119" s="26" t="str">
        <f t="shared" si="46"/>
        <v>100%</v>
      </c>
      <c r="AC119" s="122">
        <f t="shared" si="38"/>
        <v>0</v>
      </c>
      <c r="AD119" s="124"/>
      <c r="AE119" s="124"/>
      <c r="AF119" s="124"/>
      <c r="AG119" s="124">
        <f t="shared" si="26"/>
        <v>0</v>
      </c>
      <c r="AH119" s="24">
        <v>0.02</v>
      </c>
      <c r="AI119" s="126">
        <f t="shared" si="27"/>
        <v>0</v>
      </c>
      <c r="AJ119" s="17">
        <f t="shared" si="28"/>
        <v>0</v>
      </c>
      <c r="AK119" s="14">
        <v>45442</v>
      </c>
      <c r="AL119" s="7">
        <v>7</v>
      </c>
      <c r="AM119" s="14">
        <f t="shared" si="48"/>
        <v>45435</v>
      </c>
      <c r="AN119" s="10" t="s">
        <v>23</v>
      </c>
      <c r="AO119" s="23"/>
      <c r="AP119" s="7" t="s">
        <v>85</v>
      </c>
      <c r="AQ119" s="20" t="s">
        <v>404</v>
      </c>
    </row>
    <row r="120" spans="1:43" ht="36" hidden="1" customHeight="1" x14ac:dyDescent="0.25">
      <c r="A120" s="7">
        <f t="shared" si="29"/>
        <v>117</v>
      </c>
      <c r="B120" s="7" t="s">
        <v>29</v>
      </c>
      <c r="C120" s="8" t="s">
        <v>333</v>
      </c>
      <c r="D120" s="115" t="s">
        <v>334</v>
      </c>
      <c r="E120" s="11" t="s">
        <v>21</v>
      </c>
      <c r="F120" s="12" t="s">
        <v>22</v>
      </c>
      <c r="G120" s="73">
        <v>1</v>
      </c>
      <c r="H120" s="31">
        <f>VLOOKUP(C120,[1]Sheet1!$B:$AY,50,0)</f>
        <v>0</v>
      </c>
      <c r="I120" s="31">
        <f>VLOOKUP(C120,[1]Sheet1!$B:$AZ,51,0)</f>
        <v>0</v>
      </c>
      <c r="J120" s="44">
        <f>VLOOKUP(C120,[1]Sheet1!$B$5:$BB$697,53,0)</f>
        <v>0</v>
      </c>
      <c r="K120" s="44">
        <f>VLOOKUP(C120,[1]Sheet1!$B:$BC,54,0)</f>
        <v>0</v>
      </c>
      <c r="L120" s="44">
        <f>VLOOKUP(C120,[1]Sheet1!$B:$BD,55,0)</f>
        <v>0</v>
      </c>
      <c r="M120" s="44">
        <f>VLOOKUP(C120,[1]Sheet1!$B:$BE,56,0)</f>
        <v>0</v>
      </c>
      <c r="N120" s="44">
        <f>VLOOKUP(C120,[1]Sheet1!$B:$BF,57,0)</f>
        <v>0</v>
      </c>
      <c r="O120" s="44">
        <f>VLOOKUP(C120,[2]Sheet1!$B:$BH,59,0)</f>
        <v>0</v>
      </c>
      <c r="P120" s="108">
        <f t="shared" si="39"/>
        <v>0</v>
      </c>
      <c r="Q120" s="109">
        <f>VLOOKUP(C120,[3]Sheet2!$A:$V,21,0)</f>
        <v>3060</v>
      </c>
      <c r="R120" s="109">
        <v>980</v>
      </c>
      <c r="S120" s="109"/>
      <c r="T120" s="109">
        <f>VLOOKUP(C120,'[4]5.30 (2)'!$C$4:$V$115,20,0)</f>
        <v>884</v>
      </c>
      <c r="U120" s="109">
        <f t="shared" si="40"/>
        <v>4924</v>
      </c>
      <c r="V120" s="106">
        <f t="shared" si="41"/>
        <v>-4924</v>
      </c>
      <c r="W120" s="112">
        <f t="shared" si="42"/>
        <v>-884</v>
      </c>
      <c r="X120" s="61">
        <f t="shared" si="43"/>
        <v>-4924</v>
      </c>
      <c r="Y120" s="107">
        <f t="shared" si="44"/>
        <v>0</v>
      </c>
      <c r="Z120" s="61"/>
      <c r="AA120" s="17">
        <f t="shared" si="45"/>
        <v>0</v>
      </c>
      <c r="AB120" s="26" t="str">
        <f t="shared" si="46"/>
        <v>100%</v>
      </c>
      <c r="AC120" s="122">
        <f t="shared" si="38"/>
        <v>0</v>
      </c>
      <c r="AD120" s="124"/>
      <c r="AE120" s="124"/>
      <c r="AF120" s="124"/>
      <c r="AG120" s="124">
        <f t="shared" si="26"/>
        <v>0</v>
      </c>
      <c r="AH120" s="24">
        <v>0</v>
      </c>
      <c r="AI120" s="126">
        <f t="shared" si="27"/>
        <v>0</v>
      </c>
      <c r="AJ120" s="17">
        <f t="shared" si="28"/>
        <v>0</v>
      </c>
      <c r="AK120" s="14">
        <v>45443</v>
      </c>
      <c r="AL120" s="7">
        <v>7</v>
      </c>
      <c r="AM120" s="14">
        <f t="shared" si="48"/>
        <v>45436</v>
      </c>
      <c r="AN120" s="10" t="s">
        <v>23</v>
      </c>
      <c r="AO120" s="17"/>
      <c r="AP120" s="7" t="s">
        <v>109</v>
      </c>
      <c r="AQ120" s="20" t="s">
        <v>335</v>
      </c>
    </row>
    <row r="121" spans="1:43" ht="36" hidden="1" customHeight="1" x14ac:dyDescent="0.25">
      <c r="A121" s="7">
        <f t="shared" si="29"/>
        <v>118</v>
      </c>
      <c r="B121" s="7" t="s">
        <v>29</v>
      </c>
      <c r="C121" s="8" t="s">
        <v>355</v>
      </c>
      <c r="D121" s="115" t="s">
        <v>356</v>
      </c>
      <c r="E121" s="10" t="s">
        <v>46</v>
      </c>
      <c r="F121" s="12" t="s">
        <v>22</v>
      </c>
      <c r="G121" s="73">
        <v>1</v>
      </c>
      <c r="H121" s="31">
        <f>VLOOKUP(C121,[1]Sheet1!$B:$AY,50,0)</f>
        <v>0</v>
      </c>
      <c r="I121" s="31">
        <f>VLOOKUP(C121,[1]Sheet1!$B:$AZ,51,0)</f>
        <v>0</v>
      </c>
      <c r="J121" s="44">
        <f>VLOOKUP(C121,[1]Sheet1!$B$5:$BB$697,53,0)</f>
        <v>0</v>
      </c>
      <c r="K121" s="44">
        <f>VLOOKUP(C121,[1]Sheet1!$B:$BC,54,0)</f>
        <v>0</v>
      </c>
      <c r="L121" s="44">
        <f>VLOOKUP(C121,[1]Sheet1!$B:$BD,55,0)</f>
        <v>0</v>
      </c>
      <c r="M121" s="44">
        <f>VLOOKUP(C121,[1]Sheet1!$B:$BE,56,0)</f>
        <v>0</v>
      </c>
      <c r="N121" s="44">
        <f>VLOOKUP(C121,[1]Sheet1!$B:$BF,57,0)</f>
        <v>0</v>
      </c>
      <c r="O121" s="44">
        <f>VLOOKUP(C121,[2]Sheet1!$B:$BH,59,0)</f>
        <v>0</v>
      </c>
      <c r="P121" s="108">
        <f t="shared" si="39"/>
        <v>0</v>
      </c>
      <c r="Q121" s="109">
        <f>VLOOKUP(C121,[3]Sheet2!$A:$V,21,0)</f>
        <v>17113</v>
      </c>
      <c r="R121" s="109"/>
      <c r="S121" s="109"/>
      <c r="T121" s="109">
        <f>VLOOKUP(C121,'[4]5.30 (2)'!$C$4:$V$115,20,0)</f>
        <v>5487.23</v>
      </c>
      <c r="U121" s="109">
        <f t="shared" si="40"/>
        <v>22600.23</v>
      </c>
      <c r="V121" s="106">
        <f t="shared" si="41"/>
        <v>-22600.23</v>
      </c>
      <c r="W121" s="112">
        <f t="shared" si="42"/>
        <v>-5487.23</v>
      </c>
      <c r="X121" s="61">
        <f t="shared" si="43"/>
        <v>-22600.23</v>
      </c>
      <c r="Y121" s="107">
        <f t="shared" si="44"/>
        <v>0</v>
      </c>
      <c r="Z121" s="61"/>
      <c r="AA121" s="17">
        <f t="shared" si="45"/>
        <v>0</v>
      </c>
      <c r="AB121" s="26" t="str">
        <f t="shared" si="46"/>
        <v>100%</v>
      </c>
      <c r="AC121" s="122">
        <f t="shared" si="38"/>
        <v>0</v>
      </c>
      <c r="AD121" s="124"/>
      <c r="AE121" s="124"/>
      <c r="AF121" s="124"/>
      <c r="AG121" s="124">
        <f t="shared" si="26"/>
        <v>0</v>
      </c>
      <c r="AH121" s="24">
        <v>0</v>
      </c>
      <c r="AI121" s="126">
        <f t="shared" si="27"/>
        <v>0</v>
      </c>
      <c r="AJ121" s="17">
        <f t="shared" si="28"/>
        <v>0</v>
      </c>
      <c r="AK121" s="14">
        <v>45443</v>
      </c>
      <c r="AL121" s="7">
        <v>7</v>
      </c>
      <c r="AM121" s="14">
        <f t="shared" si="48"/>
        <v>45436</v>
      </c>
      <c r="AN121" s="10" t="s">
        <v>23</v>
      </c>
      <c r="AO121" s="17"/>
      <c r="AP121" s="7" t="s">
        <v>109</v>
      </c>
      <c r="AQ121" s="20" t="s">
        <v>335</v>
      </c>
    </row>
    <row r="122" spans="1:43" ht="36" hidden="1" customHeight="1" x14ac:dyDescent="0.25">
      <c r="A122" s="7">
        <f t="shared" si="29"/>
        <v>119</v>
      </c>
      <c r="B122" s="7" t="s">
        <v>29</v>
      </c>
      <c r="C122" s="8" t="s">
        <v>336</v>
      </c>
      <c r="D122" s="114" t="s">
        <v>337</v>
      </c>
      <c r="E122" s="11" t="s">
        <v>291</v>
      </c>
      <c r="F122" s="12" t="s">
        <v>22</v>
      </c>
      <c r="G122" s="73">
        <v>1</v>
      </c>
      <c r="H122" s="31">
        <f>VLOOKUP(C122,[1]Sheet1!$B:$AY,50,0)</f>
        <v>450250.33</v>
      </c>
      <c r="I122" s="31">
        <f>VLOOKUP(C122,[1]Sheet1!$B:$AZ,51,0)</f>
        <v>63602.76</v>
      </c>
      <c r="J122" s="44">
        <f>VLOOKUP(C122,[1]Sheet1!$B$5:$BB$697,53,0)</f>
        <v>418.35</v>
      </c>
      <c r="K122" s="44">
        <f>VLOOKUP(C122,[1]Sheet1!$B:$BC,54,0)</f>
        <v>10600.46</v>
      </c>
      <c r="L122" s="44">
        <f>VLOOKUP(C122,[1]Sheet1!$B:$BD,55,0)</f>
        <v>10600.46</v>
      </c>
      <c r="M122" s="44">
        <f>VLOOKUP(C122,[1]Sheet1!$B:$BE,56,0)</f>
        <v>26599.726666666698</v>
      </c>
      <c r="N122" s="44">
        <f>VLOOKUP(C122,[1]Sheet1!$B:$BF,57,0)</f>
        <v>53198.158333333296</v>
      </c>
      <c r="O122" s="44">
        <f>VLOOKUP(C122,[2]Sheet1!$B:$BH,59,0)</f>
        <v>75041.721666666665</v>
      </c>
      <c r="P122" s="108">
        <f t="shared" si="39"/>
        <v>176458.87666666665</v>
      </c>
      <c r="Q122" s="109">
        <f>VLOOKUP(C122,[3]Sheet2!$A:$V,21,0)</f>
        <v>249048.97</v>
      </c>
      <c r="R122" s="109"/>
      <c r="S122" s="109"/>
      <c r="T122" s="109">
        <f>VLOOKUP(C122,'[4]5.30 (2)'!$C$4:$V$115,20,0)</f>
        <v>60000</v>
      </c>
      <c r="U122" s="109">
        <f t="shared" si="40"/>
        <v>309048.96999999997</v>
      </c>
      <c r="V122" s="106">
        <f t="shared" si="41"/>
        <v>-132590.09333333332</v>
      </c>
      <c r="W122" s="112">
        <f t="shared" si="42"/>
        <v>3602.760000000002</v>
      </c>
      <c r="X122" s="61">
        <f t="shared" si="43"/>
        <v>-132590.09333333332</v>
      </c>
      <c r="Y122" s="107">
        <f t="shared" si="44"/>
        <v>0</v>
      </c>
      <c r="Z122" s="61">
        <v>3602.760000000002</v>
      </c>
      <c r="AA122" s="17">
        <f t="shared" si="45"/>
        <v>3602.760000000002</v>
      </c>
      <c r="AB122" s="26" t="str">
        <f t="shared" si="46"/>
        <v>100%</v>
      </c>
      <c r="AC122" s="122">
        <f t="shared" si="38"/>
        <v>6.7271675110509616E-4</v>
      </c>
      <c r="AD122" s="124"/>
      <c r="AE122" s="124"/>
      <c r="AF122" s="124"/>
      <c r="AG122" s="124">
        <f t="shared" si="26"/>
        <v>0</v>
      </c>
      <c r="AH122" s="24">
        <v>0</v>
      </c>
      <c r="AI122" s="126">
        <f t="shared" si="27"/>
        <v>0</v>
      </c>
      <c r="AJ122" s="17">
        <f t="shared" si="28"/>
        <v>3602.760000000002</v>
      </c>
      <c r="AK122" s="14">
        <v>45443</v>
      </c>
      <c r="AL122" s="7">
        <v>7</v>
      </c>
      <c r="AM122" s="14">
        <f t="shared" si="48"/>
        <v>45436</v>
      </c>
      <c r="AN122" s="10" t="s">
        <v>23</v>
      </c>
      <c r="AO122" s="23"/>
      <c r="AP122" s="7" t="s">
        <v>570</v>
      </c>
      <c r="AQ122" s="20" t="s">
        <v>339</v>
      </c>
    </row>
    <row r="123" spans="1:43" ht="36" hidden="1" customHeight="1" x14ac:dyDescent="0.25">
      <c r="A123" s="7">
        <f t="shared" si="29"/>
        <v>120</v>
      </c>
      <c r="B123" s="7" t="s">
        <v>29</v>
      </c>
      <c r="C123" s="8" t="s">
        <v>340</v>
      </c>
      <c r="D123" s="114" t="s">
        <v>341</v>
      </c>
      <c r="E123" s="11" t="s">
        <v>21</v>
      </c>
      <c r="F123" s="12" t="s">
        <v>22</v>
      </c>
      <c r="G123" s="73">
        <v>0.8</v>
      </c>
      <c r="H123" s="31">
        <f>VLOOKUP(C123,[1]Sheet1!$B:$AY,50,0)</f>
        <v>60107.89</v>
      </c>
      <c r="I123" s="31">
        <f>VLOOKUP(C123,[1]Sheet1!$B:$AZ,51,0)</f>
        <v>0</v>
      </c>
      <c r="J123" s="44">
        <f>VLOOKUP(C123,[1]Sheet1!$B$5:$BB$697,53,0)</f>
        <v>0</v>
      </c>
      <c r="K123" s="44">
        <f>VLOOKUP(C123,[1]Sheet1!$B:$BC,54,0)</f>
        <v>0</v>
      </c>
      <c r="L123" s="44">
        <f>VLOOKUP(C123,[1]Sheet1!$B:$BD,55,0)</f>
        <v>0</v>
      </c>
      <c r="M123" s="44">
        <f>VLOOKUP(C123,[1]Sheet1!$B:$BE,56,0)</f>
        <v>10017.981666666699</v>
      </c>
      <c r="N123" s="44">
        <f>VLOOKUP(C123,[1]Sheet1!$B:$BF,57,0)</f>
        <v>10017.981666666699</v>
      </c>
      <c r="O123" s="44">
        <f>VLOOKUP(C123,[2]Sheet1!$B:$BH,59,0)</f>
        <v>10017.981666666667</v>
      </c>
      <c r="P123" s="108">
        <f t="shared" si="39"/>
        <v>24043.156000000054</v>
      </c>
      <c r="Q123" s="109">
        <f>VLOOKUP(C123,[3]Sheet2!$A:$V,21,0)</f>
        <v>0</v>
      </c>
      <c r="R123" s="109"/>
      <c r="S123" s="109"/>
      <c r="T123" s="109">
        <f>VLOOKUP(C123,'[4]5.30 (2)'!$C$4:$V$115,20,0)</f>
        <v>60107.89</v>
      </c>
      <c r="U123" s="109">
        <f t="shared" si="40"/>
        <v>60107.89</v>
      </c>
      <c r="V123" s="106">
        <f t="shared" si="41"/>
        <v>-36064.733999999946</v>
      </c>
      <c r="W123" s="112">
        <f t="shared" si="42"/>
        <v>-60107.89</v>
      </c>
      <c r="X123" s="61">
        <f t="shared" si="43"/>
        <v>-36064.733999999946</v>
      </c>
      <c r="Y123" s="107">
        <f t="shared" si="44"/>
        <v>0</v>
      </c>
      <c r="Z123" s="61"/>
      <c r="AA123" s="17">
        <f t="shared" si="45"/>
        <v>0</v>
      </c>
      <c r="AB123" s="26" t="str">
        <f t="shared" si="46"/>
        <v>100%</v>
      </c>
      <c r="AC123" s="122">
        <f t="shared" si="38"/>
        <v>0</v>
      </c>
      <c r="AD123" s="124"/>
      <c r="AE123" s="124"/>
      <c r="AF123" s="124"/>
      <c r="AG123" s="124">
        <f t="shared" si="26"/>
        <v>0</v>
      </c>
      <c r="AH123" s="24">
        <v>0</v>
      </c>
      <c r="AI123" s="126">
        <f t="shared" si="27"/>
        <v>0</v>
      </c>
      <c r="AJ123" s="17">
        <f t="shared" si="28"/>
        <v>0</v>
      </c>
      <c r="AK123" s="14">
        <v>45442</v>
      </c>
      <c r="AL123" s="7">
        <v>7</v>
      </c>
      <c r="AM123" s="14">
        <f t="shared" si="48"/>
        <v>45435</v>
      </c>
      <c r="AN123" s="10" t="s">
        <v>23</v>
      </c>
      <c r="AO123" s="23"/>
      <c r="AP123" s="7" t="s">
        <v>24</v>
      </c>
      <c r="AQ123" s="20" t="s">
        <v>342</v>
      </c>
    </row>
    <row r="124" spans="1:43" ht="36" customHeight="1" x14ac:dyDescent="0.25">
      <c r="A124" s="7">
        <f t="shared" si="29"/>
        <v>121</v>
      </c>
      <c r="B124" s="7" t="s">
        <v>29</v>
      </c>
      <c r="C124" s="8" t="s">
        <v>411</v>
      </c>
      <c r="D124" s="114" t="s">
        <v>412</v>
      </c>
      <c r="E124" s="11" t="s">
        <v>21</v>
      </c>
      <c r="F124" s="12" t="s">
        <v>22</v>
      </c>
      <c r="G124" s="73">
        <v>0.8</v>
      </c>
      <c r="H124" s="31">
        <f>VLOOKUP(C124,[1]Sheet1!$B:$AY,50,0)</f>
        <v>580573.37</v>
      </c>
      <c r="I124" s="31">
        <f>VLOOKUP(C124,[1]Sheet1!$B:$AZ,51,0)</f>
        <v>580573.37</v>
      </c>
      <c r="J124" s="44">
        <f>VLOOKUP(C124,[1]Sheet1!$B$5:$BB$697,53,0)</f>
        <v>40329.406666666699</v>
      </c>
      <c r="K124" s="44">
        <f>VLOOKUP(C124,[1]Sheet1!$B:$BC,54,0)</f>
        <v>71466.425000000003</v>
      </c>
      <c r="L124" s="44">
        <f>VLOOKUP(C124,[1]Sheet1!$B:$BD,55,0)</f>
        <v>80707</v>
      </c>
      <c r="M124" s="44">
        <f>VLOOKUP(C124,[1]Sheet1!$B:$BE,56,0)</f>
        <v>96762.228333333303</v>
      </c>
      <c r="N124" s="44">
        <f>VLOOKUP(C124,[1]Sheet1!$B:$BF,57,0)</f>
        <v>71298.856666666703</v>
      </c>
      <c r="O124" s="44">
        <f>VLOOKUP(C124,[2]Sheet1!$B:$BH,59,0)</f>
        <v>71298.856666666674</v>
      </c>
      <c r="P124" s="108">
        <f t="shared" si="39"/>
        <v>345490.21866666671</v>
      </c>
      <c r="Q124" s="109">
        <f>VLOOKUP(C124,[3]Sheet2!$A:$V,21,0)</f>
        <v>0</v>
      </c>
      <c r="R124" s="109"/>
      <c r="S124" s="109"/>
      <c r="T124" s="109">
        <f>VLOOKUP(C124,'[4]5.30 (2)'!$C$4:$V$115,20,0)</f>
        <v>60000</v>
      </c>
      <c r="U124" s="109">
        <f t="shared" si="40"/>
        <v>60000</v>
      </c>
      <c r="V124" s="106">
        <f t="shared" si="41"/>
        <v>285490.21866666671</v>
      </c>
      <c r="W124" s="112">
        <f t="shared" si="42"/>
        <v>520573.37</v>
      </c>
      <c r="X124" s="61">
        <f t="shared" si="43"/>
        <v>285490.21866666671</v>
      </c>
      <c r="Y124" s="107">
        <f t="shared" si="44"/>
        <v>285490.21866666671</v>
      </c>
      <c r="Z124" s="79">
        <v>50000</v>
      </c>
      <c r="AA124" s="17">
        <f t="shared" si="45"/>
        <v>50000</v>
      </c>
      <c r="AB124" s="26">
        <f t="shared" si="46"/>
        <v>0.1751373487803416</v>
      </c>
      <c r="AC124" s="122">
        <f t="shared" si="38"/>
        <v>9.3361305097355331E-3</v>
      </c>
      <c r="AD124" s="124"/>
      <c r="AE124" s="124"/>
      <c r="AF124" s="124"/>
      <c r="AG124" s="124">
        <f t="shared" si="26"/>
        <v>0</v>
      </c>
      <c r="AH124" s="24">
        <v>0</v>
      </c>
      <c r="AI124" s="126">
        <f t="shared" si="27"/>
        <v>0</v>
      </c>
      <c r="AJ124" s="17">
        <f t="shared" si="28"/>
        <v>50000</v>
      </c>
      <c r="AK124" s="14"/>
      <c r="AL124" s="7"/>
      <c r="AM124" s="14"/>
      <c r="AN124" s="10" t="s">
        <v>23</v>
      </c>
      <c r="AO124" s="17"/>
      <c r="AP124" s="7" t="s">
        <v>24</v>
      </c>
      <c r="AQ124" s="20"/>
    </row>
    <row r="125" spans="1:43" ht="36" hidden="1" customHeight="1" x14ac:dyDescent="0.25">
      <c r="A125" s="7">
        <f t="shared" si="29"/>
        <v>122</v>
      </c>
      <c r="B125" s="7" t="s">
        <v>29</v>
      </c>
      <c r="C125" s="8" t="s">
        <v>86</v>
      </c>
      <c r="D125" s="114" t="s">
        <v>87</v>
      </c>
      <c r="E125" s="11" t="s">
        <v>27</v>
      </c>
      <c r="F125" s="12" t="s">
        <v>22</v>
      </c>
      <c r="G125" s="73">
        <v>0.8</v>
      </c>
      <c r="H125" s="31">
        <f>VLOOKUP(C125,[1]Sheet1!$B:$AY,50,0)</f>
        <v>1291497.07</v>
      </c>
      <c r="I125" s="31">
        <f>VLOOKUP(C125,[1]Sheet1!$B:$AZ,51,0)</f>
        <v>713368.73</v>
      </c>
      <c r="J125" s="44">
        <f>VLOOKUP(C125,[1]Sheet1!$B$5:$BB$697,53,0)</f>
        <v>104311.34</v>
      </c>
      <c r="K125" s="44">
        <f>VLOOKUP(C125,[1]Sheet1!$B:$BC,54,0)</f>
        <v>94289.37</v>
      </c>
      <c r="L125" s="44">
        <f>VLOOKUP(C125,[1]Sheet1!$B:$BD,55,0)</f>
        <v>90690.696666666699</v>
      </c>
      <c r="M125" s="44">
        <f>VLOOKUP(C125,[1]Sheet1!$B:$BE,56,0)</f>
        <v>90717.096666666694</v>
      </c>
      <c r="N125" s="44">
        <f>VLOOKUP(C125,[1]Sheet1!$B:$BF,57,0)</f>
        <v>145695.42000000001</v>
      </c>
      <c r="O125" s="44">
        <f>VLOOKUP(C125,[2]Sheet1!$B:$BH,59,0)</f>
        <v>127500.53666666667</v>
      </c>
      <c r="P125" s="108">
        <f t="shared" si="39"/>
        <v>522563.56799999997</v>
      </c>
      <c r="Q125" s="109">
        <f>VLOOKUP(C125,[3]Sheet2!$A:$V,21,0)</f>
        <v>0</v>
      </c>
      <c r="R125" s="109"/>
      <c r="S125" s="109"/>
      <c r="T125" s="109">
        <f>VLOOKUP(C125,'[4]5.30 (2)'!$C$4:$V$115,20,0)</f>
        <v>60000</v>
      </c>
      <c r="U125" s="109">
        <f t="shared" si="40"/>
        <v>60000</v>
      </c>
      <c r="V125" s="106">
        <f t="shared" si="41"/>
        <v>462563.56799999997</v>
      </c>
      <c r="W125" s="112">
        <f t="shared" si="42"/>
        <v>653368.73</v>
      </c>
      <c r="X125" s="61">
        <f t="shared" si="43"/>
        <v>462563.56799999997</v>
      </c>
      <c r="Y125" s="107">
        <f t="shared" si="44"/>
        <v>462563.56799999997</v>
      </c>
      <c r="Z125" s="61">
        <v>100000</v>
      </c>
      <c r="AA125" s="17">
        <f t="shared" si="45"/>
        <v>100000</v>
      </c>
      <c r="AB125" s="26">
        <f t="shared" si="46"/>
        <v>0.21618650260843716</v>
      </c>
      <c r="AC125" s="122">
        <f t="shared" si="38"/>
        <v>1.8672261019471066E-2</v>
      </c>
      <c r="AD125" s="124"/>
      <c r="AE125" s="124"/>
      <c r="AF125" s="124"/>
      <c r="AG125" s="124">
        <f t="shared" si="26"/>
        <v>0</v>
      </c>
      <c r="AH125" s="24">
        <v>0</v>
      </c>
      <c r="AI125" s="126">
        <f t="shared" si="27"/>
        <v>0</v>
      </c>
      <c r="AJ125" s="17">
        <f t="shared" si="28"/>
        <v>100000</v>
      </c>
      <c r="AK125" s="134">
        <v>45453</v>
      </c>
      <c r="AL125" s="135">
        <v>3</v>
      </c>
      <c r="AM125" s="134">
        <v>45439</v>
      </c>
      <c r="AN125" s="10" t="s">
        <v>23</v>
      </c>
      <c r="AO125" s="17"/>
      <c r="AP125" s="7" t="s">
        <v>56</v>
      </c>
      <c r="AQ125" s="20"/>
    </row>
    <row r="126" spans="1:43" ht="36" hidden="1" customHeight="1" x14ac:dyDescent="0.25">
      <c r="A126" s="7">
        <f t="shared" si="29"/>
        <v>123</v>
      </c>
      <c r="B126" s="7" t="s">
        <v>18</v>
      </c>
      <c r="C126" s="8" t="s">
        <v>116</v>
      </c>
      <c r="D126" s="114" t="s">
        <v>117</v>
      </c>
      <c r="E126" s="11" t="s">
        <v>21</v>
      </c>
      <c r="F126" s="12" t="s">
        <v>22</v>
      </c>
      <c r="G126" s="73">
        <v>0.8</v>
      </c>
      <c r="H126" s="31">
        <f>VLOOKUP(C126,[1]Sheet1!$B:$AY,50,0)</f>
        <v>372807.38</v>
      </c>
      <c r="I126" s="31">
        <f>VLOOKUP(C126,[1]Sheet1!$B:$AZ,51,0)</f>
        <v>307443.14</v>
      </c>
      <c r="J126" s="44">
        <f>VLOOKUP(C126,[1]Sheet1!$B$5:$BB$697,53,0)</f>
        <v>32203.89</v>
      </c>
      <c r="K126" s="44">
        <f>VLOOKUP(C126,[1]Sheet1!$B:$BC,54,0)</f>
        <v>36976.076666666697</v>
      </c>
      <c r="L126" s="44">
        <f>VLOOKUP(C126,[1]Sheet1!$B:$BD,55,0)</f>
        <v>21701.051666666699</v>
      </c>
      <c r="M126" s="44">
        <f>VLOOKUP(C126,[1]Sheet1!$B:$BE,56,0)</f>
        <v>20451.051666666699</v>
      </c>
      <c r="N126" s="44">
        <f>VLOOKUP(C126,[1]Sheet1!$B:$BF,57,0)</f>
        <v>28411.758333333299</v>
      </c>
      <c r="O126" s="44">
        <f>VLOOKUP(C126,[2]Sheet1!$B:$BH,59,0)</f>
        <v>24364.058333333334</v>
      </c>
      <c r="P126" s="108">
        <f t="shared" si="39"/>
        <v>131286.30933333337</v>
      </c>
      <c r="Q126" s="109">
        <f>VLOOKUP(C126,[3]Sheet2!$A:$V,21,0)</f>
        <v>100000</v>
      </c>
      <c r="R126" s="109"/>
      <c r="S126" s="109">
        <v>30000</v>
      </c>
      <c r="T126" s="109"/>
      <c r="U126" s="109">
        <f t="shared" si="40"/>
        <v>130000</v>
      </c>
      <c r="V126" s="106">
        <f t="shared" si="41"/>
        <v>1286.3093333333672</v>
      </c>
      <c r="W126" s="112">
        <f t="shared" si="42"/>
        <v>277443.14</v>
      </c>
      <c r="X126" s="61">
        <f t="shared" si="43"/>
        <v>1286.3093333333672</v>
      </c>
      <c r="Y126" s="107">
        <f t="shared" si="44"/>
        <v>1286.3093333333672</v>
      </c>
      <c r="Z126" s="61">
        <v>10000</v>
      </c>
      <c r="AA126" s="17">
        <f t="shared" si="45"/>
        <v>10000</v>
      </c>
      <c r="AB126" s="26">
        <f t="shared" si="46"/>
        <v>7.7741797722059625</v>
      </c>
      <c r="AC126" s="122">
        <f t="shared" si="38"/>
        <v>1.8672261019471066E-3</v>
      </c>
      <c r="AD126" s="124"/>
      <c r="AE126" s="124"/>
      <c r="AF126" s="124"/>
      <c r="AG126" s="124">
        <f t="shared" si="26"/>
        <v>0</v>
      </c>
      <c r="AH126" s="24"/>
      <c r="AI126" s="126">
        <f t="shared" si="27"/>
        <v>0</v>
      </c>
      <c r="AJ126" s="17">
        <f t="shared" si="28"/>
        <v>10000</v>
      </c>
      <c r="AK126" s="14"/>
      <c r="AL126" s="7"/>
      <c r="AM126" s="14"/>
      <c r="AN126" s="10" t="s">
        <v>23</v>
      </c>
      <c r="AO126" s="17"/>
      <c r="AP126" s="113" t="s">
        <v>561</v>
      </c>
      <c r="AQ126" s="20"/>
    </row>
    <row r="127" spans="1:43" ht="36" hidden="1" customHeight="1" x14ac:dyDescent="0.25">
      <c r="A127" s="7">
        <f t="shared" si="29"/>
        <v>124</v>
      </c>
      <c r="B127" s="7" t="s">
        <v>190</v>
      </c>
      <c r="C127" s="8" t="s">
        <v>229</v>
      </c>
      <c r="D127" s="114" t="s">
        <v>230</v>
      </c>
      <c r="E127" s="11" t="s">
        <v>46</v>
      </c>
      <c r="F127" s="12" t="s">
        <v>22</v>
      </c>
      <c r="G127" s="73">
        <v>0.8</v>
      </c>
      <c r="H127" s="31">
        <f>VLOOKUP(C127,[1]Sheet1!$B:$AY,50,0)</f>
        <v>171747.95</v>
      </c>
      <c r="I127" s="31">
        <f>VLOOKUP(C127,[1]Sheet1!$B:$AZ,51,0)</f>
        <v>50072.12</v>
      </c>
      <c r="J127" s="44">
        <f>VLOOKUP(C127,[1]Sheet1!$B$5:$BB$697,53,0)</f>
        <v>0</v>
      </c>
      <c r="K127" s="44">
        <f>VLOOKUP(C127,[1]Sheet1!$B:$BC,54,0)</f>
        <v>4131.1566666666704</v>
      </c>
      <c r="L127" s="44">
        <f>VLOOKUP(C127,[1]Sheet1!$B:$BD,55,0)</f>
        <v>8345.3533333333307</v>
      </c>
      <c r="M127" s="44">
        <f>VLOOKUP(C127,[1]Sheet1!$B:$BE,56,0)</f>
        <v>10147.9566666667</v>
      </c>
      <c r="N127" s="44">
        <f>VLOOKUP(C127,[1]Sheet1!$B:$BF,57,0)</f>
        <v>18354.628333333301</v>
      </c>
      <c r="O127" s="44">
        <f>VLOOKUP(C127,[2]Sheet1!$B:$BH,59,0)</f>
        <v>28624.658333333329</v>
      </c>
      <c r="P127" s="108">
        <f t="shared" si="39"/>
        <v>55683.002666666667</v>
      </c>
      <c r="Q127" s="109">
        <f>VLOOKUP(C127,[3]Sheet2!$A:$V,21,0)</f>
        <v>100000</v>
      </c>
      <c r="R127" s="109"/>
      <c r="S127" s="109">
        <v>30000</v>
      </c>
      <c r="T127" s="109"/>
      <c r="U127" s="109">
        <f t="shared" si="40"/>
        <v>130000</v>
      </c>
      <c r="V127" s="106">
        <f t="shared" si="41"/>
        <v>-74316.997333333333</v>
      </c>
      <c r="W127" s="112">
        <f t="shared" si="42"/>
        <v>20072.120000000003</v>
      </c>
      <c r="X127" s="61">
        <f t="shared" si="43"/>
        <v>-74316.997333333333</v>
      </c>
      <c r="Y127" s="107">
        <f t="shared" si="44"/>
        <v>0</v>
      </c>
      <c r="Z127" s="61">
        <v>50000</v>
      </c>
      <c r="AA127" s="17">
        <f t="shared" si="45"/>
        <v>50000</v>
      </c>
      <c r="AB127" s="26" t="str">
        <f t="shared" si="46"/>
        <v>100%</v>
      </c>
      <c r="AC127" s="122">
        <f t="shared" si="38"/>
        <v>9.3361305097355331E-3</v>
      </c>
      <c r="AD127" s="124"/>
      <c r="AE127" s="124"/>
      <c r="AF127" s="124"/>
      <c r="AG127" s="124">
        <f t="shared" si="26"/>
        <v>0</v>
      </c>
      <c r="AH127" s="24"/>
      <c r="AI127" s="126">
        <f t="shared" si="27"/>
        <v>0</v>
      </c>
      <c r="AJ127" s="17">
        <f t="shared" si="28"/>
        <v>50000</v>
      </c>
      <c r="AK127" s="14"/>
      <c r="AL127" s="7"/>
      <c r="AM127" s="14"/>
      <c r="AN127" s="10" t="s">
        <v>23</v>
      </c>
      <c r="AO127" s="17"/>
      <c r="AP127" s="113" t="s">
        <v>561</v>
      </c>
      <c r="AQ127" s="20"/>
    </row>
    <row r="128" spans="1:43" ht="36" hidden="1" customHeight="1" x14ac:dyDescent="0.25">
      <c r="A128" s="7">
        <f t="shared" si="29"/>
        <v>125</v>
      </c>
      <c r="B128" s="7" t="s">
        <v>29</v>
      </c>
      <c r="C128" s="8" t="s">
        <v>418</v>
      </c>
      <c r="D128" s="114" t="s">
        <v>419</v>
      </c>
      <c r="E128" s="11" t="s">
        <v>21</v>
      </c>
      <c r="F128" s="12" t="s">
        <v>22</v>
      </c>
      <c r="G128" s="73">
        <v>0.8</v>
      </c>
      <c r="H128" s="31">
        <f>VLOOKUP(C128,[1]Sheet1!$B:$AY,50,0)</f>
        <v>12628.11</v>
      </c>
      <c r="I128" s="31">
        <f>VLOOKUP(C128,[1]Sheet1!$B:$AZ,51,0)</f>
        <v>12628.11</v>
      </c>
      <c r="J128" s="44">
        <f>VLOOKUP(C128,[1]Sheet1!$B$5:$BB$697,53,0)</f>
        <v>0</v>
      </c>
      <c r="K128" s="44">
        <f>VLOOKUP(C128,[1]Sheet1!$B:$BC,54,0)</f>
        <v>0</v>
      </c>
      <c r="L128" s="44">
        <f>VLOOKUP(C128,[1]Sheet1!$B:$BD,55,0)</f>
        <v>0</v>
      </c>
      <c r="M128" s="44">
        <f>VLOOKUP(C128,[1]Sheet1!$B:$BE,56,0)</f>
        <v>0</v>
      </c>
      <c r="N128" s="44">
        <f>VLOOKUP(C128,[1]Sheet1!$B:$BF,57,0)</f>
        <v>0</v>
      </c>
      <c r="O128" s="44">
        <f>VLOOKUP(C128,[2]Sheet1!$B:$BH,59,0)</f>
        <v>0</v>
      </c>
      <c r="P128" s="108">
        <f t="shared" si="39"/>
        <v>0</v>
      </c>
      <c r="Q128" s="109">
        <f>VLOOKUP(C128,[3]Sheet2!$A:$V,21,0)</f>
        <v>0</v>
      </c>
      <c r="R128" s="109"/>
      <c r="S128" s="109">
        <v>10000</v>
      </c>
      <c r="T128" s="109"/>
      <c r="U128" s="109">
        <f t="shared" si="40"/>
        <v>10000</v>
      </c>
      <c r="V128" s="106">
        <f t="shared" si="41"/>
        <v>-10000</v>
      </c>
      <c r="W128" s="112">
        <f t="shared" si="42"/>
        <v>2628.1100000000006</v>
      </c>
      <c r="X128" s="61">
        <f t="shared" si="43"/>
        <v>-10000</v>
      </c>
      <c r="Y128" s="107">
        <f t="shared" si="44"/>
        <v>0</v>
      </c>
      <c r="Z128" s="61"/>
      <c r="AA128" s="17">
        <f t="shared" si="45"/>
        <v>0</v>
      </c>
      <c r="AB128" s="26" t="str">
        <f t="shared" si="46"/>
        <v>100%</v>
      </c>
      <c r="AC128" s="122">
        <f t="shared" si="38"/>
        <v>0</v>
      </c>
      <c r="AD128" s="124"/>
      <c r="AE128" s="124"/>
      <c r="AF128" s="124"/>
      <c r="AG128" s="124">
        <f t="shared" si="26"/>
        <v>0</v>
      </c>
      <c r="AH128" s="24"/>
      <c r="AI128" s="126">
        <f t="shared" si="27"/>
        <v>0</v>
      </c>
      <c r="AJ128" s="17">
        <f t="shared" si="28"/>
        <v>0</v>
      </c>
      <c r="AK128" s="14"/>
      <c r="AL128" s="7"/>
      <c r="AM128" s="14"/>
      <c r="AN128" s="10" t="s">
        <v>23</v>
      </c>
      <c r="AO128" s="17"/>
      <c r="AP128" s="113" t="s">
        <v>561</v>
      </c>
      <c r="AQ128" s="20"/>
    </row>
    <row r="129" spans="1:43" ht="36" hidden="1" customHeight="1" x14ac:dyDescent="0.25">
      <c r="A129" s="7">
        <f t="shared" si="29"/>
        <v>126</v>
      </c>
      <c r="B129" s="7" t="s">
        <v>29</v>
      </c>
      <c r="C129" s="8" t="s">
        <v>420</v>
      </c>
      <c r="D129" s="114" t="s">
        <v>421</v>
      </c>
      <c r="E129" s="11" t="s">
        <v>21</v>
      </c>
      <c r="F129" s="12" t="s">
        <v>22</v>
      </c>
      <c r="G129" s="73">
        <v>1</v>
      </c>
      <c r="H129" s="31"/>
      <c r="I129" s="31"/>
      <c r="J129" s="44"/>
      <c r="K129" s="44"/>
      <c r="L129" s="44"/>
      <c r="M129" s="44"/>
      <c r="N129" s="44"/>
      <c r="O129" s="44"/>
      <c r="P129" s="108">
        <f t="shared" si="39"/>
        <v>0</v>
      </c>
      <c r="Q129" s="109"/>
      <c r="R129" s="109"/>
      <c r="S129" s="109">
        <v>12251.89</v>
      </c>
      <c r="T129" s="109"/>
      <c r="U129" s="109">
        <f t="shared" si="40"/>
        <v>12251.89</v>
      </c>
      <c r="V129" s="106">
        <f t="shared" si="41"/>
        <v>-12251.89</v>
      </c>
      <c r="W129" s="112">
        <f t="shared" si="42"/>
        <v>-12251.89</v>
      </c>
      <c r="X129" s="61">
        <f t="shared" si="43"/>
        <v>-12251.89</v>
      </c>
      <c r="Y129" s="107">
        <f t="shared" si="44"/>
        <v>0</v>
      </c>
      <c r="Z129" s="61"/>
      <c r="AA129" s="17">
        <f t="shared" si="45"/>
        <v>0</v>
      </c>
      <c r="AB129" s="26" t="str">
        <f t="shared" si="46"/>
        <v>100%</v>
      </c>
      <c r="AC129" s="122">
        <f t="shared" si="38"/>
        <v>0</v>
      </c>
      <c r="AD129" s="124"/>
      <c r="AE129" s="124"/>
      <c r="AF129" s="124"/>
      <c r="AG129" s="124">
        <f t="shared" si="26"/>
        <v>0</v>
      </c>
      <c r="AH129" s="24"/>
      <c r="AI129" s="126">
        <f t="shared" si="27"/>
        <v>0</v>
      </c>
      <c r="AJ129" s="17">
        <f t="shared" si="28"/>
        <v>0</v>
      </c>
      <c r="AK129" s="14"/>
      <c r="AL129" s="7"/>
      <c r="AM129" s="14"/>
      <c r="AN129" s="10" t="s">
        <v>23</v>
      </c>
      <c r="AO129" s="17"/>
      <c r="AP129" s="113" t="s">
        <v>561</v>
      </c>
      <c r="AQ129" s="20"/>
    </row>
    <row r="130" spans="1:43" ht="36" customHeight="1" x14ac:dyDescent="0.25">
      <c r="A130" s="7">
        <f t="shared" si="29"/>
        <v>127</v>
      </c>
      <c r="B130" s="7" t="s">
        <v>190</v>
      </c>
      <c r="C130" s="8" t="s">
        <v>422</v>
      </c>
      <c r="D130" s="114" t="s">
        <v>423</v>
      </c>
      <c r="E130" s="11" t="s">
        <v>21</v>
      </c>
      <c r="F130" s="12" t="s">
        <v>22</v>
      </c>
      <c r="G130" s="73">
        <v>0.8</v>
      </c>
      <c r="H130" s="31">
        <f>VLOOKUP(C130,[1]Sheet1!$B:$AY,50,0)</f>
        <v>59971.360000000001</v>
      </c>
      <c r="I130" s="31">
        <f>VLOOKUP(C130,[1]Sheet1!$B:$AZ,51,0)</f>
        <v>59971.360000000001</v>
      </c>
      <c r="J130" s="44">
        <f>VLOOKUP(C130,[1]Sheet1!$B$5:$BB$697,53,0)</f>
        <v>0</v>
      </c>
      <c r="K130" s="44">
        <f>VLOOKUP(C130,[1]Sheet1!$B:$BC,54,0)</f>
        <v>0</v>
      </c>
      <c r="L130" s="44">
        <f>VLOOKUP(C130,[1]Sheet1!$B:$BD,55,0)</f>
        <v>9995.2266666666692</v>
      </c>
      <c r="M130" s="44">
        <f>VLOOKUP(C130,[1]Sheet1!$B:$BE,56,0)</f>
        <v>9995.2266666666692</v>
      </c>
      <c r="N130" s="44">
        <f>VLOOKUP(C130,[1]Sheet1!$B:$BF,57,0)</f>
        <v>9995.2266666666692</v>
      </c>
      <c r="O130" s="44">
        <f>VLOOKUP(C130,[2]Sheet1!$B:$BH,59,0)</f>
        <v>9995.2266666666674</v>
      </c>
      <c r="P130" s="108">
        <f t="shared" si="39"/>
        <v>31984.725333333343</v>
      </c>
      <c r="Q130" s="109">
        <v>0</v>
      </c>
      <c r="R130" s="109"/>
      <c r="S130" s="110">
        <v>20000</v>
      </c>
      <c r="T130" s="109"/>
      <c r="U130" s="109">
        <f t="shared" si="40"/>
        <v>20000</v>
      </c>
      <c r="V130" s="106">
        <f t="shared" si="41"/>
        <v>11984.725333333343</v>
      </c>
      <c r="W130" s="112">
        <f t="shared" si="42"/>
        <v>39971.360000000001</v>
      </c>
      <c r="X130" s="61">
        <f t="shared" si="43"/>
        <v>11984.725333333343</v>
      </c>
      <c r="Y130" s="107">
        <f t="shared" si="44"/>
        <v>11984.725333333343</v>
      </c>
      <c r="Z130" s="79">
        <v>20000</v>
      </c>
      <c r="AA130" s="17">
        <f t="shared" si="45"/>
        <v>20000</v>
      </c>
      <c r="AB130" s="26">
        <f t="shared" si="46"/>
        <v>1.6687908520000556</v>
      </c>
      <c r="AC130" s="122">
        <f t="shared" si="38"/>
        <v>3.7344522038942132E-3</v>
      </c>
      <c r="AD130" s="124"/>
      <c r="AE130" s="124"/>
      <c r="AF130" s="124"/>
      <c r="AG130" s="124">
        <f t="shared" si="26"/>
        <v>0</v>
      </c>
      <c r="AH130" s="24">
        <v>0</v>
      </c>
      <c r="AI130" s="126">
        <f t="shared" si="27"/>
        <v>0</v>
      </c>
      <c r="AJ130" s="17">
        <f t="shared" si="28"/>
        <v>20000</v>
      </c>
      <c r="AK130" s="14"/>
      <c r="AL130" s="7"/>
      <c r="AM130" s="14"/>
      <c r="AN130" s="10" t="s">
        <v>23</v>
      </c>
      <c r="AO130" s="17"/>
      <c r="AP130" s="113" t="s">
        <v>561</v>
      </c>
      <c r="AQ130" s="20"/>
    </row>
    <row r="131" spans="1:43" ht="36" hidden="1" customHeight="1" x14ac:dyDescent="0.25">
      <c r="A131" s="7">
        <f t="shared" si="29"/>
        <v>128</v>
      </c>
      <c r="B131" s="7" t="s">
        <v>190</v>
      </c>
      <c r="C131" s="8" t="s">
        <v>135</v>
      </c>
      <c r="D131" s="114" t="s">
        <v>136</v>
      </c>
      <c r="E131" s="11" t="s">
        <v>291</v>
      </c>
      <c r="F131" s="12" t="s">
        <v>22</v>
      </c>
      <c r="G131" s="73">
        <v>0.8</v>
      </c>
      <c r="H131" s="31">
        <f>VLOOKUP(C131,[1]Sheet1!$B:$AY,50,0)</f>
        <v>212280.31</v>
      </c>
      <c r="I131" s="31">
        <f>VLOOKUP(C131,[1]Sheet1!$B:$AZ,51,0)</f>
        <v>-9.4928509497549401E-12</v>
      </c>
      <c r="J131" s="44">
        <f>VLOOKUP(C131,[1]Sheet1!$B$5:$BB$697,53,0)</f>
        <v>0</v>
      </c>
      <c r="K131" s="44">
        <f>VLOOKUP(C131,[1]Sheet1!$B:$BC,54,0)</f>
        <v>0</v>
      </c>
      <c r="L131" s="44">
        <f>VLOOKUP(C131,[1]Sheet1!$B:$BD,55,0)</f>
        <v>0</v>
      </c>
      <c r="M131" s="44">
        <f>VLOOKUP(C131,[1]Sheet1!$B:$BE,56,0)</f>
        <v>53.878333333333202</v>
      </c>
      <c r="N131" s="44">
        <f>VLOOKUP(C131,[1]Sheet1!$B:$BF,57,0)</f>
        <v>16534.928333333301</v>
      </c>
      <c r="O131" s="44">
        <f>VLOOKUP(C131,[2]Sheet1!$B:$BH,59,0)</f>
        <v>35380.051666666666</v>
      </c>
      <c r="P131" s="108">
        <f t="shared" si="39"/>
        <v>41575.086666666641</v>
      </c>
      <c r="Q131" s="109">
        <f>VLOOKUP(C131,[3]Sheet2!$A:$V,21,0)</f>
        <v>174000</v>
      </c>
      <c r="R131" s="109">
        <v>84000</v>
      </c>
      <c r="S131" s="109"/>
      <c r="T131" s="109"/>
      <c r="U131" s="109">
        <f t="shared" si="40"/>
        <v>258000</v>
      </c>
      <c r="V131" s="106">
        <f t="shared" si="41"/>
        <v>-216424.91333333336</v>
      </c>
      <c r="W131" s="112">
        <f t="shared" si="42"/>
        <v>-9.4928509497549401E-12</v>
      </c>
      <c r="X131" s="61">
        <f t="shared" si="43"/>
        <v>-216424.91333333336</v>
      </c>
      <c r="Y131" s="107">
        <f t="shared" si="44"/>
        <v>0</v>
      </c>
      <c r="Z131" s="61"/>
      <c r="AA131" s="17">
        <f t="shared" si="45"/>
        <v>0</v>
      </c>
      <c r="AB131" s="26" t="str">
        <f t="shared" si="46"/>
        <v>100%</v>
      </c>
      <c r="AC131" s="122">
        <f t="shared" si="38"/>
        <v>0</v>
      </c>
      <c r="AD131" s="124"/>
      <c r="AE131" s="124"/>
      <c r="AF131" s="124"/>
      <c r="AG131" s="124">
        <f t="shared" si="26"/>
        <v>0</v>
      </c>
      <c r="AH131" s="24"/>
      <c r="AI131" s="126">
        <f t="shared" si="27"/>
        <v>0</v>
      </c>
      <c r="AJ131" s="17">
        <f t="shared" si="28"/>
        <v>0</v>
      </c>
      <c r="AK131" s="134"/>
      <c r="AL131" s="135"/>
      <c r="AM131" s="134"/>
      <c r="AN131" s="10" t="s">
        <v>23</v>
      </c>
      <c r="AO131" s="17"/>
      <c r="AP131" s="7" t="s">
        <v>571</v>
      </c>
      <c r="AQ131" s="20"/>
    </row>
    <row r="132" spans="1:43" ht="36" hidden="1" customHeight="1" x14ac:dyDescent="0.25">
      <c r="A132" s="7">
        <f t="shared" si="29"/>
        <v>129</v>
      </c>
      <c r="B132" s="7" t="s">
        <v>29</v>
      </c>
      <c r="C132" s="8" t="s">
        <v>426</v>
      </c>
      <c r="D132" s="114" t="s">
        <v>427</v>
      </c>
      <c r="E132" s="11" t="s">
        <v>21</v>
      </c>
      <c r="F132" s="12" t="s">
        <v>22</v>
      </c>
      <c r="G132" s="73">
        <v>0.8</v>
      </c>
      <c r="H132" s="31">
        <f>VLOOKUP(C132,[1]Sheet1!$B:$AY,50,0)</f>
        <v>1384822.71</v>
      </c>
      <c r="I132" s="31">
        <f>VLOOKUP(C132,[1]Sheet1!$B:$AZ,51,0)</f>
        <v>1208289.29</v>
      </c>
      <c r="J132" s="44">
        <f>VLOOKUP(C132,[1]Sheet1!$B$5:$BB$697,53,0)</f>
        <v>85747.361666666693</v>
      </c>
      <c r="K132" s="44">
        <f>VLOOKUP(C132,[1]Sheet1!$B:$BC,54,0)</f>
        <v>140176.35333333301</v>
      </c>
      <c r="L132" s="44">
        <f>VLOOKUP(C132,[1]Sheet1!$B:$BD,55,0)</f>
        <v>201381.54833333299</v>
      </c>
      <c r="M132" s="44">
        <f>VLOOKUP(C132,[1]Sheet1!$B:$BE,56,0)</f>
        <v>201381.54833333299</v>
      </c>
      <c r="N132" s="44">
        <f>VLOOKUP(C132,[1]Sheet1!$B:$BF,57,0)</f>
        <v>213246.65</v>
      </c>
      <c r="O132" s="44">
        <f>VLOOKUP(C132,[2]Sheet1!$B:$BH,59,0)</f>
        <v>228636.29333333333</v>
      </c>
      <c r="P132" s="108">
        <f t="shared" si="39"/>
        <v>856455.80399999919</v>
      </c>
      <c r="Q132" s="109">
        <f>VLOOKUP(C132,[3]Sheet2!$A:$V,21,0)</f>
        <v>835000</v>
      </c>
      <c r="R132" s="109">
        <f>800000+35000</f>
        <v>835000</v>
      </c>
      <c r="S132" s="109"/>
      <c r="T132" s="109">
        <v>300000</v>
      </c>
      <c r="U132" s="109">
        <f t="shared" si="40"/>
        <v>1970000</v>
      </c>
      <c r="V132" s="106">
        <f t="shared" si="41"/>
        <v>-1113544.1960000009</v>
      </c>
      <c r="W132" s="112">
        <f t="shared" si="42"/>
        <v>908289.29</v>
      </c>
      <c r="X132" s="61">
        <f t="shared" si="43"/>
        <v>-1113544.1960000009</v>
      </c>
      <c r="Y132" s="107">
        <f t="shared" si="44"/>
        <v>0</v>
      </c>
      <c r="Z132" s="60">
        <v>500000</v>
      </c>
      <c r="AA132" s="17">
        <f t="shared" si="45"/>
        <v>500000</v>
      </c>
      <c r="AB132" s="26" t="str">
        <f t="shared" si="46"/>
        <v>100%</v>
      </c>
      <c r="AC132" s="122">
        <f t="shared" ref="AC132:AC163" si="49">AA132/$AA$1</f>
        <v>9.3361305097355324E-2</v>
      </c>
      <c r="AD132" s="124"/>
      <c r="AE132" s="124"/>
      <c r="AF132" s="124"/>
      <c r="AG132" s="124">
        <f t="shared" si="26"/>
        <v>0</v>
      </c>
      <c r="AH132" s="24"/>
      <c r="AI132" s="126">
        <f t="shared" si="27"/>
        <v>0</v>
      </c>
      <c r="AJ132" s="17">
        <f t="shared" si="28"/>
        <v>500000</v>
      </c>
      <c r="AK132" s="14"/>
      <c r="AL132" s="7"/>
      <c r="AM132" s="14"/>
      <c r="AN132" s="10" t="s">
        <v>23</v>
      </c>
      <c r="AO132" s="17"/>
      <c r="AP132" s="7" t="s">
        <v>572</v>
      </c>
      <c r="AQ132" s="20"/>
    </row>
    <row r="133" spans="1:43" ht="36" customHeight="1" x14ac:dyDescent="0.25">
      <c r="A133" s="7">
        <f t="shared" si="29"/>
        <v>130</v>
      </c>
      <c r="B133" s="7" t="s">
        <v>29</v>
      </c>
      <c r="C133" s="8" t="s">
        <v>185</v>
      </c>
      <c r="D133" s="121" t="s">
        <v>464</v>
      </c>
      <c r="E133" s="11" t="s">
        <v>27</v>
      </c>
      <c r="F133" s="12" t="s">
        <v>22</v>
      </c>
      <c r="G133" s="73">
        <v>0.8</v>
      </c>
      <c r="H133" s="31">
        <f>VLOOKUP(C133,[1]Sheet1!$B:$AY,50,0)</f>
        <v>47499.09</v>
      </c>
      <c r="I133" s="31">
        <f>VLOOKUP(C133,[1]Sheet1!$B:$AZ,51,0)</f>
        <v>21057.09</v>
      </c>
      <c r="J133" s="44">
        <f>VLOOKUP(C133,[1]Sheet1!$B$5:$BB$697,53,0)</f>
        <v>0</v>
      </c>
      <c r="K133" s="44">
        <f>VLOOKUP(C133,[1]Sheet1!$B:$BC,54,0)</f>
        <v>816.34833333333302</v>
      </c>
      <c r="L133" s="44">
        <f>VLOOKUP(C133,[1]Sheet1!$B:$BD,55,0)</f>
        <v>816.34833333333302</v>
      </c>
      <c r="M133" s="44">
        <f>VLOOKUP(C133,[1]Sheet1!$B:$BE,56,0)</f>
        <v>3509.5149999999999</v>
      </c>
      <c r="N133" s="44">
        <f>VLOOKUP(C133,[1]Sheet1!$B:$BF,57,0)</f>
        <v>7916.5150000000003</v>
      </c>
      <c r="O133" s="44">
        <f>VLOOKUP(C133,[2]Sheet1!$B:$BH,59,0)</f>
        <v>7916.5149999999994</v>
      </c>
      <c r="P133" s="108">
        <f t="shared" si="39"/>
        <v>16780.193333333333</v>
      </c>
      <c r="Q133" s="109">
        <f>VLOOKUP(C133,[3]Sheet2!$A:$V,21,0)</f>
        <v>35230.86</v>
      </c>
      <c r="R133" s="109">
        <v>10000</v>
      </c>
      <c r="S133" s="109"/>
      <c r="T133" s="109"/>
      <c r="U133" s="109">
        <f t="shared" si="40"/>
        <v>45230.86</v>
      </c>
      <c r="V133" s="106">
        <f t="shared" si="41"/>
        <v>-28450.666666666668</v>
      </c>
      <c r="W133" s="112">
        <f t="shared" si="42"/>
        <v>21057.09</v>
      </c>
      <c r="X133" s="61">
        <f t="shared" si="43"/>
        <v>-28450.666666666668</v>
      </c>
      <c r="Y133" s="107">
        <f t="shared" si="44"/>
        <v>0</v>
      </c>
      <c r="Z133" s="79">
        <v>20000</v>
      </c>
      <c r="AA133" s="17">
        <f t="shared" si="45"/>
        <v>20000</v>
      </c>
      <c r="AB133" s="26" t="str">
        <f t="shared" si="46"/>
        <v>100%</v>
      </c>
      <c r="AC133" s="122">
        <f t="shared" si="49"/>
        <v>3.7344522038942132E-3</v>
      </c>
      <c r="AD133" s="124"/>
      <c r="AE133" s="124"/>
      <c r="AF133" s="124"/>
      <c r="AG133" s="124">
        <f t="shared" ref="AG133:AG193" si="50">SUM(AD133:AF133)</f>
        <v>0</v>
      </c>
      <c r="AH133" s="24">
        <v>0</v>
      </c>
      <c r="AI133" s="126">
        <f t="shared" ref="AI133:AI193" si="51">IF(AA133=0,0,AG133/AA133+AH133)</f>
        <v>0</v>
      </c>
      <c r="AJ133" s="17">
        <f t="shared" ref="AJ133:AJ193" si="52">AA133*(1-AI133)</f>
        <v>20000</v>
      </c>
      <c r="AK133" s="14"/>
      <c r="AL133" s="7"/>
      <c r="AM133" s="14"/>
      <c r="AN133" s="10" t="s">
        <v>23</v>
      </c>
      <c r="AO133" s="17"/>
      <c r="AP133" s="7" t="s">
        <v>573</v>
      </c>
      <c r="AQ133" s="20"/>
    </row>
    <row r="134" spans="1:43" ht="36" hidden="1" customHeight="1" x14ac:dyDescent="0.25">
      <c r="A134" s="7">
        <f t="shared" ref="A134:A194" si="53">ROW()-3</f>
        <v>131</v>
      </c>
      <c r="B134" s="113" t="s">
        <v>554</v>
      </c>
      <c r="C134" s="8" t="s">
        <v>177</v>
      </c>
      <c r="D134" s="114" t="s">
        <v>178</v>
      </c>
      <c r="E134" s="11" t="s">
        <v>46</v>
      </c>
      <c r="F134" s="12" t="s">
        <v>22</v>
      </c>
      <c r="G134" s="73">
        <v>0.8</v>
      </c>
      <c r="H134" s="31">
        <f>VLOOKUP(C134,[1]Sheet1!$B:$AY,50,0)</f>
        <v>430894.89</v>
      </c>
      <c r="I134" s="31">
        <f>VLOOKUP(C134,[1]Sheet1!$B:$AZ,51,0)</f>
        <v>398246.01</v>
      </c>
      <c r="J134" s="44">
        <f>VLOOKUP(C134,[1]Sheet1!$B$5:$BB$697,53,0)</f>
        <v>17830.275000000001</v>
      </c>
      <c r="K134" s="44">
        <f>VLOOKUP(C134,[1]Sheet1!$B:$BC,54,0)</f>
        <v>18034.081666666701</v>
      </c>
      <c r="L134" s="44">
        <f>VLOOKUP(C134,[1]Sheet1!$B:$BD,55,0)</f>
        <v>18357.02</v>
      </c>
      <c r="M134" s="44">
        <f>VLOOKUP(C134,[1]Sheet1!$B:$BE,56,0)</f>
        <v>18290.404999999999</v>
      </c>
      <c r="N134" s="44">
        <f>VLOOKUP(C134,[1]Sheet1!$B:$BF,57,0)</f>
        <v>18150.2133333333</v>
      </c>
      <c r="O134" s="44">
        <f>VLOOKUP(C134,[2]Sheet1!$B:$BH,59,0)</f>
        <v>16236.233333333332</v>
      </c>
      <c r="P134" s="108">
        <f t="shared" si="39"/>
        <v>85518.582666666684</v>
      </c>
      <c r="Q134" s="109">
        <f>VLOOKUP(C134,[3]Sheet2!$A:$V,21,0)</f>
        <v>0</v>
      </c>
      <c r="R134" s="109"/>
      <c r="S134" s="109"/>
      <c r="T134" s="109"/>
      <c r="U134" s="109">
        <f t="shared" si="40"/>
        <v>0</v>
      </c>
      <c r="V134" s="106">
        <f t="shared" si="41"/>
        <v>85518.582666666684</v>
      </c>
      <c r="W134" s="112">
        <f t="shared" si="42"/>
        <v>398246.01</v>
      </c>
      <c r="X134" s="61">
        <f t="shared" si="43"/>
        <v>85518.582666666684</v>
      </c>
      <c r="Y134" s="107">
        <f t="shared" si="44"/>
        <v>85518.582666666684</v>
      </c>
      <c r="Z134" s="61">
        <v>20000</v>
      </c>
      <c r="AA134" s="17">
        <f t="shared" si="45"/>
        <v>20000</v>
      </c>
      <c r="AB134" s="26">
        <f t="shared" si="46"/>
        <v>0.23386729967164871</v>
      </c>
      <c r="AC134" s="122">
        <f t="shared" si="49"/>
        <v>3.7344522038942132E-3</v>
      </c>
      <c r="AD134" s="124"/>
      <c r="AE134" s="124"/>
      <c r="AF134" s="124"/>
      <c r="AG134" s="124">
        <f t="shared" si="50"/>
        <v>0</v>
      </c>
      <c r="AH134" s="24"/>
      <c r="AI134" s="126">
        <f t="shared" si="51"/>
        <v>0</v>
      </c>
      <c r="AJ134" s="17">
        <f t="shared" si="52"/>
        <v>20000</v>
      </c>
      <c r="AK134" s="134"/>
      <c r="AL134" s="135"/>
      <c r="AM134" s="134"/>
      <c r="AN134" s="10" t="s">
        <v>23</v>
      </c>
      <c r="AO134" s="17"/>
      <c r="AP134" s="7" t="s">
        <v>571</v>
      </c>
      <c r="AQ134" s="20"/>
    </row>
    <row r="135" spans="1:43" ht="36" hidden="1" customHeight="1" x14ac:dyDescent="0.25">
      <c r="A135" s="7">
        <f t="shared" si="53"/>
        <v>132</v>
      </c>
      <c r="B135" s="7" t="s">
        <v>29</v>
      </c>
      <c r="C135" s="8" t="s">
        <v>467</v>
      </c>
      <c r="D135" s="114" t="s">
        <v>468</v>
      </c>
      <c r="E135" s="11" t="s">
        <v>21</v>
      </c>
      <c r="F135" s="12" t="s">
        <v>22</v>
      </c>
      <c r="G135" s="73">
        <v>0.8</v>
      </c>
      <c r="H135" s="31">
        <f>VLOOKUP(C135,[1]Sheet1!$B:$AY,50,0)</f>
        <v>696441.1</v>
      </c>
      <c r="I135" s="31">
        <f>VLOOKUP(C135,[1]Sheet1!$B:$AZ,51,0)</f>
        <v>647149.69999999995</v>
      </c>
      <c r="J135" s="44">
        <f>VLOOKUP(C135,[1]Sheet1!$B$5:$BB$697,53,0)</f>
        <v>84091.6</v>
      </c>
      <c r="K135" s="44">
        <f>VLOOKUP(C135,[1]Sheet1!$B:$BC,54,0)</f>
        <v>61718.65</v>
      </c>
      <c r="L135" s="44">
        <f>VLOOKUP(C135,[1]Sheet1!$B:$BD,55,0)</f>
        <v>68297.36</v>
      </c>
      <c r="M135" s="44">
        <f>VLOOKUP(C135,[1]Sheet1!$B:$BE,56,0)</f>
        <v>48947.360000000001</v>
      </c>
      <c r="N135" s="44">
        <f>VLOOKUP(C135,[1]Sheet1!$B:$BF,57,0)</f>
        <v>57162.593333333301</v>
      </c>
      <c r="O135" s="44">
        <f>VLOOKUP(C135,[2]Sheet1!$B:$BH,59,0)</f>
        <v>33066.764999999999</v>
      </c>
      <c r="P135" s="108">
        <f t="shared" ref="P135:P166" si="54">SUM(J135:O135)*G135</f>
        <v>282627.46266666666</v>
      </c>
      <c r="Q135" s="109">
        <f>VLOOKUP(C135,[3]Sheet2!$A:$V,21,0)</f>
        <v>0</v>
      </c>
      <c r="R135" s="109"/>
      <c r="S135" s="109"/>
      <c r="T135" s="109"/>
      <c r="U135" s="109">
        <f t="shared" ref="U135:U166" si="55">SUM(Q135:T135)</f>
        <v>0</v>
      </c>
      <c r="V135" s="106">
        <f t="shared" ref="V135:V166" si="56">P135-U135</f>
        <v>282627.46266666666</v>
      </c>
      <c r="W135" s="112">
        <f t="shared" ref="W135:W166" si="57">I135-S135-T135</f>
        <v>647149.69999999995</v>
      </c>
      <c r="X135" s="61">
        <f t="shared" ref="X135:X166" si="58">_xlfn.IFS(F135="原材料",W135,F135="涉诉",W135,F135="临采",W135,F135="零部件",V135,F135="销售",V135,F135="固定资产",W135)</f>
        <v>282627.46266666666</v>
      </c>
      <c r="Y135" s="107">
        <f t="shared" ref="Y135:Y166" si="59">IF(X135&gt;=0,X135,0)</f>
        <v>282627.46266666666</v>
      </c>
      <c r="Z135" s="61"/>
      <c r="AA135" s="17">
        <f t="shared" ref="AA135:AA166" si="60">Z135</f>
        <v>0</v>
      </c>
      <c r="AB135" s="26">
        <f t="shared" ref="AB135:AB166" si="61">IF(Y135&lt;=0,"100%",Z135/Y135)</f>
        <v>0</v>
      </c>
      <c r="AC135" s="122">
        <f t="shared" si="49"/>
        <v>0</v>
      </c>
      <c r="AD135" s="124"/>
      <c r="AE135" s="124"/>
      <c r="AF135" s="124"/>
      <c r="AG135" s="124">
        <f t="shared" si="50"/>
        <v>0</v>
      </c>
      <c r="AH135" s="24"/>
      <c r="AI135" s="126">
        <f t="shared" si="51"/>
        <v>0</v>
      </c>
      <c r="AJ135" s="17">
        <f t="shared" si="52"/>
        <v>0</v>
      </c>
      <c r="AK135" s="14"/>
      <c r="AL135" s="7"/>
      <c r="AM135" s="14"/>
      <c r="AN135" s="10" t="s">
        <v>23</v>
      </c>
      <c r="AO135" s="17"/>
      <c r="AP135" s="7" t="s">
        <v>572</v>
      </c>
      <c r="AQ135" s="20"/>
    </row>
    <row r="136" spans="1:43" ht="36" hidden="1" customHeight="1" x14ac:dyDescent="0.25">
      <c r="A136" s="7">
        <f t="shared" si="53"/>
        <v>133</v>
      </c>
      <c r="B136" s="113" t="s">
        <v>555</v>
      </c>
      <c r="C136" s="8" t="s">
        <v>469</v>
      </c>
      <c r="D136" s="114" t="s">
        <v>470</v>
      </c>
      <c r="E136" s="11" t="s">
        <v>67</v>
      </c>
      <c r="F136" s="12" t="s">
        <v>22</v>
      </c>
      <c r="G136" s="73">
        <v>0.8</v>
      </c>
      <c r="H136" s="31">
        <f>VLOOKUP(C136,[1]Sheet1!$B:$AY,50,0)</f>
        <v>269809.65999999997</v>
      </c>
      <c r="I136" s="31">
        <f>VLOOKUP(C136,[1]Sheet1!$B:$AZ,51,0)</f>
        <v>224752.26</v>
      </c>
      <c r="J136" s="44">
        <f>VLOOKUP(C136,[1]Sheet1!$B$5:$BB$697,53,0)</f>
        <v>13922.2383333333</v>
      </c>
      <c r="K136" s="44">
        <f>VLOOKUP(C136,[1]Sheet1!$B:$BC,54,0)</f>
        <v>14972.584999999999</v>
      </c>
      <c r="L136" s="44">
        <f>VLOOKUP(C136,[1]Sheet1!$B:$BD,55,0)</f>
        <v>13115.4216666667</v>
      </c>
      <c r="M136" s="44">
        <f>VLOOKUP(C136,[1]Sheet1!$B:$BE,56,0)</f>
        <v>17891.073333333301</v>
      </c>
      <c r="N136" s="44">
        <f>VLOOKUP(C136,[1]Sheet1!$B:$BF,57,0)</f>
        <v>16237.721666666699</v>
      </c>
      <c r="O136" s="44">
        <f>VLOOKUP(C136,[2]Sheet1!$B:$BH,59,0)</f>
        <v>20600.64</v>
      </c>
      <c r="P136" s="108">
        <f t="shared" si="54"/>
        <v>77391.743999999992</v>
      </c>
      <c r="Q136" s="109">
        <f>VLOOKUP(C136,[3]Sheet2!$A:$V,21,0)</f>
        <v>0</v>
      </c>
      <c r="R136" s="109"/>
      <c r="S136" s="109"/>
      <c r="T136" s="109"/>
      <c r="U136" s="109">
        <f t="shared" si="55"/>
        <v>0</v>
      </c>
      <c r="V136" s="106">
        <f t="shared" si="56"/>
        <v>77391.743999999992</v>
      </c>
      <c r="W136" s="112">
        <f t="shared" si="57"/>
        <v>224752.26</v>
      </c>
      <c r="X136" s="61">
        <f t="shared" si="58"/>
        <v>77391.743999999992</v>
      </c>
      <c r="Y136" s="107">
        <f t="shared" si="59"/>
        <v>77391.743999999992</v>
      </c>
      <c r="Z136" s="61">
        <v>20000</v>
      </c>
      <c r="AA136" s="17">
        <f t="shared" si="60"/>
        <v>20000</v>
      </c>
      <c r="AB136" s="26">
        <f t="shared" si="61"/>
        <v>0.25842549820301247</v>
      </c>
      <c r="AC136" s="122">
        <f t="shared" si="49"/>
        <v>3.7344522038942132E-3</v>
      </c>
      <c r="AD136" s="124"/>
      <c r="AE136" s="124"/>
      <c r="AF136" s="124"/>
      <c r="AG136" s="124">
        <f t="shared" si="50"/>
        <v>0</v>
      </c>
      <c r="AH136" s="24"/>
      <c r="AI136" s="126">
        <f t="shared" si="51"/>
        <v>0</v>
      </c>
      <c r="AJ136" s="17">
        <f t="shared" si="52"/>
        <v>20000</v>
      </c>
      <c r="AK136" s="14"/>
      <c r="AL136" s="7"/>
      <c r="AM136" s="14"/>
      <c r="AN136" s="10" t="s">
        <v>23</v>
      </c>
      <c r="AO136" s="17"/>
      <c r="AP136" s="7" t="s">
        <v>573</v>
      </c>
      <c r="AQ136" s="20"/>
    </row>
    <row r="137" spans="1:43" ht="36" hidden="1" customHeight="1" x14ac:dyDescent="0.25">
      <c r="A137" s="7">
        <f t="shared" si="53"/>
        <v>134</v>
      </c>
      <c r="B137" s="7" t="s">
        <v>29</v>
      </c>
      <c r="C137" s="8" t="s">
        <v>100</v>
      </c>
      <c r="D137" s="114" t="s">
        <v>101</v>
      </c>
      <c r="E137" s="11" t="s">
        <v>21</v>
      </c>
      <c r="F137" s="12" t="s">
        <v>22</v>
      </c>
      <c r="G137" s="73">
        <v>0.8</v>
      </c>
      <c r="H137" s="31">
        <f>VLOOKUP(C137,[1]Sheet1!$B:$AY,50,0)</f>
        <v>497426.57</v>
      </c>
      <c r="I137" s="31">
        <f>VLOOKUP(C137,[1]Sheet1!$B:$AZ,51,0)</f>
        <v>292907.87</v>
      </c>
      <c r="J137" s="44">
        <f>VLOOKUP(C137,[1]Sheet1!$B$5:$BB$697,53,0)</f>
        <v>0</v>
      </c>
      <c r="K137" s="44">
        <f>VLOOKUP(C137,[1]Sheet1!$B:$BC,54,0)</f>
        <v>22491.238333333298</v>
      </c>
      <c r="L137" s="44">
        <f>VLOOKUP(C137,[1]Sheet1!$B:$BD,55,0)</f>
        <v>22491.238333333298</v>
      </c>
      <c r="M137" s="44">
        <f>VLOOKUP(C137,[1]Sheet1!$B:$BE,56,0)</f>
        <v>48817.978333333303</v>
      </c>
      <c r="N137" s="44">
        <f>VLOOKUP(C137,[1]Sheet1!$B:$BF,57,0)</f>
        <v>71542.278333333306</v>
      </c>
      <c r="O137" s="44">
        <f>VLOOKUP(C137,[2]Sheet1!$B:$BH,59,0)</f>
        <v>82904.42833333333</v>
      </c>
      <c r="P137" s="108">
        <f t="shared" si="54"/>
        <v>198597.72933333326</v>
      </c>
      <c r="Q137" s="109">
        <f>VLOOKUP(C137,[3]Sheet2!$A:$V,21,0)</f>
        <v>170000</v>
      </c>
      <c r="R137" s="109"/>
      <c r="S137" s="109"/>
      <c r="T137" s="109"/>
      <c r="U137" s="109">
        <f t="shared" si="55"/>
        <v>170000</v>
      </c>
      <c r="V137" s="106">
        <f t="shared" si="56"/>
        <v>28597.729333333264</v>
      </c>
      <c r="W137" s="112">
        <f t="shared" si="57"/>
        <v>292907.87</v>
      </c>
      <c r="X137" s="61">
        <f t="shared" si="58"/>
        <v>28597.729333333264</v>
      </c>
      <c r="Y137" s="107">
        <f t="shared" si="59"/>
        <v>28597.729333333264</v>
      </c>
      <c r="Z137" s="61">
        <v>50000</v>
      </c>
      <c r="AA137" s="17">
        <f t="shared" si="60"/>
        <v>50000</v>
      </c>
      <c r="AB137" s="26">
        <f t="shared" si="61"/>
        <v>1.7483905598658995</v>
      </c>
      <c r="AC137" s="122">
        <f t="shared" si="49"/>
        <v>9.3361305097355331E-3</v>
      </c>
      <c r="AD137" s="124"/>
      <c r="AE137" s="124"/>
      <c r="AF137" s="124"/>
      <c r="AG137" s="124">
        <f t="shared" si="50"/>
        <v>0</v>
      </c>
      <c r="AH137" s="24"/>
      <c r="AI137" s="126">
        <f t="shared" si="51"/>
        <v>0</v>
      </c>
      <c r="AJ137" s="17">
        <f t="shared" si="52"/>
        <v>50000</v>
      </c>
      <c r="AK137" s="14"/>
      <c r="AL137" s="7"/>
      <c r="AM137" s="14"/>
      <c r="AN137" s="10" t="s">
        <v>23</v>
      </c>
      <c r="AO137" s="17"/>
      <c r="AP137" s="113" t="s">
        <v>561</v>
      </c>
      <c r="AQ137" s="20"/>
    </row>
    <row r="138" spans="1:43" ht="36" hidden="1" customHeight="1" x14ac:dyDescent="0.25">
      <c r="A138" s="7">
        <f t="shared" si="53"/>
        <v>135</v>
      </c>
      <c r="B138" s="113" t="s">
        <v>555</v>
      </c>
      <c r="C138" s="8" t="s">
        <v>471</v>
      </c>
      <c r="D138" s="114" t="s">
        <v>472</v>
      </c>
      <c r="E138" s="11" t="s">
        <v>27</v>
      </c>
      <c r="F138" s="12" t="s">
        <v>22</v>
      </c>
      <c r="G138" s="73">
        <v>0.8</v>
      </c>
      <c r="H138" s="31">
        <f>VLOOKUP(C138,[1]Sheet1!$B:$AY,50,0)</f>
        <v>205271.17</v>
      </c>
      <c r="I138" s="31">
        <f>VLOOKUP(C138,[1]Sheet1!$B:$AZ,51,0)</f>
        <v>137119.19</v>
      </c>
      <c r="J138" s="44">
        <f>VLOOKUP(C138,[1]Sheet1!$B$5:$BB$697,53,0)</f>
        <v>15262.6366666667</v>
      </c>
      <c r="K138" s="44">
        <f>VLOOKUP(C138,[1]Sheet1!$B:$BC,54,0)</f>
        <v>15546.5666666667</v>
      </c>
      <c r="L138" s="44">
        <f>VLOOKUP(C138,[1]Sheet1!$B:$BD,55,0)</f>
        <v>17250.153333333299</v>
      </c>
      <c r="M138" s="44">
        <f>VLOOKUP(C138,[1]Sheet1!$B:$BE,56,0)</f>
        <v>15900.153333333301</v>
      </c>
      <c r="N138" s="44">
        <f>VLOOKUP(C138,[1]Sheet1!$B:$BF,57,0)</f>
        <v>21720.746666666699</v>
      </c>
      <c r="O138" s="44">
        <f>VLOOKUP(C138,[2]Sheet1!$B:$BH,59,0)</f>
        <v>21722.156666666666</v>
      </c>
      <c r="P138" s="108">
        <f t="shared" si="54"/>
        <v>85921.930666666696</v>
      </c>
      <c r="Q138" s="109">
        <f>VLOOKUP(C138,[3]Sheet2!$A:$V,21,0)</f>
        <v>24000</v>
      </c>
      <c r="R138" s="109"/>
      <c r="S138" s="109"/>
      <c r="T138" s="109"/>
      <c r="U138" s="109">
        <f t="shared" si="55"/>
        <v>24000</v>
      </c>
      <c r="V138" s="106">
        <f t="shared" si="56"/>
        <v>61921.930666666696</v>
      </c>
      <c r="W138" s="112">
        <f t="shared" si="57"/>
        <v>137119.19</v>
      </c>
      <c r="X138" s="61">
        <f t="shared" si="58"/>
        <v>61921.930666666696</v>
      </c>
      <c r="Y138" s="107">
        <f t="shared" si="59"/>
        <v>61921.930666666696</v>
      </c>
      <c r="Z138" s="61">
        <v>20000</v>
      </c>
      <c r="AA138" s="17">
        <f t="shared" si="60"/>
        <v>20000</v>
      </c>
      <c r="AB138" s="26">
        <f t="shared" si="61"/>
        <v>0.3229873452696822</v>
      </c>
      <c r="AC138" s="122">
        <f t="shared" si="49"/>
        <v>3.7344522038942132E-3</v>
      </c>
      <c r="AD138" s="124"/>
      <c r="AE138" s="124"/>
      <c r="AF138" s="124"/>
      <c r="AG138" s="124">
        <f t="shared" si="50"/>
        <v>0</v>
      </c>
      <c r="AH138" s="24"/>
      <c r="AI138" s="126">
        <f t="shared" si="51"/>
        <v>0</v>
      </c>
      <c r="AJ138" s="17">
        <f t="shared" si="52"/>
        <v>20000</v>
      </c>
      <c r="AK138" s="14"/>
      <c r="AL138" s="7"/>
      <c r="AM138" s="14"/>
      <c r="AN138" s="10" t="s">
        <v>23</v>
      </c>
      <c r="AO138" s="17"/>
      <c r="AP138" s="7" t="s">
        <v>574</v>
      </c>
      <c r="AQ138" s="20"/>
    </row>
    <row r="139" spans="1:43" ht="36" customHeight="1" x14ac:dyDescent="0.25">
      <c r="A139" s="7">
        <f t="shared" si="53"/>
        <v>136</v>
      </c>
      <c r="B139" s="113" t="s">
        <v>555</v>
      </c>
      <c r="C139" s="8" t="s">
        <v>473</v>
      </c>
      <c r="D139" s="114" t="s">
        <v>474</v>
      </c>
      <c r="E139" s="11" t="s">
        <v>67</v>
      </c>
      <c r="F139" s="12" t="s">
        <v>22</v>
      </c>
      <c r="G139" s="73">
        <v>0.8</v>
      </c>
      <c r="H139" s="31">
        <f>VLOOKUP(C139,[1]Sheet1!$B:$AY,50,0)</f>
        <v>142389.5</v>
      </c>
      <c r="I139" s="31">
        <f>VLOOKUP(C139,[1]Sheet1!$B:$AZ,51,0)</f>
        <v>114380.15</v>
      </c>
      <c r="J139" s="44">
        <f>VLOOKUP(C139,[1]Sheet1!$B$5:$BB$697,53,0)</f>
        <v>9984.3583333333299</v>
      </c>
      <c r="K139" s="44">
        <f>VLOOKUP(C139,[1]Sheet1!$B:$BC,54,0)</f>
        <v>13692.8283333333</v>
      </c>
      <c r="L139" s="44">
        <f>VLOOKUP(C139,[1]Sheet1!$B:$BD,55,0)</f>
        <v>17906.95</v>
      </c>
      <c r="M139" s="44">
        <f>VLOOKUP(C139,[1]Sheet1!$B:$BE,56,0)</f>
        <v>18388.6116666667</v>
      </c>
      <c r="N139" s="44">
        <f>VLOOKUP(C139,[1]Sheet1!$B:$BF,57,0)</f>
        <v>20573.503333333301</v>
      </c>
      <c r="O139" s="44">
        <f>VLOOKUP(C139,[2]Sheet1!$B:$BH,59,0)</f>
        <v>17163.281666666666</v>
      </c>
      <c r="P139" s="108">
        <f t="shared" si="54"/>
        <v>78167.626666666634</v>
      </c>
      <c r="Q139" s="109">
        <f>VLOOKUP(C139,[3]Sheet2!$A:$V,21,0)</f>
        <v>0</v>
      </c>
      <c r="R139" s="109"/>
      <c r="S139" s="109"/>
      <c r="T139" s="109"/>
      <c r="U139" s="109">
        <f t="shared" si="55"/>
        <v>0</v>
      </c>
      <c r="V139" s="106">
        <f t="shared" si="56"/>
        <v>78167.626666666634</v>
      </c>
      <c r="W139" s="112">
        <f t="shared" si="57"/>
        <v>114380.15</v>
      </c>
      <c r="X139" s="61">
        <f t="shared" si="58"/>
        <v>78167.626666666634</v>
      </c>
      <c r="Y139" s="107">
        <f t="shared" si="59"/>
        <v>78167.626666666634</v>
      </c>
      <c r="Z139" s="79">
        <v>20000</v>
      </c>
      <c r="AA139" s="17">
        <f t="shared" si="60"/>
        <v>20000</v>
      </c>
      <c r="AB139" s="26">
        <f t="shared" si="61"/>
        <v>0.25586039710898228</v>
      </c>
      <c r="AC139" s="122">
        <f t="shared" si="49"/>
        <v>3.7344522038942132E-3</v>
      </c>
      <c r="AD139" s="124"/>
      <c r="AE139" s="124"/>
      <c r="AF139" s="124"/>
      <c r="AG139" s="124">
        <f t="shared" si="50"/>
        <v>0</v>
      </c>
      <c r="AH139" s="24">
        <v>0.03</v>
      </c>
      <c r="AI139" s="126">
        <f t="shared" si="51"/>
        <v>0.03</v>
      </c>
      <c r="AJ139" s="17">
        <f t="shared" si="52"/>
        <v>19400</v>
      </c>
      <c r="AK139" s="14"/>
      <c r="AL139" s="7"/>
      <c r="AM139" s="14"/>
      <c r="AN139" s="10" t="s">
        <v>23</v>
      </c>
      <c r="AO139" s="17"/>
      <c r="AP139" s="7" t="s">
        <v>573</v>
      </c>
      <c r="AQ139" s="20"/>
    </row>
    <row r="140" spans="1:43" ht="36" hidden="1" customHeight="1" x14ac:dyDescent="0.25">
      <c r="A140" s="7">
        <f t="shared" si="53"/>
        <v>137</v>
      </c>
      <c r="B140" s="7" t="s">
        <v>29</v>
      </c>
      <c r="C140" s="8" t="s">
        <v>475</v>
      </c>
      <c r="D140" s="114" t="s">
        <v>476</v>
      </c>
      <c r="E140" s="11" t="s">
        <v>21</v>
      </c>
      <c r="F140" s="12" t="s">
        <v>22</v>
      </c>
      <c r="G140" s="73">
        <v>0.8</v>
      </c>
      <c r="H140" s="31">
        <f>VLOOKUP(C140,[1]Sheet1!$B:$AY,50,0)</f>
        <v>116636.48</v>
      </c>
      <c r="I140" s="31">
        <f>VLOOKUP(C140,[1]Sheet1!$B:$AZ,51,0)</f>
        <v>90773.08</v>
      </c>
      <c r="J140" s="44">
        <f>VLOOKUP(C140,[1]Sheet1!$B$5:$BB$697,53,0)</f>
        <v>8913.8033333333296</v>
      </c>
      <c r="K140" s="44">
        <f>VLOOKUP(C140,[1]Sheet1!$B:$BC,54,0)</f>
        <v>8337.0183333333298</v>
      </c>
      <c r="L140" s="44">
        <f>VLOOKUP(C140,[1]Sheet1!$B:$BD,55,0)</f>
        <v>8222.9650000000001</v>
      </c>
      <c r="M140" s="44">
        <f>VLOOKUP(C140,[1]Sheet1!$B:$BE,56,0)</f>
        <v>7453.80666666667</v>
      </c>
      <c r="N140" s="44">
        <f>VLOOKUP(C140,[1]Sheet1!$B:$BF,57,0)</f>
        <v>6303.80666666667</v>
      </c>
      <c r="O140" s="44">
        <f>VLOOKUP(C140,[2]Sheet1!$B:$BH,59,0)</f>
        <v>9071.5433333333331</v>
      </c>
      <c r="P140" s="108">
        <f t="shared" si="54"/>
        <v>38642.354666666673</v>
      </c>
      <c r="Q140" s="109">
        <f>VLOOKUP(C140,[3]Sheet2!$A:$V,21,0)</f>
        <v>40000</v>
      </c>
      <c r="R140" s="109"/>
      <c r="S140" s="109"/>
      <c r="T140" s="109"/>
      <c r="U140" s="109">
        <f t="shared" si="55"/>
        <v>40000</v>
      </c>
      <c r="V140" s="106">
        <f t="shared" si="56"/>
        <v>-1357.6453333333266</v>
      </c>
      <c r="W140" s="112">
        <f t="shared" si="57"/>
        <v>90773.08</v>
      </c>
      <c r="X140" s="61">
        <f t="shared" si="58"/>
        <v>-1357.6453333333266</v>
      </c>
      <c r="Y140" s="107">
        <f t="shared" si="59"/>
        <v>0</v>
      </c>
      <c r="Z140" s="61"/>
      <c r="AA140" s="17">
        <f t="shared" si="60"/>
        <v>0</v>
      </c>
      <c r="AB140" s="26" t="str">
        <f t="shared" si="61"/>
        <v>100%</v>
      </c>
      <c r="AC140" s="122">
        <f t="shared" si="49"/>
        <v>0</v>
      </c>
      <c r="AD140" s="124"/>
      <c r="AE140" s="124"/>
      <c r="AF140" s="124"/>
      <c r="AG140" s="124">
        <f t="shared" si="50"/>
        <v>0</v>
      </c>
      <c r="AH140" s="24"/>
      <c r="AI140" s="126">
        <f t="shared" si="51"/>
        <v>0</v>
      </c>
      <c r="AJ140" s="17">
        <f t="shared" si="52"/>
        <v>0</v>
      </c>
      <c r="AK140" s="134"/>
      <c r="AL140" s="135"/>
      <c r="AM140" s="134"/>
      <c r="AN140" s="10" t="s">
        <v>23</v>
      </c>
      <c r="AO140" s="17"/>
      <c r="AP140" s="113" t="s">
        <v>561</v>
      </c>
      <c r="AQ140" s="20"/>
    </row>
    <row r="141" spans="1:43" ht="36" hidden="1" customHeight="1" x14ac:dyDescent="0.25">
      <c r="A141" s="7">
        <f t="shared" si="53"/>
        <v>138</v>
      </c>
      <c r="B141" s="7" t="s">
        <v>29</v>
      </c>
      <c r="C141" s="8" t="s">
        <v>175</v>
      </c>
      <c r="D141" s="114" t="s">
        <v>176</v>
      </c>
      <c r="E141" s="11" t="s">
        <v>21</v>
      </c>
      <c r="F141" s="12" t="s">
        <v>22</v>
      </c>
      <c r="G141" s="73">
        <v>0.8</v>
      </c>
      <c r="H141" s="31">
        <f>VLOOKUP(C141,[1]Sheet1!$B:$AY,50,0)</f>
        <v>143823.81</v>
      </c>
      <c r="I141" s="31">
        <f>VLOOKUP(C141,[1]Sheet1!$B:$AZ,51,0)</f>
        <v>94252.03</v>
      </c>
      <c r="J141" s="44">
        <f>VLOOKUP(C141,[1]Sheet1!$B$5:$BB$697,53,0)</f>
        <v>11164.766666666699</v>
      </c>
      <c r="K141" s="44">
        <f>VLOOKUP(C141,[1]Sheet1!$B:$BC,54,0)</f>
        <v>13767.1833333333</v>
      </c>
      <c r="L141" s="44">
        <f>VLOOKUP(C141,[1]Sheet1!$B:$BD,55,0)</f>
        <v>10794.1033333333</v>
      </c>
      <c r="M141" s="44">
        <f>VLOOKUP(C141,[1]Sheet1!$B:$BE,56,0)</f>
        <v>15272.105</v>
      </c>
      <c r="N141" s="44">
        <f>VLOOKUP(C141,[1]Sheet1!$B:$BF,57,0)</f>
        <v>14557.8</v>
      </c>
      <c r="O141" s="44">
        <f>VLOOKUP(C141,[2]Sheet1!$B:$BH,59,0)</f>
        <v>14986.434999999998</v>
      </c>
      <c r="P141" s="108">
        <f t="shared" si="54"/>
        <v>64433.914666666642</v>
      </c>
      <c r="Q141" s="109">
        <f>VLOOKUP(C141,[3]Sheet2!$A:$V,21,0)</f>
        <v>0</v>
      </c>
      <c r="R141" s="109"/>
      <c r="S141" s="109"/>
      <c r="T141" s="109"/>
      <c r="U141" s="109">
        <f t="shared" si="55"/>
        <v>0</v>
      </c>
      <c r="V141" s="106">
        <f t="shared" si="56"/>
        <v>64433.914666666642</v>
      </c>
      <c r="W141" s="112">
        <f t="shared" si="57"/>
        <v>94252.03</v>
      </c>
      <c r="X141" s="61">
        <f t="shared" si="58"/>
        <v>64433.914666666642</v>
      </c>
      <c r="Y141" s="107">
        <f t="shared" si="59"/>
        <v>64433.914666666642</v>
      </c>
      <c r="Z141" s="61"/>
      <c r="AA141" s="17">
        <f t="shared" si="60"/>
        <v>0</v>
      </c>
      <c r="AB141" s="26">
        <f t="shared" si="61"/>
        <v>0</v>
      </c>
      <c r="AC141" s="122">
        <f t="shared" si="49"/>
        <v>0</v>
      </c>
      <c r="AD141" s="124"/>
      <c r="AE141" s="124"/>
      <c r="AF141" s="124"/>
      <c r="AG141" s="124">
        <f t="shared" si="50"/>
        <v>0</v>
      </c>
      <c r="AH141" s="24"/>
      <c r="AI141" s="126">
        <f t="shared" si="51"/>
        <v>0</v>
      </c>
      <c r="AJ141" s="17">
        <f t="shared" si="52"/>
        <v>0</v>
      </c>
      <c r="AK141" s="14"/>
      <c r="AL141" s="7"/>
      <c r="AM141" s="14"/>
      <c r="AN141" s="10" t="s">
        <v>23</v>
      </c>
      <c r="AO141" s="17"/>
      <c r="AP141" s="7" t="s">
        <v>572</v>
      </c>
      <c r="AQ141" s="20"/>
    </row>
    <row r="142" spans="1:43" ht="36" hidden="1" customHeight="1" x14ac:dyDescent="0.25">
      <c r="A142" s="7">
        <f t="shared" si="53"/>
        <v>139</v>
      </c>
      <c r="B142" s="7" t="s">
        <v>29</v>
      </c>
      <c r="C142" s="8" t="s">
        <v>479</v>
      </c>
      <c r="D142" s="114" t="s">
        <v>480</v>
      </c>
      <c r="E142" s="11" t="s">
        <v>269</v>
      </c>
      <c r="F142" s="12" t="s">
        <v>22</v>
      </c>
      <c r="G142" s="73">
        <v>0.8</v>
      </c>
      <c r="H142" s="31">
        <f>VLOOKUP(C142,[1]Sheet1!$B:$AY,50,0)</f>
        <v>182685.16</v>
      </c>
      <c r="I142" s="31">
        <f>VLOOKUP(C142,[1]Sheet1!$B:$AZ,51,0)</f>
        <v>168329.64</v>
      </c>
      <c r="J142" s="44">
        <f>VLOOKUP(C142,[1]Sheet1!$B$5:$BB$697,53,0)</f>
        <v>9957.8683333333302</v>
      </c>
      <c r="K142" s="44">
        <f>VLOOKUP(C142,[1]Sheet1!$B:$BC,54,0)</f>
        <v>15846.8633333333</v>
      </c>
      <c r="L142" s="44">
        <f>VLOOKUP(C142,[1]Sheet1!$B:$BD,55,0)</f>
        <v>15846.8633333333</v>
      </c>
      <c r="M142" s="44">
        <f>VLOOKUP(C142,[1]Sheet1!$B:$BE,56,0)</f>
        <v>15846.8633333333</v>
      </c>
      <c r="N142" s="44">
        <f>VLOOKUP(C142,[1]Sheet1!$B:$BF,57,0)</f>
        <v>15846.8633333333</v>
      </c>
      <c r="O142" s="44">
        <f>VLOOKUP(C142,[2]Sheet1!$B:$BH,59,0)</f>
        <v>18239.45</v>
      </c>
      <c r="P142" s="108">
        <f t="shared" si="54"/>
        <v>73267.817333333223</v>
      </c>
      <c r="Q142" s="109">
        <f>VLOOKUP(C142,[3]Sheet2!$A:$V,21,0)</f>
        <v>20000</v>
      </c>
      <c r="R142" s="109"/>
      <c r="S142" s="109"/>
      <c r="T142" s="109"/>
      <c r="U142" s="109">
        <f t="shared" si="55"/>
        <v>20000</v>
      </c>
      <c r="V142" s="106">
        <f t="shared" si="56"/>
        <v>53267.817333333223</v>
      </c>
      <c r="W142" s="112">
        <f t="shared" si="57"/>
        <v>168329.64</v>
      </c>
      <c r="X142" s="61">
        <f t="shared" si="58"/>
        <v>53267.817333333223</v>
      </c>
      <c r="Y142" s="107">
        <f t="shared" si="59"/>
        <v>53267.817333333223</v>
      </c>
      <c r="Z142" s="61">
        <v>20000</v>
      </c>
      <c r="AA142" s="17">
        <f t="shared" si="60"/>
        <v>20000</v>
      </c>
      <c r="AB142" s="26">
        <f t="shared" si="61"/>
        <v>0.37546122595649639</v>
      </c>
      <c r="AC142" s="122">
        <f t="shared" si="49"/>
        <v>3.7344522038942132E-3</v>
      </c>
      <c r="AD142" s="124"/>
      <c r="AE142" s="124"/>
      <c r="AF142" s="124"/>
      <c r="AG142" s="124">
        <f t="shared" si="50"/>
        <v>0</v>
      </c>
      <c r="AH142" s="24"/>
      <c r="AI142" s="126">
        <f t="shared" si="51"/>
        <v>0</v>
      </c>
      <c r="AJ142" s="17">
        <f t="shared" si="52"/>
        <v>20000</v>
      </c>
      <c r="AK142" s="14"/>
      <c r="AL142" s="7"/>
      <c r="AM142" s="14"/>
      <c r="AN142" s="10" t="s">
        <v>23</v>
      </c>
      <c r="AO142" s="17"/>
      <c r="AP142" s="7" t="s">
        <v>575</v>
      </c>
      <c r="AQ142" s="20"/>
    </row>
    <row r="143" spans="1:43" ht="36" hidden="1" customHeight="1" x14ac:dyDescent="0.25">
      <c r="A143" s="7">
        <f t="shared" si="53"/>
        <v>140</v>
      </c>
      <c r="B143" s="113" t="s">
        <v>554</v>
      </c>
      <c r="C143" s="8" t="s">
        <v>485</v>
      </c>
      <c r="D143" s="114" t="s">
        <v>486</v>
      </c>
      <c r="E143" s="11" t="s">
        <v>21</v>
      </c>
      <c r="F143" s="12" t="s">
        <v>22</v>
      </c>
      <c r="G143" s="73">
        <v>0.8</v>
      </c>
      <c r="H143" s="31">
        <f>VLOOKUP(C143,[1]Sheet1!$B:$AY,50,0)</f>
        <v>48572.959999999999</v>
      </c>
      <c r="I143" s="31">
        <f>VLOOKUP(C143,[1]Sheet1!$B:$AZ,51,0)</f>
        <v>21776.59</v>
      </c>
      <c r="J143" s="44">
        <f>VLOOKUP(C143,[1]Sheet1!$B$5:$BB$697,53,0)</f>
        <v>2742.4</v>
      </c>
      <c r="K143" s="44">
        <f>VLOOKUP(C143,[1]Sheet1!$B:$BC,54,0)</f>
        <v>2915.3</v>
      </c>
      <c r="L143" s="44">
        <f>VLOOKUP(C143,[1]Sheet1!$B:$BD,55,0)</f>
        <v>2598.9366666666701</v>
      </c>
      <c r="M143" s="44">
        <f>VLOOKUP(C143,[1]Sheet1!$B:$BE,56,0)</f>
        <v>2332.27</v>
      </c>
      <c r="N143" s="44">
        <f>VLOOKUP(C143,[1]Sheet1!$B:$BF,57,0)</f>
        <v>3616.2649999999999</v>
      </c>
      <c r="O143" s="44">
        <f>VLOOKUP(C143,[2]Sheet1!$B:$BH,59,0)</f>
        <v>5936.1733333333332</v>
      </c>
      <c r="P143" s="108">
        <f t="shared" si="54"/>
        <v>16113.076000000005</v>
      </c>
      <c r="Q143" s="109">
        <f>VLOOKUP(C143,[3]Sheet2!$A:$V,21,0)</f>
        <v>5000</v>
      </c>
      <c r="R143" s="109"/>
      <c r="S143" s="109"/>
      <c r="T143" s="109"/>
      <c r="U143" s="109">
        <f t="shared" si="55"/>
        <v>5000</v>
      </c>
      <c r="V143" s="106">
        <f t="shared" si="56"/>
        <v>11113.076000000005</v>
      </c>
      <c r="W143" s="112">
        <f t="shared" si="57"/>
        <v>21776.59</v>
      </c>
      <c r="X143" s="61">
        <f t="shared" si="58"/>
        <v>11113.076000000005</v>
      </c>
      <c r="Y143" s="107">
        <f t="shared" si="59"/>
        <v>11113.076000000005</v>
      </c>
      <c r="Z143" s="61"/>
      <c r="AA143" s="17">
        <f t="shared" si="60"/>
        <v>0</v>
      </c>
      <c r="AB143" s="26">
        <f t="shared" si="61"/>
        <v>0</v>
      </c>
      <c r="AC143" s="122">
        <f t="shared" si="49"/>
        <v>0</v>
      </c>
      <c r="AD143" s="124"/>
      <c r="AE143" s="124"/>
      <c r="AF143" s="124"/>
      <c r="AG143" s="124">
        <f t="shared" si="50"/>
        <v>0</v>
      </c>
      <c r="AH143" s="24"/>
      <c r="AI143" s="126">
        <f t="shared" si="51"/>
        <v>0</v>
      </c>
      <c r="AJ143" s="17">
        <f t="shared" si="52"/>
        <v>0</v>
      </c>
      <c r="AK143" s="14"/>
      <c r="AL143" s="7"/>
      <c r="AM143" s="14"/>
      <c r="AN143" s="10" t="s">
        <v>23</v>
      </c>
      <c r="AO143" s="17"/>
      <c r="AP143" s="113" t="s">
        <v>561</v>
      </c>
      <c r="AQ143" s="20"/>
    </row>
    <row r="144" spans="1:43" ht="36" hidden="1" customHeight="1" x14ac:dyDescent="0.25">
      <c r="A144" s="7">
        <f t="shared" si="53"/>
        <v>141</v>
      </c>
      <c r="B144" s="113" t="s">
        <v>554</v>
      </c>
      <c r="C144" s="8" t="s">
        <v>487</v>
      </c>
      <c r="D144" s="114" t="s">
        <v>488</v>
      </c>
      <c r="E144" s="11" t="s">
        <v>27</v>
      </c>
      <c r="F144" s="12" t="s">
        <v>22</v>
      </c>
      <c r="G144" s="73">
        <v>0.8</v>
      </c>
      <c r="H144" s="31">
        <f>VLOOKUP(C144,[1]Sheet1!$B:$AY,50,0)</f>
        <v>18066.189999999999</v>
      </c>
      <c r="I144" s="31">
        <f>VLOOKUP(C144,[1]Sheet1!$B:$AZ,51,0)</f>
        <v>18066.189999999999</v>
      </c>
      <c r="J144" s="44">
        <f>VLOOKUP(C144,[1]Sheet1!$B$5:$BB$697,53,0)</f>
        <v>0</v>
      </c>
      <c r="K144" s="44">
        <f>VLOOKUP(C144,[1]Sheet1!$B:$BC,54,0)</f>
        <v>0</v>
      </c>
      <c r="L144" s="44">
        <f>VLOOKUP(C144,[1]Sheet1!$B:$BD,55,0)</f>
        <v>0</v>
      </c>
      <c r="M144" s="44">
        <f>VLOOKUP(C144,[1]Sheet1!$B:$BE,56,0)</f>
        <v>0</v>
      </c>
      <c r="N144" s="44">
        <f>VLOOKUP(C144,[1]Sheet1!$B:$BF,57,0)</f>
        <v>0</v>
      </c>
      <c r="O144" s="44">
        <f>VLOOKUP(C144,[2]Sheet1!$B:$BH,59,0)</f>
        <v>0</v>
      </c>
      <c r="P144" s="108">
        <f t="shared" si="54"/>
        <v>0</v>
      </c>
      <c r="Q144" s="109">
        <f>VLOOKUP(C144,[3]Sheet2!$A:$V,21,0)</f>
        <v>10000</v>
      </c>
      <c r="R144" s="109"/>
      <c r="S144" s="109"/>
      <c r="T144" s="109"/>
      <c r="U144" s="109">
        <f t="shared" si="55"/>
        <v>10000</v>
      </c>
      <c r="V144" s="106">
        <f t="shared" si="56"/>
        <v>-10000</v>
      </c>
      <c r="W144" s="112">
        <f t="shared" si="57"/>
        <v>18066.189999999999</v>
      </c>
      <c r="X144" s="61">
        <f t="shared" si="58"/>
        <v>-10000</v>
      </c>
      <c r="Y144" s="107">
        <f t="shared" si="59"/>
        <v>0</v>
      </c>
      <c r="Z144" s="61"/>
      <c r="AA144" s="17">
        <f t="shared" si="60"/>
        <v>0</v>
      </c>
      <c r="AB144" s="26" t="str">
        <f t="shared" si="61"/>
        <v>100%</v>
      </c>
      <c r="AC144" s="122">
        <f t="shared" si="49"/>
        <v>0</v>
      </c>
      <c r="AD144" s="124"/>
      <c r="AE144" s="124"/>
      <c r="AF144" s="124"/>
      <c r="AG144" s="124">
        <f t="shared" si="50"/>
        <v>0</v>
      </c>
      <c r="AH144" s="24"/>
      <c r="AI144" s="126">
        <f t="shared" si="51"/>
        <v>0</v>
      </c>
      <c r="AJ144" s="17">
        <f t="shared" si="52"/>
        <v>0</v>
      </c>
      <c r="AK144" s="14"/>
      <c r="AL144" s="7"/>
      <c r="AM144" s="14"/>
      <c r="AN144" s="10" t="s">
        <v>23</v>
      </c>
      <c r="AO144" s="17"/>
      <c r="AP144" s="113" t="s">
        <v>561</v>
      </c>
      <c r="AQ144" s="20"/>
    </row>
    <row r="145" spans="1:43" ht="36" hidden="1" customHeight="1" x14ac:dyDescent="0.25">
      <c r="A145" s="7">
        <f t="shared" si="53"/>
        <v>142</v>
      </c>
      <c r="B145" s="7" t="s">
        <v>29</v>
      </c>
      <c r="C145" s="8" t="s">
        <v>489</v>
      </c>
      <c r="D145" s="114" t="s">
        <v>490</v>
      </c>
      <c r="E145" s="11" t="s">
        <v>21</v>
      </c>
      <c r="F145" s="12" t="s">
        <v>22</v>
      </c>
      <c r="G145" s="73">
        <v>0.8</v>
      </c>
      <c r="H145" s="31">
        <f>VLOOKUP(C145,[1]Sheet1!$B:$AY,50,0)</f>
        <v>0</v>
      </c>
      <c r="I145" s="31">
        <f>VLOOKUP(C145,[1]Sheet1!$B:$AZ,51,0)</f>
        <v>0</v>
      </c>
      <c r="J145" s="44">
        <f>VLOOKUP(C145,[1]Sheet1!$B$5:$BB$697,53,0)</f>
        <v>0</v>
      </c>
      <c r="K145" s="44">
        <f>VLOOKUP(C145,[1]Sheet1!$B:$BC,54,0)</f>
        <v>0</v>
      </c>
      <c r="L145" s="44">
        <f>VLOOKUP(C145,[1]Sheet1!$B:$BD,55,0)</f>
        <v>0</v>
      </c>
      <c r="M145" s="44">
        <f>VLOOKUP(C145,[1]Sheet1!$B:$BE,56,0)</f>
        <v>0</v>
      </c>
      <c r="N145" s="44">
        <f>VLOOKUP(C145,[1]Sheet1!$B:$BF,57,0)</f>
        <v>0</v>
      </c>
      <c r="O145" s="44">
        <f>VLOOKUP(C145,[2]Sheet1!$B:$BH,59,0)</f>
        <v>0</v>
      </c>
      <c r="P145" s="108">
        <f t="shared" si="54"/>
        <v>0</v>
      </c>
      <c r="Q145" s="109">
        <f>VLOOKUP(C145,[3]Sheet2!$A:$V,21,0)</f>
        <v>0</v>
      </c>
      <c r="R145" s="109"/>
      <c r="S145" s="109"/>
      <c r="T145" s="109"/>
      <c r="U145" s="109">
        <f t="shared" si="55"/>
        <v>0</v>
      </c>
      <c r="V145" s="106">
        <f t="shared" si="56"/>
        <v>0</v>
      </c>
      <c r="W145" s="112">
        <f t="shared" si="57"/>
        <v>0</v>
      </c>
      <c r="X145" s="61">
        <f t="shared" si="58"/>
        <v>0</v>
      </c>
      <c r="Y145" s="107">
        <f t="shared" si="59"/>
        <v>0</v>
      </c>
      <c r="Z145" s="61"/>
      <c r="AA145" s="17">
        <f t="shared" si="60"/>
        <v>0</v>
      </c>
      <c r="AB145" s="26" t="str">
        <f t="shared" si="61"/>
        <v>100%</v>
      </c>
      <c r="AC145" s="122">
        <f t="shared" si="49"/>
        <v>0</v>
      </c>
      <c r="AD145" s="124"/>
      <c r="AE145" s="124"/>
      <c r="AF145" s="124"/>
      <c r="AG145" s="124">
        <f t="shared" si="50"/>
        <v>0</v>
      </c>
      <c r="AH145" s="24"/>
      <c r="AI145" s="126">
        <f t="shared" si="51"/>
        <v>0</v>
      </c>
      <c r="AJ145" s="17">
        <f t="shared" si="52"/>
        <v>0</v>
      </c>
      <c r="AK145" s="14"/>
      <c r="AL145" s="7"/>
      <c r="AM145" s="14"/>
      <c r="AN145" s="10" t="s">
        <v>23</v>
      </c>
      <c r="AO145" s="17"/>
      <c r="AP145" s="113" t="s">
        <v>561</v>
      </c>
      <c r="AQ145" s="20"/>
    </row>
    <row r="146" spans="1:43" ht="36" hidden="1" customHeight="1" x14ac:dyDescent="0.25">
      <c r="A146" s="7">
        <f t="shared" si="53"/>
        <v>143</v>
      </c>
      <c r="B146" s="7" t="s">
        <v>29</v>
      </c>
      <c r="C146" s="8" t="s">
        <v>493</v>
      </c>
      <c r="D146" s="114" t="s">
        <v>494</v>
      </c>
      <c r="E146" s="11" t="s">
        <v>21</v>
      </c>
      <c r="F146" s="12" t="s">
        <v>22</v>
      </c>
      <c r="G146" s="73">
        <v>1</v>
      </c>
      <c r="H146" s="31">
        <f>VLOOKUP(C146,[1]Sheet1!$B:$AY,50,0)</f>
        <v>120966.5</v>
      </c>
      <c r="I146" s="31">
        <f>VLOOKUP(C146,[1]Sheet1!$B:$AZ,51,0)</f>
        <v>0</v>
      </c>
      <c r="J146" s="44">
        <f>VLOOKUP(C146,[1]Sheet1!$B$5:$BB$697,53,0)</f>
        <v>0</v>
      </c>
      <c r="K146" s="44">
        <f>VLOOKUP(C146,[1]Sheet1!$B:$BC,54,0)</f>
        <v>0</v>
      </c>
      <c r="L146" s="44">
        <f>VLOOKUP(C146,[1]Sheet1!$B:$BD,55,0)</f>
        <v>0</v>
      </c>
      <c r="M146" s="44">
        <f>VLOOKUP(C146,[1]Sheet1!$B:$BE,56,0)</f>
        <v>0</v>
      </c>
      <c r="N146" s="44">
        <f>VLOOKUP(C146,[1]Sheet1!$B:$BF,57,0)</f>
        <v>20161.083333333299</v>
      </c>
      <c r="O146" s="44">
        <f>VLOOKUP(C146,[2]Sheet1!$B:$BH,59,0)</f>
        <v>20161.083333333332</v>
      </c>
      <c r="P146" s="108">
        <f t="shared" si="54"/>
        <v>40322.166666666628</v>
      </c>
      <c r="Q146" s="109">
        <f>VLOOKUP(C146,[3]Sheet2!$A:$V,21,0)</f>
        <v>198654</v>
      </c>
      <c r="R146" s="109"/>
      <c r="S146" s="109"/>
      <c r="T146" s="109"/>
      <c r="U146" s="109">
        <f t="shared" si="55"/>
        <v>198654</v>
      </c>
      <c r="V146" s="106">
        <f t="shared" si="56"/>
        <v>-158331.83333333337</v>
      </c>
      <c r="W146" s="112">
        <f t="shared" si="57"/>
        <v>0</v>
      </c>
      <c r="X146" s="61">
        <f t="shared" si="58"/>
        <v>-158331.83333333337</v>
      </c>
      <c r="Y146" s="107">
        <f t="shared" si="59"/>
        <v>0</v>
      </c>
      <c r="Z146" s="61"/>
      <c r="AA146" s="17">
        <f t="shared" si="60"/>
        <v>0</v>
      </c>
      <c r="AB146" s="26" t="str">
        <f t="shared" si="61"/>
        <v>100%</v>
      </c>
      <c r="AC146" s="122">
        <f t="shared" si="49"/>
        <v>0</v>
      </c>
      <c r="AD146" s="124"/>
      <c r="AE146" s="124"/>
      <c r="AF146" s="124"/>
      <c r="AG146" s="124">
        <f t="shared" si="50"/>
        <v>0</v>
      </c>
      <c r="AH146" s="24"/>
      <c r="AI146" s="126">
        <f t="shared" si="51"/>
        <v>0</v>
      </c>
      <c r="AJ146" s="17">
        <f t="shared" si="52"/>
        <v>0</v>
      </c>
      <c r="AK146" s="14"/>
      <c r="AL146" s="7"/>
      <c r="AM146" s="14"/>
      <c r="AN146" s="10" t="s">
        <v>23</v>
      </c>
      <c r="AO146" s="17"/>
      <c r="AP146" s="113" t="s">
        <v>561</v>
      </c>
      <c r="AQ146" s="20"/>
    </row>
    <row r="147" spans="1:43" ht="36" hidden="1" customHeight="1" x14ac:dyDescent="0.25">
      <c r="A147" s="7">
        <f t="shared" si="53"/>
        <v>144</v>
      </c>
      <c r="B147" s="113" t="s">
        <v>556</v>
      </c>
      <c r="C147" s="8" t="s">
        <v>497</v>
      </c>
      <c r="D147" s="114" t="s">
        <v>498</v>
      </c>
      <c r="E147" s="11" t="s">
        <v>67</v>
      </c>
      <c r="F147" s="12" t="s">
        <v>22</v>
      </c>
      <c r="G147" s="73">
        <v>0.8</v>
      </c>
      <c r="H147" s="31">
        <f>VLOOKUP(C147,[1]Sheet1!$B:$AY,50,0)</f>
        <v>99687.679999999993</v>
      </c>
      <c r="I147" s="31">
        <f>VLOOKUP(C147,[1]Sheet1!$B:$AZ,51,0)</f>
        <v>99687.679999999993</v>
      </c>
      <c r="J147" s="44">
        <f>VLOOKUP(C147,[1]Sheet1!$B$5:$BB$697,53,0)</f>
        <v>0</v>
      </c>
      <c r="K147" s="44">
        <f>VLOOKUP(C147,[1]Sheet1!$B:$BC,54,0)</f>
        <v>0</v>
      </c>
      <c r="L147" s="44">
        <f>VLOOKUP(C147,[1]Sheet1!$B:$BD,55,0)</f>
        <v>0</v>
      </c>
      <c r="M147" s="44">
        <f>VLOOKUP(C147,[1]Sheet1!$B:$BE,56,0)</f>
        <v>0</v>
      </c>
      <c r="N147" s="44">
        <f>VLOOKUP(C147,[1]Sheet1!$B:$BF,57,0)</f>
        <v>0</v>
      </c>
      <c r="O147" s="44">
        <f>VLOOKUP(C147,[2]Sheet1!$B:$BH,59,0)</f>
        <v>0</v>
      </c>
      <c r="P147" s="108">
        <f t="shared" si="54"/>
        <v>0</v>
      </c>
      <c r="Q147" s="109">
        <f>VLOOKUP(C147,[3]Sheet2!$A:$V,21,0)</f>
        <v>0</v>
      </c>
      <c r="R147" s="109"/>
      <c r="S147" s="109"/>
      <c r="T147" s="109"/>
      <c r="U147" s="109">
        <f t="shared" si="55"/>
        <v>0</v>
      </c>
      <c r="V147" s="106">
        <f t="shared" si="56"/>
        <v>0</v>
      </c>
      <c r="W147" s="112">
        <f t="shared" si="57"/>
        <v>99687.679999999993</v>
      </c>
      <c r="X147" s="61">
        <f t="shared" si="58"/>
        <v>0</v>
      </c>
      <c r="Y147" s="107">
        <f t="shared" si="59"/>
        <v>0</v>
      </c>
      <c r="Z147" s="61"/>
      <c r="AA147" s="17">
        <f t="shared" si="60"/>
        <v>0</v>
      </c>
      <c r="AB147" s="26" t="str">
        <f t="shared" si="61"/>
        <v>100%</v>
      </c>
      <c r="AC147" s="122">
        <f t="shared" si="49"/>
        <v>0</v>
      </c>
      <c r="AD147" s="124"/>
      <c r="AE147" s="124"/>
      <c r="AF147" s="124"/>
      <c r="AG147" s="124">
        <f t="shared" si="50"/>
        <v>0</v>
      </c>
      <c r="AH147" s="24"/>
      <c r="AI147" s="126">
        <f t="shared" si="51"/>
        <v>0</v>
      </c>
      <c r="AJ147" s="17">
        <f t="shared" si="52"/>
        <v>0</v>
      </c>
      <c r="AK147" s="14"/>
      <c r="AL147" s="7"/>
      <c r="AM147" s="14"/>
      <c r="AN147" s="10" t="s">
        <v>23</v>
      </c>
      <c r="AO147" s="17"/>
      <c r="AP147" s="7" t="s">
        <v>575</v>
      </c>
      <c r="AQ147" s="20"/>
    </row>
    <row r="148" spans="1:43" ht="36" hidden="1" customHeight="1" x14ac:dyDescent="0.25">
      <c r="A148" s="7">
        <f t="shared" si="53"/>
        <v>145</v>
      </c>
      <c r="B148" s="113" t="s">
        <v>557</v>
      </c>
      <c r="C148" s="8" t="s">
        <v>501</v>
      </c>
      <c r="D148" s="114" t="s">
        <v>502</v>
      </c>
      <c r="E148" s="11" t="s">
        <v>27</v>
      </c>
      <c r="F148" s="12" t="s">
        <v>22</v>
      </c>
      <c r="G148" s="73">
        <v>0.8</v>
      </c>
      <c r="H148" s="31">
        <f>VLOOKUP(C148,[1]Sheet1!$B:$AY,50,0)</f>
        <v>29634.53</v>
      </c>
      <c r="I148" s="31">
        <f>VLOOKUP(C148,[1]Sheet1!$B:$AZ,51,0)</f>
        <v>39493.730000000003</v>
      </c>
      <c r="J148" s="44">
        <f>VLOOKUP(C148,[1]Sheet1!$B$5:$BB$697,53,0)</f>
        <v>0</v>
      </c>
      <c r="K148" s="44">
        <f>VLOOKUP(C148,[1]Sheet1!$B:$BC,54,0)</f>
        <v>0.21333333333333299</v>
      </c>
      <c r="L148" s="44">
        <f>VLOOKUP(C148,[1]Sheet1!$B:$BD,55,0)</f>
        <v>3295.8883333333301</v>
      </c>
      <c r="M148" s="44">
        <f>VLOOKUP(C148,[1]Sheet1!$B:$BE,56,0)</f>
        <v>3295.8883333333301</v>
      </c>
      <c r="N148" s="44">
        <f>VLOOKUP(C148,[1]Sheet1!$B:$BF,57,0)</f>
        <v>3295.8883333333301</v>
      </c>
      <c r="O148" s="44">
        <f>VLOOKUP(C148,[2]Sheet1!$B:$BH,59,0)</f>
        <v>4939.0883333333331</v>
      </c>
      <c r="P148" s="108">
        <f t="shared" si="54"/>
        <v>11861.573333333326</v>
      </c>
      <c r="Q148" s="109">
        <f>VLOOKUP(C148,[3]Sheet2!$A:$V,21,0)</f>
        <v>6947.92</v>
      </c>
      <c r="R148" s="109"/>
      <c r="S148" s="109"/>
      <c r="T148" s="109"/>
      <c r="U148" s="109">
        <f t="shared" si="55"/>
        <v>6947.92</v>
      </c>
      <c r="V148" s="106">
        <f t="shared" si="56"/>
        <v>4913.6533333333264</v>
      </c>
      <c r="W148" s="112">
        <f t="shared" si="57"/>
        <v>39493.730000000003</v>
      </c>
      <c r="X148" s="61">
        <f t="shared" si="58"/>
        <v>4913.6533333333264</v>
      </c>
      <c r="Y148" s="107">
        <f t="shared" si="59"/>
        <v>4913.6533333333264</v>
      </c>
      <c r="Z148" s="61">
        <v>10000</v>
      </c>
      <c r="AA148" s="17">
        <f t="shared" si="60"/>
        <v>10000</v>
      </c>
      <c r="AB148" s="26">
        <f t="shared" si="61"/>
        <v>2.0351456078844281</v>
      </c>
      <c r="AC148" s="122">
        <f t="shared" si="49"/>
        <v>1.8672261019471066E-3</v>
      </c>
      <c r="AD148" s="124"/>
      <c r="AE148" s="124"/>
      <c r="AF148" s="124"/>
      <c r="AG148" s="124">
        <f t="shared" si="50"/>
        <v>0</v>
      </c>
      <c r="AH148" s="24"/>
      <c r="AI148" s="126">
        <f t="shared" si="51"/>
        <v>0</v>
      </c>
      <c r="AJ148" s="17">
        <f t="shared" si="52"/>
        <v>10000</v>
      </c>
      <c r="AK148" s="14"/>
      <c r="AL148" s="7"/>
      <c r="AM148" s="14"/>
      <c r="AN148" s="10" t="s">
        <v>23</v>
      </c>
      <c r="AO148" s="17"/>
      <c r="AP148" s="7" t="s">
        <v>575</v>
      </c>
      <c r="AQ148" s="20"/>
    </row>
    <row r="149" spans="1:43" ht="36" hidden="1" customHeight="1" x14ac:dyDescent="0.25">
      <c r="A149" s="7">
        <f t="shared" si="53"/>
        <v>146</v>
      </c>
      <c r="B149" s="113" t="s">
        <v>557</v>
      </c>
      <c r="C149" s="8" t="s">
        <v>503</v>
      </c>
      <c r="D149" s="114" t="s">
        <v>504</v>
      </c>
      <c r="E149" s="11" t="s">
        <v>21</v>
      </c>
      <c r="F149" s="12" t="s">
        <v>22</v>
      </c>
      <c r="G149" s="73">
        <v>0.8</v>
      </c>
      <c r="H149" s="31">
        <f>VLOOKUP(C149,[1]Sheet1!$B:$AY,50,0)</f>
        <v>0</v>
      </c>
      <c r="I149" s="31">
        <f>VLOOKUP(C149,[1]Sheet1!$B:$AZ,51,0)</f>
        <v>0</v>
      </c>
      <c r="J149" s="44">
        <f>VLOOKUP(C149,[1]Sheet1!$B$5:$BB$697,53,0)</f>
        <v>0</v>
      </c>
      <c r="K149" s="44">
        <f>VLOOKUP(C149,[1]Sheet1!$B:$BC,54,0)</f>
        <v>0</v>
      </c>
      <c r="L149" s="44">
        <f>VLOOKUP(C149,[1]Sheet1!$B:$BD,55,0)</f>
        <v>0</v>
      </c>
      <c r="M149" s="44">
        <f>VLOOKUP(C149,[1]Sheet1!$B:$BE,56,0)</f>
        <v>0</v>
      </c>
      <c r="N149" s="44">
        <f>VLOOKUP(C149,[1]Sheet1!$B:$BF,57,0)</f>
        <v>0</v>
      </c>
      <c r="O149" s="44">
        <f>VLOOKUP(C149,[2]Sheet1!$B:$BH,59,0)</f>
        <v>0</v>
      </c>
      <c r="P149" s="108">
        <f t="shared" si="54"/>
        <v>0</v>
      </c>
      <c r="Q149" s="109">
        <f>VLOOKUP(C149,[3]Sheet2!$A:$V,21,0)</f>
        <v>93780</v>
      </c>
      <c r="R149" s="109"/>
      <c r="S149" s="109"/>
      <c r="T149" s="109"/>
      <c r="U149" s="109">
        <f t="shared" si="55"/>
        <v>93780</v>
      </c>
      <c r="V149" s="106">
        <f t="shared" si="56"/>
        <v>-93780</v>
      </c>
      <c r="W149" s="112">
        <f t="shared" si="57"/>
        <v>0</v>
      </c>
      <c r="X149" s="61">
        <f t="shared" si="58"/>
        <v>-93780</v>
      </c>
      <c r="Y149" s="107">
        <f t="shared" si="59"/>
        <v>0</v>
      </c>
      <c r="Z149" s="61"/>
      <c r="AA149" s="17">
        <f t="shared" si="60"/>
        <v>0</v>
      </c>
      <c r="AB149" s="26" t="str">
        <f t="shared" si="61"/>
        <v>100%</v>
      </c>
      <c r="AC149" s="122">
        <f t="shared" si="49"/>
        <v>0</v>
      </c>
      <c r="AD149" s="124"/>
      <c r="AE149" s="124"/>
      <c r="AF149" s="124"/>
      <c r="AG149" s="124">
        <f t="shared" si="50"/>
        <v>0</v>
      </c>
      <c r="AH149" s="24"/>
      <c r="AI149" s="126">
        <f t="shared" si="51"/>
        <v>0</v>
      </c>
      <c r="AJ149" s="17">
        <f t="shared" si="52"/>
        <v>0</v>
      </c>
      <c r="AK149" s="14"/>
      <c r="AL149" s="7"/>
      <c r="AM149" s="14"/>
      <c r="AN149" s="10" t="s">
        <v>23</v>
      </c>
      <c r="AO149" s="17"/>
      <c r="AP149" s="7" t="s">
        <v>572</v>
      </c>
      <c r="AQ149" s="20"/>
    </row>
    <row r="150" spans="1:43" ht="36" customHeight="1" x14ac:dyDescent="0.25">
      <c r="A150" s="7">
        <f t="shared" si="53"/>
        <v>147</v>
      </c>
      <c r="B150" s="113" t="s">
        <v>557</v>
      </c>
      <c r="C150" s="8" t="s">
        <v>505</v>
      </c>
      <c r="D150" s="114" t="s">
        <v>506</v>
      </c>
      <c r="E150" s="11" t="s">
        <v>27</v>
      </c>
      <c r="F150" s="12" t="s">
        <v>22</v>
      </c>
      <c r="G150" s="73">
        <v>0.8</v>
      </c>
      <c r="H150" s="31">
        <f>VLOOKUP(C150,[1]Sheet1!$B:$AY,50,0)</f>
        <v>93150.55</v>
      </c>
      <c r="I150" s="31">
        <f>VLOOKUP(C150,[1]Sheet1!$B:$AZ,51,0)</f>
        <v>28347.31</v>
      </c>
      <c r="J150" s="44">
        <f>VLOOKUP(C150,[1]Sheet1!$B$5:$BB$697,53,0)</f>
        <v>2663.7316666666702</v>
      </c>
      <c r="K150" s="44">
        <f>VLOOKUP(C150,[1]Sheet1!$B:$BC,54,0)</f>
        <v>2663.7316666666702</v>
      </c>
      <c r="L150" s="44">
        <f>VLOOKUP(C150,[1]Sheet1!$B:$BD,55,0)</f>
        <v>4724.5516666666699</v>
      </c>
      <c r="M150" s="44">
        <f>VLOOKUP(C150,[1]Sheet1!$B:$BE,56,0)</f>
        <v>7463.6716666666698</v>
      </c>
      <c r="N150" s="44">
        <f>VLOOKUP(C150,[1]Sheet1!$B:$BF,57,0)</f>
        <v>11572.3516666667</v>
      </c>
      <c r="O150" s="44">
        <f>VLOOKUP(C150,[2]Sheet1!$B:$BH,59,0)</f>
        <v>14915.700000000003</v>
      </c>
      <c r="P150" s="108">
        <f t="shared" si="54"/>
        <v>35202.990666666708</v>
      </c>
      <c r="Q150" s="109">
        <f>VLOOKUP(C150,[3]Sheet2!$A:$V,21,0)</f>
        <v>0</v>
      </c>
      <c r="R150" s="109"/>
      <c r="S150" s="109"/>
      <c r="T150" s="109"/>
      <c r="U150" s="109">
        <f t="shared" si="55"/>
        <v>0</v>
      </c>
      <c r="V150" s="106">
        <f t="shared" si="56"/>
        <v>35202.990666666708</v>
      </c>
      <c r="W150" s="112">
        <f t="shared" si="57"/>
        <v>28347.31</v>
      </c>
      <c r="X150" s="61">
        <f t="shared" si="58"/>
        <v>35202.990666666708</v>
      </c>
      <c r="Y150" s="107">
        <f t="shared" si="59"/>
        <v>35202.990666666708</v>
      </c>
      <c r="Z150" s="79">
        <v>20000</v>
      </c>
      <c r="AA150" s="17">
        <f t="shared" si="60"/>
        <v>20000</v>
      </c>
      <c r="AB150" s="26">
        <f t="shared" si="61"/>
        <v>0.56813354835041785</v>
      </c>
      <c r="AC150" s="122">
        <f t="shared" si="49"/>
        <v>3.7344522038942132E-3</v>
      </c>
      <c r="AD150" s="124"/>
      <c r="AE150" s="124"/>
      <c r="AF150" s="124"/>
      <c r="AG150" s="124">
        <f t="shared" si="50"/>
        <v>0</v>
      </c>
      <c r="AH150" s="24">
        <v>0</v>
      </c>
      <c r="AI150" s="126">
        <f t="shared" si="51"/>
        <v>0</v>
      </c>
      <c r="AJ150" s="17">
        <f t="shared" si="52"/>
        <v>20000</v>
      </c>
      <c r="AK150" s="14"/>
      <c r="AL150" s="7"/>
      <c r="AM150" s="14"/>
      <c r="AN150" s="10" t="s">
        <v>23</v>
      </c>
      <c r="AO150" s="17"/>
      <c r="AP150" s="7" t="s">
        <v>574</v>
      </c>
      <c r="AQ150" s="20"/>
    </row>
    <row r="151" spans="1:43" ht="36" hidden="1" customHeight="1" x14ac:dyDescent="0.25">
      <c r="A151" s="7">
        <f t="shared" si="53"/>
        <v>148</v>
      </c>
      <c r="B151" s="113" t="s">
        <v>557</v>
      </c>
      <c r="C151" s="8" t="s">
        <v>507</v>
      </c>
      <c r="D151" s="114" t="s">
        <v>508</v>
      </c>
      <c r="E151" s="11" t="s">
        <v>21</v>
      </c>
      <c r="F151" s="12" t="s">
        <v>22</v>
      </c>
      <c r="G151" s="73">
        <v>0.8</v>
      </c>
      <c r="H151" s="31">
        <f>VLOOKUP(C151,[1]Sheet1!$B:$AY,50,0)</f>
        <v>0</v>
      </c>
      <c r="I151" s="31">
        <f>VLOOKUP(C151,[1]Sheet1!$B:$AZ,51,0)</f>
        <v>0</v>
      </c>
      <c r="J151" s="44">
        <f>VLOOKUP(C151,[1]Sheet1!$B$5:$BB$697,53,0)</f>
        <v>0</v>
      </c>
      <c r="K151" s="44">
        <f>VLOOKUP(C151,[1]Sheet1!$B:$BC,54,0)</f>
        <v>0</v>
      </c>
      <c r="L151" s="44">
        <f>VLOOKUP(C151,[1]Sheet1!$B:$BD,55,0)</f>
        <v>0</v>
      </c>
      <c r="M151" s="44">
        <f>VLOOKUP(C151,[1]Sheet1!$B:$BE,56,0)</f>
        <v>0</v>
      </c>
      <c r="N151" s="44">
        <f>VLOOKUP(C151,[1]Sheet1!$B:$BF,57,0)</f>
        <v>0</v>
      </c>
      <c r="O151" s="44">
        <f>VLOOKUP(C151,[2]Sheet1!$B:$BH,59,0)</f>
        <v>0</v>
      </c>
      <c r="P151" s="108">
        <f t="shared" si="54"/>
        <v>0</v>
      </c>
      <c r="Q151" s="109"/>
      <c r="R151" s="109"/>
      <c r="S151" s="109"/>
      <c r="T151" s="109"/>
      <c r="U151" s="109">
        <f t="shared" si="55"/>
        <v>0</v>
      </c>
      <c r="V151" s="106">
        <f t="shared" si="56"/>
        <v>0</v>
      </c>
      <c r="W151" s="112">
        <f t="shared" si="57"/>
        <v>0</v>
      </c>
      <c r="X151" s="61">
        <f t="shared" si="58"/>
        <v>0</v>
      </c>
      <c r="Y151" s="107">
        <f t="shared" si="59"/>
        <v>0</v>
      </c>
      <c r="Z151" s="61"/>
      <c r="AA151" s="17">
        <f t="shared" si="60"/>
        <v>0</v>
      </c>
      <c r="AB151" s="26" t="str">
        <f t="shared" si="61"/>
        <v>100%</v>
      </c>
      <c r="AC151" s="122">
        <f t="shared" si="49"/>
        <v>0</v>
      </c>
      <c r="AD151" s="124"/>
      <c r="AE151" s="124"/>
      <c r="AF151" s="124"/>
      <c r="AG151" s="124">
        <f t="shared" si="50"/>
        <v>0</v>
      </c>
      <c r="AH151" s="24"/>
      <c r="AI151" s="126">
        <f t="shared" si="51"/>
        <v>0</v>
      </c>
      <c r="AJ151" s="17">
        <f t="shared" si="52"/>
        <v>0</v>
      </c>
      <c r="AK151" s="134"/>
      <c r="AL151" s="135"/>
      <c r="AM151" s="134"/>
      <c r="AN151" s="10" t="s">
        <v>23</v>
      </c>
      <c r="AO151" s="17"/>
      <c r="AP151" s="7" t="s">
        <v>576</v>
      </c>
      <c r="AQ151" s="20"/>
    </row>
    <row r="152" spans="1:43" ht="36" hidden="1" customHeight="1" x14ac:dyDescent="0.25">
      <c r="A152" s="7">
        <f t="shared" si="53"/>
        <v>149</v>
      </c>
      <c r="B152" s="113" t="s">
        <v>557</v>
      </c>
      <c r="C152" s="8" t="s">
        <v>509</v>
      </c>
      <c r="D152" s="114" t="s">
        <v>510</v>
      </c>
      <c r="E152" s="11" t="s">
        <v>21</v>
      </c>
      <c r="F152" s="12" t="s">
        <v>22</v>
      </c>
      <c r="G152" s="73">
        <v>1</v>
      </c>
      <c r="H152" s="31">
        <f>VLOOKUP(C152,[1]Sheet1!$B:$AY,50,0)</f>
        <v>0</v>
      </c>
      <c r="I152" s="31">
        <f>VLOOKUP(C152,[1]Sheet1!$B:$AZ,51,0)</f>
        <v>0</v>
      </c>
      <c r="J152" s="44">
        <f>VLOOKUP(C152,[1]Sheet1!$B$5:$BB$697,53,0)</f>
        <v>0</v>
      </c>
      <c r="K152" s="44">
        <f>VLOOKUP(C152,[1]Sheet1!$B:$BC,54,0)</f>
        <v>0</v>
      </c>
      <c r="L152" s="44">
        <f>VLOOKUP(C152,[1]Sheet1!$B:$BD,55,0)</f>
        <v>0</v>
      </c>
      <c r="M152" s="44">
        <f>VLOOKUP(C152,[1]Sheet1!$B:$BE,56,0)</f>
        <v>0</v>
      </c>
      <c r="N152" s="44">
        <f>VLOOKUP(C152,[1]Sheet1!$B:$BF,57,0)</f>
        <v>0</v>
      </c>
      <c r="O152" s="44">
        <f>VLOOKUP(C152,[2]Sheet1!$B:$BH,59,0)</f>
        <v>0</v>
      </c>
      <c r="P152" s="108">
        <f t="shared" si="54"/>
        <v>0</v>
      </c>
      <c r="Q152" s="109">
        <f>VLOOKUP(C152,[3]Sheet2!$A:$V,21,0)</f>
        <v>0</v>
      </c>
      <c r="R152" s="109"/>
      <c r="S152" s="109"/>
      <c r="T152" s="109"/>
      <c r="U152" s="109">
        <f t="shared" si="55"/>
        <v>0</v>
      </c>
      <c r="V152" s="106">
        <f t="shared" si="56"/>
        <v>0</v>
      </c>
      <c r="W152" s="112">
        <f t="shared" si="57"/>
        <v>0</v>
      </c>
      <c r="X152" s="61">
        <f t="shared" si="58"/>
        <v>0</v>
      </c>
      <c r="Y152" s="107">
        <f t="shared" si="59"/>
        <v>0</v>
      </c>
      <c r="Z152" s="61"/>
      <c r="AA152" s="17">
        <f t="shared" si="60"/>
        <v>0</v>
      </c>
      <c r="AB152" s="26" t="str">
        <f t="shared" si="61"/>
        <v>100%</v>
      </c>
      <c r="AC152" s="122">
        <f t="shared" si="49"/>
        <v>0</v>
      </c>
      <c r="AD152" s="124"/>
      <c r="AE152" s="124"/>
      <c r="AF152" s="124"/>
      <c r="AG152" s="124">
        <f t="shared" si="50"/>
        <v>0</v>
      </c>
      <c r="AH152" s="24"/>
      <c r="AI152" s="126">
        <f t="shared" si="51"/>
        <v>0</v>
      </c>
      <c r="AJ152" s="17">
        <f t="shared" si="52"/>
        <v>0</v>
      </c>
      <c r="AK152" s="14"/>
      <c r="AL152" s="7"/>
      <c r="AM152" s="14"/>
      <c r="AN152" s="10" t="s">
        <v>23</v>
      </c>
      <c r="AO152" s="17"/>
      <c r="AP152" s="7" t="s">
        <v>575</v>
      </c>
      <c r="AQ152" s="20"/>
    </row>
    <row r="153" spans="1:43" ht="36" hidden="1" customHeight="1" x14ac:dyDescent="0.25">
      <c r="A153" s="7">
        <f t="shared" si="53"/>
        <v>150</v>
      </c>
      <c r="B153" s="113" t="s">
        <v>554</v>
      </c>
      <c r="C153" s="8" t="s">
        <v>511</v>
      </c>
      <c r="D153" s="114" t="s">
        <v>512</v>
      </c>
      <c r="E153" s="11" t="s">
        <v>27</v>
      </c>
      <c r="F153" s="12" t="s">
        <v>22</v>
      </c>
      <c r="G153" s="73">
        <v>1</v>
      </c>
      <c r="H153" s="31">
        <f>VLOOKUP(C153,[1]Sheet1!$B:$AY,50,0)</f>
        <v>0</v>
      </c>
      <c r="I153" s="31">
        <f>VLOOKUP(C153,[1]Sheet1!$B:$AZ,51,0)</f>
        <v>0</v>
      </c>
      <c r="J153" s="44">
        <f>VLOOKUP(C153,[1]Sheet1!$B$5:$BB$697,53,0)</f>
        <v>0</v>
      </c>
      <c r="K153" s="44">
        <f>VLOOKUP(C153,[1]Sheet1!$B:$BC,54,0)</f>
        <v>0</v>
      </c>
      <c r="L153" s="44">
        <f>VLOOKUP(C153,[1]Sheet1!$B:$BD,55,0)</f>
        <v>0</v>
      </c>
      <c r="M153" s="44">
        <f>VLOOKUP(C153,[1]Sheet1!$B:$BE,56,0)</f>
        <v>0</v>
      </c>
      <c r="N153" s="44">
        <f>VLOOKUP(C153,[1]Sheet1!$B:$BF,57,0)</f>
        <v>0</v>
      </c>
      <c r="O153" s="44">
        <f>VLOOKUP(C153,[2]Sheet1!$B:$BH,59,0)</f>
        <v>0</v>
      </c>
      <c r="P153" s="108">
        <f t="shared" si="54"/>
        <v>0</v>
      </c>
      <c r="Q153" s="109">
        <f>VLOOKUP(C153,[3]Sheet2!$A:$V,21,0)</f>
        <v>0</v>
      </c>
      <c r="R153" s="109"/>
      <c r="S153" s="109"/>
      <c r="T153" s="109"/>
      <c r="U153" s="109">
        <f t="shared" si="55"/>
        <v>0</v>
      </c>
      <c r="V153" s="106">
        <f t="shared" si="56"/>
        <v>0</v>
      </c>
      <c r="W153" s="112">
        <f t="shared" si="57"/>
        <v>0</v>
      </c>
      <c r="X153" s="61">
        <f t="shared" si="58"/>
        <v>0</v>
      </c>
      <c r="Y153" s="107">
        <f t="shared" si="59"/>
        <v>0</v>
      </c>
      <c r="Z153" s="61"/>
      <c r="AA153" s="17">
        <f t="shared" si="60"/>
        <v>0</v>
      </c>
      <c r="AB153" s="26" t="str">
        <f t="shared" si="61"/>
        <v>100%</v>
      </c>
      <c r="AC153" s="122">
        <f t="shared" si="49"/>
        <v>0</v>
      </c>
      <c r="AD153" s="124"/>
      <c r="AE153" s="124"/>
      <c r="AF153" s="124"/>
      <c r="AG153" s="124">
        <f t="shared" si="50"/>
        <v>0</v>
      </c>
      <c r="AH153" s="24"/>
      <c r="AI153" s="126">
        <f t="shared" si="51"/>
        <v>0</v>
      </c>
      <c r="AJ153" s="17">
        <f t="shared" si="52"/>
        <v>0</v>
      </c>
      <c r="AK153" s="14"/>
      <c r="AL153" s="7"/>
      <c r="AM153" s="14"/>
      <c r="AN153" s="10" t="s">
        <v>23</v>
      </c>
      <c r="AO153" s="17"/>
      <c r="AP153" s="7" t="s">
        <v>575</v>
      </c>
      <c r="AQ153" s="20"/>
    </row>
    <row r="154" spans="1:43" ht="36" hidden="1" customHeight="1" x14ac:dyDescent="0.25">
      <c r="A154" s="7">
        <f t="shared" si="53"/>
        <v>151</v>
      </c>
      <c r="B154" s="113" t="s">
        <v>557</v>
      </c>
      <c r="C154" s="8" t="s">
        <v>165</v>
      </c>
      <c r="D154" s="114" t="s">
        <v>166</v>
      </c>
      <c r="E154" s="11" t="s">
        <v>21</v>
      </c>
      <c r="F154" s="12" t="s">
        <v>22</v>
      </c>
      <c r="G154" s="73">
        <v>1</v>
      </c>
      <c r="H154" s="31">
        <f>VLOOKUP(C154,[1]Sheet1!$B:$AY,50,0)</f>
        <v>912503.79</v>
      </c>
      <c r="I154" s="31">
        <f>VLOOKUP(C154,[1]Sheet1!$B:$AZ,51,0)</f>
        <v>912503.79</v>
      </c>
      <c r="J154" s="44">
        <f>VLOOKUP(C154,[1]Sheet1!$B$5:$BB$697,53,0)</f>
        <v>62388.071666666699</v>
      </c>
      <c r="K154" s="44">
        <f>VLOOKUP(C154,[1]Sheet1!$B:$BC,54,0)</f>
        <v>114316.093333333</v>
      </c>
      <c r="L154" s="44">
        <f>VLOOKUP(C154,[1]Sheet1!$B:$BD,55,0)</f>
        <v>152083.965</v>
      </c>
      <c r="M154" s="44">
        <f>VLOOKUP(C154,[1]Sheet1!$B:$BE,56,0)</f>
        <v>152083.965</v>
      </c>
      <c r="N154" s="44">
        <f>VLOOKUP(C154,[1]Sheet1!$B:$BF,57,0)</f>
        <v>152083.965</v>
      </c>
      <c r="O154" s="44">
        <f>VLOOKUP(C154,[2]Sheet1!$B:$BH,59,0)</f>
        <v>132604.72333333333</v>
      </c>
      <c r="P154" s="108">
        <f t="shared" si="54"/>
        <v>765560.78333333298</v>
      </c>
      <c r="Q154" s="109">
        <f>VLOOKUP(C154,[3]Sheet2!$A:$V,21,0)</f>
        <v>0</v>
      </c>
      <c r="R154" s="109"/>
      <c r="S154" s="109"/>
      <c r="T154" s="109"/>
      <c r="U154" s="109">
        <f t="shared" si="55"/>
        <v>0</v>
      </c>
      <c r="V154" s="106">
        <f t="shared" si="56"/>
        <v>765560.78333333298</v>
      </c>
      <c r="W154" s="112">
        <f t="shared" si="57"/>
        <v>912503.79</v>
      </c>
      <c r="X154" s="61">
        <f t="shared" si="58"/>
        <v>765560.78333333298</v>
      </c>
      <c r="Y154" s="107">
        <f t="shared" si="59"/>
        <v>765560.78333333298</v>
      </c>
      <c r="Z154" s="61"/>
      <c r="AA154" s="17">
        <f t="shared" si="60"/>
        <v>0</v>
      </c>
      <c r="AB154" s="26">
        <f t="shared" si="61"/>
        <v>0</v>
      </c>
      <c r="AC154" s="122">
        <f t="shared" si="49"/>
        <v>0</v>
      </c>
      <c r="AD154" s="124"/>
      <c r="AE154" s="124"/>
      <c r="AF154" s="124"/>
      <c r="AG154" s="124">
        <f t="shared" si="50"/>
        <v>0</v>
      </c>
      <c r="AH154" s="24"/>
      <c r="AI154" s="126">
        <f t="shared" si="51"/>
        <v>0</v>
      </c>
      <c r="AJ154" s="17">
        <f t="shared" si="52"/>
        <v>0</v>
      </c>
      <c r="AK154" s="14"/>
      <c r="AL154" s="7"/>
      <c r="AM154" s="14"/>
      <c r="AN154" s="10" t="s">
        <v>23</v>
      </c>
      <c r="AO154" s="17"/>
      <c r="AP154" s="7" t="s">
        <v>576</v>
      </c>
      <c r="AQ154" s="20"/>
    </row>
    <row r="155" spans="1:43" ht="36" hidden="1" customHeight="1" x14ac:dyDescent="0.25">
      <c r="A155" s="7">
        <f t="shared" si="53"/>
        <v>152</v>
      </c>
      <c r="B155" s="113" t="s">
        <v>554</v>
      </c>
      <c r="C155" s="8" t="s">
        <v>513</v>
      </c>
      <c r="D155" s="114" t="s">
        <v>514</v>
      </c>
      <c r="E155" s="11" t="s">
        <v>21</v>
      </c>
      <c r="F155" s="12" t="s">
        <v>22</v>
      </c>
      <c r="G155" s="73">
        <v>1</v>
      </c>
      <c r="H155" s="31">
        <f>VLOOKUP(C155,[1]Sheet1!$B:$AY,50,0)</f>
        <v>50935.51</v>
      </c>
      <c r="I155" s="31">
        <f>VLOOKUP(C155,[1]Sheet1!$B:$AZ,51,0)</f>
        <v>50935.51</v>
      </c>
      <c r="J155" s="44">
        <f>VLOOKUP(C155,[1]Sheet1!$B$5:$BB$697,53,0)</f>
        <v>28.266666666666701</v>
      </c>
      <c r="K155" s="44">
        <f>VLOOKUP(C155,[1]Sheet1!$B:$BC,54,0)</f>
        <v>28.266666666666701</v>
      </c>
      <c r="L155" s="44">
        <f>VLOOKUP(C155,[1]Sheet1!$B:$BD,55,0)</f>
        <v>28.266666666666701</v>
      </c>
      <c r="M155" s="44">
        <f>VLOOKUP(C155,[1]Sheet1!$B:$BE,56,0)</f>
        <v>8489.2516666666706</v>
      </c>
      <c r="N155" s="44">
        <f>VLOOKUP(C155,[1]Sheet1!$B:$BF,57,0)</f>
        <v>8489.2516666666706</v>
      </c>
      <c r="O155" s="44">
        <f>VLOOKUP(C155,[2]Sheet1!$B:$BH,59,0)</f>
        <v>8460.9850000000006</v>
      </c>
      <c r="P155" s="108">
        <f t="shared" si="54"/>
        <v>25524.288333333341</v>
      </c>
      <c r="Q155" s="109">
        <f>VLOOKUP(C155,[3]Sheet2!$A:$V,21,0)</f>
        <v>64000</v>
      </c>
      <c r="R155" s="109"/>
      <c r="S155" s="109"/>
      <c r="T155" s="109"/>
      <c r="U155" s="109">
        <f t="shared" si="55"/>
        <v>64000</v>
      </c>
      <c r="V155" s="106">
        <f t="shared" si="56"/>
        <v>-38475.711666666655</v>
      </c>
      <c r="W155" s="112">
        <f t="shared" si="57"/>
        <v>50935.51</v>
      </c>
      <c r="X155" s="61">
        <f t="shared" si="58"/>
        <v>-38475.711666666655</v>
      </c>
      <c r="Y155" s="107">
        <f t="shared" si="59"/>
        <v>0</v>
      </c>
      <c r="Z155" s="61"/>
      <c r="AA155" s="17">
        <f t="shared" si="60"/>
        <v>0</v>
      </c>
      <c r="AB155" s="26" t="str">
        <f t="shared" si="61"/>
        <v>100%</v>
      </c>
      <c r="AC155" s="122">
        <f t="shared" si="49"/>
        <v>0</v>
      </c>
      <c r="AD155" s="124"/>
      <c r="AE155" s="124"/>
      <c r="AF155" s="124"/>
      <c r="AG155" s="124">
        <f t="shared" si="50"/>
        <v>0</v>
      </c>
      <c r="AH155" s="24"/>
      <c r="AI155" s="126">
        <f t="shared" si="51"/>
        <v>0</v>
      </c>
      <c r="AJ155" s="17">
        <f t="shared" si="52"/>
        <v>0</v>
      </c>
      <c r="AK155" s="14"/>
      <c r="AL155" s="7"/>
      <c r="AM155" s="14"/>
      <c r="AN155" s="10" t="s">
        <v>23</v>
      </c>
      <c r="AO155" s="17"/>
      <c r="AP155" s="7" t="s">
        <v>576</v>
      </c>
      <c r="AQ155" s="20"/>
    </row>
    <row r="156" spans="1:43" ht="36" hidden="1" customHeight="1" x14ac:dyDescent="0.25">
      <c r="A156" s="7">
        <f t="shared" si="53"/>
        <v>153</v>
      </c>
      <c r="B156" s="113" t="s">
        <v>556</v>
      </c>
      <c r="C156" s="8" t="s">
        <v>110</v>
      </c>
      <c r="D156" s="114" t="s">
        <v>111</v>
      </c>
      <c r="E156" s="11" t="s">
        <v>21</v>
      </c>
      <c r="F156" s="12" t="s">
        <v>22</v>
      </c>
      <c r="G156" s="73">
        <v>1</v>
      </c>
      <c r="H156" s="31">
        <f>VLOOKUP(C156,[1]Sheet1!$B:$AY,50,0)</f>
        <v>159609.78</v>
      </c>
      <c r="I156" s="31">
        <f>VLOOKUP(C156,[1]Sheet1!$B:$AZ,51,0)</f>
        <v>0</v>
      </c>
      <c r="J156" s="44">
        <f>VLOOKUP(C156,[1]Sheet1!$B$5:$BB$697,53,0)</f>
        <v>0</v>
      </c>
      <c r="K156" s="44">
        <f>VLOOKUP(C156,[1]Sheet1!$B:$BC,54,0)</f>
        <v>0</v>
      </c>
      <c r="L156" s="44">
        <f>VLOOKUP(C156,[1]Sheet1!$B:$BD,55,0)</f>
        <v>0</v>
      </c>
      <c r="M156" s="44">
        <f>VLOOKUP(C156,[1]Sheet1!$B:$BE,56,0)</f>
        <v>0</v>
      </c>
      <c r="N156" s="44">
        <f>VLOOKUP(C156,[1]Sheet1!$B:$BF,57,0)</f>
        <v>17883.831666666701</v>
      </c>
      <c r="O156" s="44">
        <f>VLOOKUP(C156,[2]Sheet1!$B:$BH,59,0)</f>
        <v>26601.63</v>
      </c>
      <c r="P156" s="108">
        <f t="shared" si="54"/>
        <v>44485.461666666699</v>
      </c>
      <c r="Q156" s="109"/>
      <c r="R156" s="109"/>
      <c r="S156" s="109"/>
      <c r="T156" s="109"/>
      <c r="U156" s="109">
        <f t="shared" si="55"/>
        <v>0</v>
      </c>
      <c r="V156" s="106">
        <f t="shared" si="56"/>
        <v>44485.461666666699</v>
      </c>
      <c r="W156" s="112">
        <f t="shared" si="57"/>
        <v>0</v>
      </c>
      <c r="X156" s="61">
        <f t="shared" si="58"/>
        <v>44485.461666666699</v>
      </c>
      <c r="Y156" s="107">
        <f t="shared" si="59"/>
        <v>44485.461666666699</v>
      </c>
      <c r="Z156" s="61"/>
      <c r="AA156" s="128">
        <f t="shared" si="60"/>
        <v>0</v>
      </c>
      <c r="AB156" s="26">
        <f t="shared" si="61"/>
        <v>0</v>
      </c>
      <c r="AC156" s="122">
        <f t="shared" si="49"/>
        <v>0</v>
      </c>
      <c r="AD156" s="124"/>
      <c r="AE156" s="124"/>
      <c r="AF156" s="124"/>
      <c r="AG156" s="124">
        <f t="shared" si="50"/>
        <v>0</v>
      </c>
      <c r="AH156" s="24"/>
      <c r="AI156" s="126">
        <f t="shared" si="51"/>
        <v>0</v>
      </c>
      <c r="AJ156" s="17">
        <f t="shared" si="52"/>
        <v>0</v>
      </c>
      <c r="AK156" s="14"/>
      <c r="AL156" s="7"/>
      <c r="AM156" s="14"/>
      <c r="AN156" s="10" t="s">
        <v>23</v>
      </c>
      <c r="AO156" s="17"/>
      <c r="AP156" s="7" t="s">
        <v>572</v>
      </c>
      <c r="AQ156" s="20"/>
    </row>
    <row r="157" spans="1:43" ht="36" customHeight="1" x14ac:dyDescent="0.25">
      <c r="A157" s="7">
        <f t="shared" si="53"/>
        <v>154</v>
      </c>
      <c r="B157" s="113" t="s">
        <v>557</v>
      </c>
      <c r="C157" s="8" t="s">
        <v>152</v>
      </c>
      <c r="D157" s="114" t="s">
        <v>153</v>
      </c>
      <c r="E157" s="11" t="s">
        <v>21</v>
      </c>
      <c r="F157" s="12" t="s">
        <v>22</v>
      </c>
      <c r="G157" s="73">
        <v>0.8</v>
      </c>
      <c r="H157" s="31">
        <f>VLOOKUP(C157,[1]Sheet1!$B:$AY,50,0)</f>
        <v>71354.42</v>
      </c>
      <c r="I157" s="31">
        <f>VLOOKUP(C157,[1]Sheet1!$B:$AZ,51,0)</f>
        <v>71354.42</v>
      </c>
      <c r="J157" s="44">
        <f>VLOOKUP(C157,[1]Sheet1!$B$5:$BB$697,53,0)</f>
        <v>0</v>
      </c>
      <c r="K157" s="44">
        <f>VLOOKUP(C157,[1]Sheet1!$B:$BC,54,0)</f>
        <v>0</v>
      </c>
      <c r="L157" s="44">
        <f>VLOOKUP(C157,[1]Sheet1!$B:$BD,55,0)</f>
        <v>0</v>
      </c>
      <c r="M157" s="44">
        <f>VLOOKUP(C157,[1]Sheet1!$B:$BE,56,0)</f>
        <v>0</v>
      </c>
      <c r="N157" s="44">
        <f>VLOOKUP(C157,[1]Sheet1!$B:$BF,57,0)</f>
        <v>11892.403333333301</v>
      </c>
      <c r="O157" s="44">
        <f>VLOOKUP(C157,[2]Sheet1!$B:$BH,59,0)</f>
        <v>11892.403333333334</v>
      </c>
      <c r="P157" s="108">
        <f t="shared" si="54"/>
        <v>19027.845333333309</v>
      </c>
      <c r="Q157" s="109">
        <f>VLOOKUP(C157,[3]Sheet2!$A:$V,21,0)</f>
        <v>0</v>
      </c>
      <c r="R157" s="109"/>
      <c r="S157" s="109"/>
      <c r="T157" s="109"/>
      <c r="U157" s="109">
        <f t="shared" si="55"/>
        <v>0</v>
      </c>
      <c r="V157" s="106">
        <f t="shared" si="56"/>
        <v>19027.845333333309</v>
      </c>
      <c r="W157" s="112">
        <f t="shared" si="57"/>
        <v>71354.42</v>
      </c>
      <c r="X157" s="61">
        <f t="shared" si="58"/>
        <v>19027.845333333309</v>
      </c>
      <c r="Y157" s="107">
        <f t="shared" si="59"/>
        <v>19027.845333333309</v>
      </c>
      <c r="Z157" s="79">
        <v>71354.42</v>
      </c>
      <c r="AA157" s="17">
        <f t="shared" si="60"/>
        <v>71354.42</v>
      </c>
      <c r="AB157" s="26">
        <f t="shared" si="61"/>
        <v>3.7500000000000049</v>
      </c>
      <c r="AC157" s="122">
        <f t="shared" si="49"/>
        <v>1.3323483551329666E-2</v>
      </c>
      <c r="AD157" s="124"/>
      <c r="AE157" s="124"/>
      <c r="AF157" s="124"/>
      <c r="AG157" s="124">
        <f t="shared" si="50"/>
        <v>0</v>
      </c>
      <c r="AH157" s="24">
        <v>0</v>
      </c>
      <c r="AI157" s="126">
        <f t="shared" si="51"/>
        <v>0</v>
      </c>
      <c r="AJ157" s="17">
        <f t="shared" si="52"/>
        <v>71354.42</v>
      </c>
      <c r="AK157" s="14"/>
      <c r="AL157" s="7"/>
      <c r="AM157" s="14"/>
      <c r="AN157" s="10" t="s">
        <v>23</v>
      </c>
      <c r="AO157" s="17"/>
      <c r="AP157" s="7" t="s">
        <v>572</v>
      </c>
      <c r="AQ157" s="20"/>
    </row>
    <row r="158" spans="1:43" ht="36" hidden="1" customHeight="1" x14ac:dyDescent="0.25">
      <c r="A158" s="7">
        <f t="shared" si="53"/>
        <v>155</v>
      </c>
      <c r="B158" s="113" t="s">
        <v>556</v>
      </c>
      <c r="C158" s="8" t="s">
        <v>155</v>
      </c>
      <c r="D158" s="114" t="s">
        <v>156</v>
      </c>
      <c r="E158" s="11" t="s">
        <v>21</v>
      </c>
      <c r="F158" s="12" t="s">
        <v>22</v>
      </c>
      <c r="G158" s="73">
        <v>0.8</v>
      </c>
      <c r="H158" s="31">
        <f>VLOOKUP(C158,[1]Sheet1!$B:$AY,50,0)</f>
        <v>1274</v>
      </c>
      <c r="I158" s="31">
        <f>VLOOKUP(C158,[1]Sheet1!$B:$AZ,51,0)</f>
        <v>1274</v>
      </c>
      <c r="J158" s="44">
        <f>VLOOKUP(C158,[1]Sheet1!$B$5:$BB$697,53,0)</f>
        <v>0</v>
      </c>
      <c r="K158" s="44">
        <f>VLOOKUP(C158,[1]Sheet1!$B:$BC,54,0)</f>
        <v>0</v>
      </c>
      <c r="L158" s="44">
        <f>VLOOKUP(C158,[1]Sheet1!$B:$BD,55,0)</f>
        <v>0</v>
      </c>
      <c r="M158" s="44">
        <f>VLOOKUP(C158,[1]Sheet1!$B:$BE,56,0)</f>
        <v>0</v>
      </c>
      <c r="N158" s="44">
        <f>VLOOKUP(C158,[1]Sheet1!$B:$BF,57,0)</f>
        <v>212.333333333333</v>
      </c>
      <c r="O158" s="44">
        <f>VLOOKUP(C158,[2]Sheet1!$B:$BH,59,0)</f>
        <v>212.33333333333334</v>
      </c>
      <c r="P158" s="108">
        <f t="shared" si="54"/>
        <v>339.73333333333312</v>
      </c>
      <c r="Q158" s="109">
        <f>VLOOKUP(C158,[3]Sheet2!$A:$V,21,0)</f>
        <v>3321.5</v>
      </c>
      <c r="R158" s="109"/>
      <c r="S158" s="109"/>
      <c r="T158" s="109"/>
      <c r="U158" s="109">
        <f t="shared" si="55"/>
        <v>3321.5</v>
      </c>
      <c r="V158" s="106">
        <f t="shared" si="56"/>
        <v>-2981.7666666666669</v>
      </c>
      <c r="W158" s="112">
        <f t="shared" si="57"/>
        <v>1274</v>
      </c>
      <c r="X158" s="61">
        <f t="shared" si="58"/>
        <v>-2981.7666666666669</v>
      </c>
      <c r="Y158" s="107">
        <f t="shared" si="59"/>
        <v>0</v>
      </c>
      <c r="Z158" s="61"/>
      <c r="AA158" s="17">
        <f t="shared" si="60"/>
        <v>0</v>
      </c>
      <c r="AB158" s="26" t="str">
        <f t="shared" si="61"/>
        <v>100%</v>
      </c>
      <c r="AC158" s="122">
        <f t="shared" si="49"/>
        <v>0</v>
      </c>
      <c r="AD158" s="124"/>
      <c r="AE158" s="124"/>
      <c r="AF158" s="124"/>
      <c r="AG158" s="124">
        <f t="shared" si="50"/>
        <v>0</v>
      </c>
      <c r="AH158" s="24"/>
      <c r="AI158" s="126">
        <f t="shared" si="51"/>
        <v>0</v>
      </c>
      <c r="AJ158" s="17">
        <f t="shared" si="52"/>
        <v>0</v>
      </c>
      <c r="AK158" s="134"/>
      <c r="AL158" s="135"/>
      <c r="AM158" s="134"/>
      <c r="AN158" s="10" t="s">
        <v>23</v>
      </c>
      <c r="AO158" s="17"/>
      <c r="AP158" s="7" t="s">
        <v>572</v>
      </c>
      <c r="AQ158" s="20"/>
    </row>
    <row r="159" spans="1:43" ht="36" hidden="1" customHeight="1" x14ac:dyDescent="0.25">
      <c r="A159" s="7">
        <f t="shared" si="53"/>
        <v>156</v>
      </c>
      <c r="B159" s="113" t="s">
        <v>554</v>
      </c>
      <c r="C159" s="8" t="s">
        <v>515</v>
      </c>
      <c r="D159" s="114" t="s">
        <v>516</v>
      </c>
      <c r="E159" s="11" t="s">
        <v>27</v>
      </c>
      <c r="F159" s="12" t="s">
        <v>22</v>
      </c>
      <c r="G159" s="73">
        <v>0.8</v>
      </c>
      <c r="H159" s="31">
        <f>VLOOKUP(C159,[1]Sheet1!$B:$AY,50,0)</f>
        <v>9241.48</v>
      </c>
      <c r="I159" s="31">
        <f>VLOOKUP(C159,[1]Sheet1!$B:$AZ,51,0)</f>
        <v>9241.48</v>
      </c>
      <c r="J159" s="44">
        <f>VLOOKUP(C159,[1]Sheet1!$B$5:$BB$697,53,0)</f>
        <v>0</v>
      </c>
      <c r="K159" s="44">
        <f>VLOOKUP(C159,[1]Sheet1!$B:$BC,54,0)</f>
        <v>1540.2466666666701</v>
      </c>
      <c r="L159" s="44">
        <f>VLOOKUP(C159,[1]Sheet1!$B:$BD,55,0)</f>
        <v>1540.2466666666701</v>
      </c>
      <c r="M159" s="44">
        <f>VLOOKUP(C159,[1]Sheet1!$B:$BE,56,0)</f>
        <v>1540.2466666666701</v>
      </c>
      <c r="N159" s="44">
        <f>VLOOKUP(C159,[1]Sheet1!$B:$BF,57,0)</f>
        <v>1540.2466666666701</v>
      </c>
      <c r="O159" s="44">
        <f>VLOOKUP(C159,[2]Sheet1!$B:$BH,59,0)</f>
        <v>1540.2466666666667</v>
      </c>
      <c r="P159" s="108">
        <f t="shared" si="54"/>
        <v>6160.9866666666785</v>
      </c>
      <c r="Q159" s="109">
        <f>VLOOKUP(C159,[3]Sheet2!$A:$V,21,0)</f>
        <v>15197.286</v>
      </c>
      <c r="R159" s="109"/>
      <c r="S159" s="109"/>
      <c r="T159" s="109"/>
      <c r="U159" s="109">
        <f t="shared" si="55"/>
        <v>15197.286</v>
      </c>
      <c r="V159" s="106">
        <f t="shared" si="56"/>
        <v>-9036.2993333333216</v>
      </c>
      <c r="W159" s="112">
        <f t="shared" si="57"/>
        <v>9241.48</v>
      </c>
      <c r="X159" s="61">
        <f t="shared" si="58"/>
        <v>-9036.2993333333216</v>
      </c>
      <c r="Y159" s="107">
        <f t="shared" si="59"/>
        <v>0</v>
      </c>
      <c r="Z159" s="61">
        <v>9241.48</v>
      </c>
      <c r="AA159" s="17">
        <f t="shared" si="60"/>
        <v>9241.48</v>
      </c>
      <c r="AB159" s="26" t="str">
        <f t="shared" si="61"/>
        <v>100%</v>
      </c>
      <c r="AC159" s="122">
        <f t="shared" si="49"/>
        <v>1.7255932676622145E-3</v>
      </c>
      <c r="AD159" s="124"/>
      <c r="AE159" s="124"/>
      <c r="AF159" s="124"/>
      <c r="AG159" s="124">
        <f t="shared" si="50"/>
        <v>0</v>
      </c>
      <c r="AH159" s="24"/>
      <c r="AI159" s="126">
        <f t="shared" si="51"/>
        <v>0</v>
      </c>
      <c r="AJ159" s="17">
        <f t="shared" si="52"/>
        <v>9241.48</v>
      </c>
      <c r="AK159" s="14"/>
      <c r="AL159" s="7"/>
      <c r="AM159" s="14"/>
      <c r="AN159" s="10" t="s">
        <v>23</v>
      </c>
      <c r="AO159" s="17"/>
      <c r="AP159" s="7" t="s">
        <v>575</v>
      </c>
      <c r="AQ159" s="20"/>
    </row>
    <row r="160" spans="1:43" ht="36" hidden="1" customHeight="1" x14ac:dyDescent="0.25">
      <c r="A160" s="7">
        <f t="shared" si="53"/>
        <v>157</v>
      </c>
      <c r="B160" s="113" t="s">
        <v>557</v>
      </c>
      <c r="C160" s="8" t="s">
        <v>517</v>
      </c>
      <c r="D160" s="114" t="s">
        <v>518</v>
      </c>
      <c r="E160" s="11" t="s">
        <v>21</v>
      </c>
      <c r="F160" s="12" t="s">
        <v>22</v>
      </c>
      <c r="G160" s="73">
        <v>0.8</v>
      </c>
      <c r="H160" s="31">
        <f>VLOOKUP(C160,[1]Sheet1!$B:$AY,50,0)</f>
        <v>132222.88</v>
      </c>
      <c r="I160" s="31">
        <f>VLOOKUP(C160,[1]Sheet1!$B:$AZ,51,0)</f>
        <v>80960.429999999993</v>
      </c>
      <c r="J160" s="44">
        <f>VLOOKUP(C160,[1]Sheet1!$B$5:$BB$697,53,0)</f>
        <v>2782.8883333333301</v>
      </c>
      <c r="K160" s="44">
        <f>VLOOKUP(C160,[1]Sheet1!$B:$BC,54,0)</f>
        <v>3607.7883333333298</v>
      </c>
      <c r="L160" s="44">
        <f>VLOOKUP(C160,[1]Sheet1!$B:$BD,55,0)</f>
        <v>13493.405000000001</v>
      </c>
      <c r="M160" s="44">
        <f>VLOOKUP(C160,[1]Sheet1!$B:$BE,56,0)</f>
        <v>17637.68</v>
      </c>
      <c r="N160" s="44">
        <f>VLOOKUP(C160,[1]Sheet1!$B:$BF,57,0)</f>
        <v>22037.1466666667</v>
      </c>
      <c r="O160" s="44">
        <f>VLOOKUP(C160,[2]Sheet1!$B:$BH,59,0)</f>
        <v>22037.146666666664</v>
      </c>
      <c r="P160" s="108">
        <f t="shared" si="54"/>
        <v>65276.844000000019</v>
      </c>
      <c r="Q160" s="109">
        <f>VLOOKUP(C160,[3]Sheet2!$A:$V,21,0)</f>
        <v>20000</v>
      </c>
      <c r="R160" s="109"/>
      <c r="S160" s="109"/>
      <c r="T160" s="109"/>
      <c r="U160" s="109">
        <f t="shared" si="55"/>
        <v>20000</v>
      </c>
      <c r="V160" s="106">
        <f t="shared" si="56"/>
        <v>45276.844000000019</v>
      </c>
      <c r="W160" s="112">
        <f t="shared" si="57"/>
        <v>80960.429999999993</v>
      </c>
      <c r="X160" s="61">
        <f t="shared" si="58"/>
        <v>45276.844000000019</v>
      </c>
      <c r="Y160" s="107">
        <f t="shared" si="59"/>
        <v>45276.844000000019</v>
      </c>
      <c r="Z160" s="61">
        <v>30000</v>
      </c>
      <c r="AA160" s="17">
        <f t="shared" si="60"/>
        <v>30000</v>
      </c>
      <c r="AB160" s="26">
        <f t="shared" si="61"/>
        <v>0.66259035192470539</v>
      </c>
      <c r="AC160" s="122">
        <f t="shared" si="49"/>
        <v>5.6016783058413198E-3</v>
      </c>
      <c r="AD160" s="124"/>
      <c r="AE160" s="124"/>
      <c r="AF160" s="124"/>
      <c r="AG160" s="124">
        <f t="shared" si="50"/>
        <v>0</v>
      </c>
      <c r="AH160" s="24"/>
      <c r="AI160" s="126">
        <f t="shared" si="51"/>
        <v>0</v>
      </c>
      <c r="AJ160" s="17">
        <f t="shared" si="52"/>
        <v>30000</v>
      </c>
      <c r="AK160" s="14"/>
      <c r="AL160" s="7"/>
      <c r="AM160" s="14"/>
      <c r="AN160" s="10" t="s">
        <v>23</v>
      </c>
      <c r="AO160" s="17"/>
      <c r="AP160" s="7" t="s">
        <v>576</v>
      </c>
      <c r="AQ160" s="20"/>
    </row>
    <row r="161" spans="1:43" ht="36" hidden="1" customHeight="1" x14ac:dyDescent="0.25">
      <c r="A161" s="7">
        <f t="shared" si="53"/>
        <v>158</v>
      </c>
      <c r="B161" s="113" t="s">
        <v>557</v>
      </c>
      <c r="C161" s="8" t="s">
        <v>519</v>
      </c>
      <c r="D161" s="114" t="s">
        <v>520</v>
      </c>
      <c r="E161" s="11" t="s">
        <v>27</v>
      </c>
      <c r="F161" s="12" t="s">
        <v>22</v>
      </c>
      <c r="G161" s="73">
        <v>1</v>
      </c>
      <c r="H161" s="31">
        <f>VLOOKUP(C161,[1]Sheet1!$B:$AY,50,0)</f>
        <v>0</v>
      </c>
      <c r="I161" s="31">
        <f>VLOOKUP(C161,[1]Sheet1!$B:$AZ,51,0)</f>
        <v>0</v>
      </c>
      <c r="J161" s="44">
        <f>VLOOKUP(C161,[1]Sheet1!$B$5:$BB$697,53,0)</f>
        <v>0</v>
      </c>
      <c r="K161" s="44">
        <f>VLOOKUP(C161,[1]Sheet1!$B:$BC,54,0)</f>
        <v>0</v>
      </c>
      <c r="L161" s="44">
        <f>VLOOKUP(C161,[1]Sheet1!$B:$BD,55,0)</f>
        <v>0</v>
      </c>
      <c r="M161" s="44">
        <f>VLOOKUP(C161,[1]Sheet1!$B:$BE,56,0)</f>
        <v>0</v>
      </c>
      <c r="N161" s="44">
        <f>VLOOKUP(C161,[1]Sheet1!$B:$BF,57,0)</f>
        <v>0</v>
      </c>
      <c r="O161" s="44">
        <f>VLOOKUP(C161,[2]Sheet1!$B:$BH,59,0)</f>
        <v>0</v>
      </c>
      <c r="P161" s="108">
        <f t="shared" si="54"/>
        <v>0</v>
      </c>
      <c r="Q161" s="109">
        <f>VLOOKUP(C161,[3]Sheet2!$A:$V,21,0)</f>
        <v>0</v>
      </c>
      <c r="R161" s="109"/>
      <c r="S161" s="109"/>
      <c r="T161" s="109"/>
      <c r="U161" s="109">
        <f t="shared" si="55"/>
        <v>0</v>
      </c>
      <c r="V161" s="106">
        <f t="shared" si="56"/>
        <v>0</v>
      </c>
      <c r="W161" s="112">
        <f t="shared" si="57"/>
        <v>0</v>
      </c>
      <c r="X161" s="61">
        <f t="shared" si="58"/>
        <v>0</v>
      </c>
      <c r="Y161" s="107">
        <f t="shared" si="59"/>
        <v>0</v>
      </c>
      <c r="Z161" s="61"/>
      <c r="AA161" s="17">
        <f t="shared" si="60"/>
        <v>0</v>
      </c>
      <c r="AB161" s="26" t="str">
        <f t="shared" si="61"/>
        <v>100%</v>
      </c>
      <c r="AC161" s="122">
        <f t="shared" si="49"/>
        <v>0</v>
      </c>
      <c r="AD161" s="124"/>
      <c r="AE161" s="124"/>
      <c r="AF161" s="124"/>
      <c r="AG161" s="124">
        <f t="shared" si="50"/>
        <v>0</v>
      </c>
      <c r="AH161" s="24"/>
      <c r="AI161" s="126">
        <f t="shared" si="51"/>
        <v>0</v>
      </c>
      <c r="AJ161" s="17">
        <f t="shared" si="52"/>
        <v>0</v>
      </c>
      <c r="AK161" s="14"/>
      <c r="AL161" s="7"/>
      <c r="AM161" s="14"/>
      <c r="AN161" s="10" t="s">
        <v>23</v>
      </c>
      <c r="AO161" s="17"/>
      <c r="AP161" s="7" t="s">
        <v>577</v>
      </c>
      <c r="AQ161" s="20"/>
    </row>
    <row r="162" spans="1:43" ht="36" hidden="1" customHeight="1" x14ac:dyDescent="0.25">
      <c r="A162" s="7">
        <f t="shared" si="53"/>
        <v>159</v>
      </c>
      <c r="B162" s="113" t="s">
        <v>557</v>
      </c>
      <c r="C162" s="8" t="s">
        <v>521</v>
      </c>
      <c r="D162" s="114" t="s">
        <v>522</v>
      </c>
      <c r="E162" s="11" t="s">
        <v>27</v>
      </c>
      <c r="F162" s="12" t="s">
        <v>22</v>
      </c>
      <c r="G162" s="73">
        <v>0.8</v>
      </c>
      <c r="H162" s="31">
        <f>VLOOKUP(C162,[1]Sheet1!$B:$AY,50,0)</f>
        <v>11660.35</v>
      </c>
      <c r="I162" s="31">
        <f>VLOOKUP(C162,[1]Sheet1!$B:$AZ,51,0)</f>
        <v>11660.35</v>
      </c>
      <c r="J162" s="44">
        <f>VLOOKUP(C162,[1]Sheet1!$B$5:$BB$697,53,0)</f>
        <v>1943.3916666666701</v>
      </c>
      <c r="K162" s="44">
        <f>VLOOKUP(C162,[1]Sheet1!$B:$BC,54,0)</f>
        <v>1672.345</v>
      </c>
      <c r="L162" s="44">
        <f>VLOOKUP(C162,[1]Sheet1!$B:$BD,55,0)</f>
        <v>1494.18166666667</v>
      </c>
      <c r="M162" s="44">
        <f>VLOOKUP(C162,[1]Sheet1!$B:$BE,56,0)</f>
        <v>1160.8483333333299</v>
      </c>
      <c r="N162" s="44">
        <f>VLOOKUP(C162,[1]Sheet1!$B:$BF,57,0)</f>
        <v>1160.8483333333299</v>
      </c>
      <c r="O162" s="44">
        <f>VLOOKUP(C162,[2]Sheet1!$B:$BH,59,0)</f>
        <v>357.08</v>
      </c>
      <c r="P162" s="108">
        <f t="shared" si="54"/>
        <v>6230.9560000000001</v>
      </c>
      <c r="Q162" s="109">
        <f>VLOOKUP(C162,[3]Sheet2!$A:$V,21,0)</f>
        <v>0</v>
      </c>
      <c r="R162" s="109"/>
      <c r="S162" s="109"/>
      <c r="T162" s="109"/>
      <c r="U162" s="109">
        <f t="shared" si="55"/>
        <v>0</v>
      </c>
      <c r="V162" s="106">
        <f t="shared" si="56"/>
        <v>6230.9560000000001</v>
      </c>
      <c r="W162" s="112">
        <f t="shared" si="57"/>
        <v>11660.35</v>
      </c>
      <c r="X162" s="61">
        <f t="shared" si="58"/>
        <v>6230.9560000000001</v>
      </c>
      <c r="Y162" s="107">
        <f t="shared" si="59"/>
        <v>6230.9560000000001</v>
      </c>
      <c r="Z162" s="61"/>
      <c r="AA162" s="17">
        <f t="shared" si="60"/>
        <v>0</v>
      </c>
      <c r="AB162" s="26">
        <f t="shared" si="61"/>
        <v>0</v>
      </c>
      <c r="AC162" s="122">
        <f t="shared" si="49"/>
        <v>0</v>
      </c>
      <c r="AD162" s="124"/>
      <c r="AE162" s="124"/>
      <c r="AF162" s="124"/>
      <c r="AG162" s="124">
        <f t="shared" si="50"/>
        <v>0</v>
      </c>
      <c r="AH162" s="24"/>
      <c r="AI162" s="126">
        <f t="shared" si="51"/>
        <v>0</v>
      </c>
      <c r="AJ162" s="17">
        <f t="shared" si="52"/>
        <v>0</v>
      </c>
      <c r="AK162" s="14"/>
      <c r="AL162" s="7"/>
      <c r="AM162" s="14"/>
      <c r="AN162" s="10" t="s">
        <v>23</v>
      </c>
      <c r="AO162" s="17"/>
      <c r="AP162" s="7" t="s">
        <v>575</v>
      </c>
      <c r="AQ162" s="20"/>
    </row>
    <row r="163" spans="1:43" ht="36" hidden="1" customHeight="1" x14ac:dyDescent="0.25">
      <c r="A163" s="7">
        <f t="shared" si="53"/>
        <v>160</v>
      </c>
      <c r="B163" s="113" t="s">
        <v>557</v>
      </c>
      <c r="C163" s="8" t="s">
        <v>523</v>
      </c>
      <c r="D163" s="114" t="s">
        <v>524</v>
      </c>
      <c r="E163" s="11" t="s">
        <v>27</v>
      </c>
      <c r="F163" s="12" t="s">
        <v>22</v>
      </c>
      <c r="G163" s="73">
        <v>1</v>
      </c>
      <c r="H163" s="31">
        <f>VLOOKUP(C163,[1]Sheet1!$B:$AY,50,0)</f>
        <v>11610.75</v>
      </c>
      <c r="I163" s="31">
        <f>VLOOKUP(C163,[1]Sheet1!$B:$AZ,51,0)</f>
        <v>0</v>
      </c>
      <c r="J163" s="44">
        <f>VLOOKUP(C163,[1]Sheet1!$B$5:$BB$697,53,0)</f>
        <v>0</v>
      </c>
      <c r="K163" s="44">
        <f>VLOOKUP(C163,[1]Sheet1!$B:$BC,54,0)</f>
        <v>0</v>
      </c>
      <c r="L163" s="44">
        <f>VLOOKUP(C163,[1]Sheet1!$B:$BD,55,0)</f>
        <v>0</v>
      </c>
      <c r="M163" s="44">
        <f>VLOOKUP(C163,[1]Sheet1!$B:$BE,56,0)</f>
        <v>1935.125</v>
      </c>
      <c r="N163" s="44">
        <f>VLOOKUP(C163,[1]Sheet1!$B:$BF,57,0)</f>
        <v>1935.125</v>
      </c>
      <c r="O163" s="44">
        <f>VLOOKUP(C163,[2]Sheet1!$B:$BH,59,0)</f>
        <v>1935.125</v>
      </c>
      <c r="P163" s="108">
        <f t="shared" si="54"/>
        <v>5805.375</v>
      </c>
      <c r="Q163" s="109">
        <f>VLOOKUP(C163,[3]Sheet2!$A:$V,21,0)</f>
        <v>23000</v>
      </c>
      <c r="R163" s="109"/>
      <c r="S163" s="109"/>
      <c r="T163" s="109"/>
      <c r="U163" s="109">
        <f t="shared" si="55"/>
        <v>23000</v>
      </c>
      <c r="V163" s="106">
        <f t="shared" si="56"/>
        <v>-17194.625</v>
      </c>
      <c r="W163" s="112">
        <f t="shared" si="57"/>
        <v>0</v>
      </c>
      <c r="X163" s="61">
        <f t="shared" si="58"/>
        <v>-17194.625</v>
      </c>
      <c r="Y163" s="107">
        <f t="shared" si="59"/>
        <v>0</v>
      </c>
      <c r="Z163" s="61"/>
      <c r="AA163" s="17">
        <f t="shared" si="60"/>
        <v>0</v>
      </c>
      <c r="AB163" s="26" t="str">
        <f t="shared" si="61"/>
        <v>100%</v>
      </c>
      <c r="AC163" s="122">
        <f t="shared" si="49"/>
        <v>0</v>
      </c>
      <c r="AD163" s="124"/>
      <c r="AE163" s="124"/>
      <c r="AF163" s="124"/>
      <c r="AG163" s="124">
        <f t="shared" si="50"/>
        <v>0</v>
      </c>
      <c r="AH163" s="24"/>
      <c r="AI163" s="126">
        <f t="shared" si="51"/>
        <v>0</v>
      </c>
      <c r="AJ163" s="17">
        <f t="shared" si="52"/>
        <v>0</v>
      </c>
      <c r="AK163" s="14"/>
      <c r="AL163" s="7"/>
      <c r="AM163" s="14"/>
      <c r="AN163" s="10" t="s">
        <v>23</v>
      </c>
      <c r="AO163" s="17"/>
      <c r="AP163" s="7" t="s">
        <v>577</v>
      </c>
      <c r="AQ163" s="20"/>
    </row>
    <row r="164" spans="1:43" ht="36" hidden="1" customHeight="1" x14ac:dyDescent="0.25">
      <c r="A164" s="7">
        <f t="shared" si="53"/>
        <v>161</v>
      </c>
      <c r="B164" s="113" t="s">
        <v>557</v>
      </c>
      <c r="C164" s="8" t="s">
        <v>169</v>
      </c>
      <c r="D164" s="114" t="s">
        <v>170</v>
      </c>
      <c r="E164" s="11" t="s">
        <v>21</v>
      </c>
      <c r="F164" s="12" t="s">
        <v>22</v>
      </c>
      <c r="G164" s="73">
        <v>0.8</v>
      </c>
      <c r="H164" s="31">
        <f>VLOOKUP(C164,[1]Sheet1!$B:$AY,50,0)</f>
        <v>338661</v>
      </c>
      <c r="I164" s="31">
        <f>VLOOKUP(C164,[1]Sheet1!$B:$AZ,51,0)</f>
        <v>94072.5</v>
      </c>
      <c r="J164" s="44">
        <f>VLOOKUP(C164,[1]Sheet1!$B$5:$BB$697,53,0)</f>
        <v>0</v>
      </c>
      <c r="K164" s="44">
        <f>VLOOKUP(C164,[1]Sheet1!$B:$BC,54,0)</f>
        <v>0</v>
      </c>
      <c r="L164" s="44">
        <f>VLOOKUP(C164,[1]Sheet1!$B:$BD,55,0)</f>
        <v>15678.75</v>
      </c>
      <c r="M164" s="44">
        <f>VLOOKUP(C164,[1]Sheet1!$B:$BE,56,0)</f>
        <v>56443.5</v>
      </c>
      <c r="N164" s="44">
        <f>VLOOKUP(C164,[1]Sheet1!$B:$BF,57,0)</f>
        <v>56443.5</v>
      </c>
      <c r="O164" s="44">
        <f>VLOOKUP(C164,[2]Sheet1!$B:$BH,59,0)</f>
        <v>56443.5</v>
      </c>
      <c r="P164" s="108">
        <f t="shared" si="54"/>
        <v>148007.4</v>
      </c>
      <c r="Q164" s="109">
        <f>VLOOKUP(C164,[3]Sheet2!$A:$V,21,0)</f>
        <v>0</v>
      </c>
      <c r="R164" s="109"/>
      <c r="S164" s="109"/>
      <c r="T164" s="109"/>
      <c r="U164" s="109">
        <f t="shared" si="55"/>
        <v>0</v>
      </c>
      <c r="V164" s="106">
        <f t="shared" si="56"/>
        <v>148007.4</v>
      </c>
      <c r="W164" s="112">
        <f t="shared" si="57"/>
        <v>94072.5</v>
      </c>
      <c r="X164" s="61">
        <f t="shared" si="58"/>
        <v>148007.4</v>
      </c>
      <c r="Y164" s="107">
        <f t="shared" si="59"/>
        <v>148007.4</v>
      </c>
      <c r="Z164" s="61"/>
      <c r="AA164" s="17">
        <f t="shared" si="60"/>
        <v>0</v>
      </c>
      <c r="AB164" s="26">
        <f t="shared" si="61"/>
        <v>0</v>
      </c>
      <c r="AC164" s="122">
        <f t="shared" ref="AC164:AC194" si="62">AA164/$AA$1</f>
        <v>0</v>
      </c>
      <c r="AD164" s="124"/>
      <c r="AE164" s="124"/>
      <c r="AF164" s="124"/>
      <c r="AG164" s="124">
        <f t="shared" si="50"/>
        <v>0</v>
      </c>
      <c r="AH164" s="24"/>
      <c r="AI164" s="126">
        <f t="shared" si="51"/>
        <v>0</v>
      </c>
      <c r="AJ164" s="17">
        <f t="shared" si="52"/>
        <v>0</v>
      </c>
      <c r="AK164" s="14"/>
      <c r="AL164" s="7"/>
      <c r="AM164" s="14"/>
      <c r="AN164" s="10" t="s">
        <v>23</v>
      </c>
      <c r="AO164" s="17"/>
      <c r="AP164" s="7" t="s">
        <v>572</v>
      </c>
      <c r="AQ164" s="20"/>
    </row>
    <row r="165" spans="1:43" ht="36" hidden="1" customHeight="1" x14ac:dyDescent="0.25">
      <c r="A165" s="7">
        <f t="shared" si="53"/>
        <v>162</v>
      </c>
      <c r="B165" s="113" t="s">
        <v>556</v>
      </c>
      <c r="C165" s="8" t="s">
        <v>525</v>
      </c>
      <c r="D165" s="114" t="s">
        <v>526</v>
      </c>
      <c r="E165" s="11" t="s">
        <v>27</v>
      </c>
      <c r="F165" s="12" t="s">
        <v>22</v>
      </c>
      <c r="G165" s="73">
        <v>0.8</v>
      </c>
      <c r="H165" s="31">
        <f>VLOOKUP(C165,[1]Sheet1!$B:$AY,50,0)</f>
        <v>9218.4599999999991</v>
      </c>
      <c r="I165" s="31">
        <f>VLOOKUP(C165,[1]Sheet1!$B:$AZ,51,0)</f>
        <v>4641.96</v>
      </c>
      <c r="J165" s="44">
        <f>VLOOKUP(C165,[1]Sheet1!$B$5:$BB$697,53,0)</f>
        <v>0</v>
      </c>
      <c r="K165" s="44">
        <f>VLOOKUP(C165,[1]Sheet1!$B:$BC,54,0)</f>
        <v>0</v>
      </c>
      <c r="L165" s="44">
        <f>VLOOKUP(C165,[1]Sheet1!$B:$BD,55,0)</f>
        <v>773.66</v>
      </c>
      <c r="M165" s="44">
        <f>VLOOKUP(C165,[1]Sheet1!$B:$BE,56,0)</f>
        <v>773.66</v>
      </c>
      <c r="N165" s="44">
        <f>VLOOKUP(C165,[1]Sheet1!$B:$BF,57,0)</f>
        <v>773.66</v>
      </c>
      <c r="O165" s="44">
        <f>VLOOKUP(C165,[2]Sheet1!$B:$BH,59,0)</f>
        <v>1536.4099999999999</v>
      </c>
      <c r="P165" s="108">
        <f t="shared" si="54"/>
        <v>3085.9120000000003</v>
      </c>
      <c r="Q165" s="109">
        <f>VLOOKUP(C165,[3]Sheet2!$A:$V,21,0)</f>
        <v>20000</v>
      </c>
      <c r="R165" s="109"/>
      <c r="S165" s="109"/>
      <c r="T165" s="109"/>
      <c r="U165" s="109">
        <f t="shared" si="55"/>
        <v>20000</v>
      </c>
      <c r="V165" s="106">
        <f t="shared" si="56"/>
        <v>-16914.088</v>
      </c>
      <c r="W165" s="112">
        <f t="shared" si="57"/>
        <v>4641.96</v>
      </c>
      <c r="X165" s="61">
        <f t="shared" si="58"/>
        <v>-16914.088</v>
      </c>
      <c r="Y165" s="107">
        <f t="shared" si="59"/>
        <v>0</v>
      </c>
      <c r="Z165" s="61"/>
      <c r="AA165" s="17">
        <f t="shared" si="60"/>
        <v>0</v>
      </c>
      <c r="AB165" s="26" t="str">
        <f t="shared" si="61"/>
        <v>100%</v>
      </c>
      <c r="AC165" s="122">
        <f t="shared" si="62"/>
        <v>0</v>
      </c>
      <c r="AD165" s="124"/>
      <c r="AE165" s="124"/>
      <c r="AF165" s="124"/>
      <c r="AG165" s="124">
        <f t="shared" si="50"/>
        <v>0</v>
      </c>
      <c r="AH165" s="24"/>
      <c r="AI165" s="126">
        <f t="shared" si="51"/>
        <v>0</v>
      </c>
      <c r="AJ165" s="17">
        <f t="shared" si="52"/>
        <v>0</v>
      </c>
      <c r="AK165" s="14"/>
      <c r="AL165" s="7"/>
      <c r="AM165" s="14"/>
      <c r="AN165" s="10" t="s">
        <v>23</v>
      </c>
      <c r="AO165" s="17"/>
      <c r="AP165" s="7" t="s">
        <v>574</v>
      </c>
      <c r="AQ165" s="20"/>
    </row>
    <row r="166" spans="1:43" ht="36" hidden="1" customHeight="1" x14ac:dyDescent="0.25">
      <c r="A166" s="7">
        <f t="shared" si="53"/>
        <v>163</v>
      </c>
      <c r="B166" s="113" t="s">
        <v>557</v>
      </c>
      <c r="C166" s="8" t="s">
        <v>527</v>
      </c>
      <c r="D166" s="114" t="s">
        <v>528</v>
      </c>
      <c r="E166" s="11" t="s">
        <v>21</v>
      </c>
      <c r="F166" s="12" t="s">
        <v>22</v>
      </c>
      <c r="G166" s="73">
        <v>0.8</v>
      </c>
      <c r="H166" s="31">
        <f>VLOOKUP(C166,[1]Sheet1!$B:$AY,50,0)</f>
        <v>0</v>
      </c>
      <c r="I166" s="31">
        <f>VLOOKUP(C166,[1]Sheet1!$B:$AZ,51,0)</f>
        <v>0</v>
      </c>
      <c r="J166" s="44">
        <f>VLOOKUP(C166,[1]Sheet1!$B$5:$BB$697,53,0)</f>
        <v>0</v>
      </c>
      <c r="K166" s="44">
        <f>VLOOKUP(C166,[1]Sheet1!$B:$BC,54,0)</f>
        <v>0</v>
      </c>
      <c r="L166" s="44">
        <f>VLOOKUP(C166,[1]Sheet1!$B:$BD,55,0)</f>
        <v>0</v>
      </c>
      <c r="M166" s="44">
        <f>VLOOKUP(C166,[1]Sheet1!$B:$BE,56,0)</f>
        <v>0</v>
      </c>
      <c r="N166" s="44">
        <f>VLOOKUP(C166,[1]Sheet1!$B:$BF,57,0)</f>
        <v>0</v>
      </c>
      <c r="O166" s="44">
        <f>VLOOKUP(C166,[2]Sheet1!$B:$BH,59,0)</f>
        <v>0</v>
      </c>
      <c r="P166" s="108">
        <f t="shared" si="54"/>
        <v>0</v>
      </c>
      <c r="Q166" s="109">
        <f>VLOOKUP(C166,[3]Sheet2!$A:$V,21,0)</f>
        <v>39360</v>
      </c>
      <c r="R166" s="109"/>
      <c r="S166" s="109"/>
      <c r="T166" s="109"/>
      <c r="U166" s="109">
        <f t="shared" si="55"/>
        <v>39360</v>
      </c>
      <c r="V166" s="106">
        <f t="shared" si="56"/>
        <v>-39360</v>
      </c>
      <c r="W166" s="112">
        <f t="shared" si="57"/>
        <v>0</v>
      </c>
      <c r="X166" s="61">
        <f t="shared" si="58"/>
        <v>-39360</v>
      </c>
      <c r="Y166" s="107">
        <f t="shared" si="59"/>
        <v>0</v>
      </c>
      <c r="Z166" s="61"/>
      <c r="AA166" s="17">
        <f t="shared" si="60"/>
        <v>0</v>
      </c>
      <c r="AB166" s="26" t="str">
        <f t="shared" si="61"/>
        <v>100%</v>
      </c>
      <c r="AC166" s="122">
        <f t="shared" si="62"/>
        <v>0</v>
      </c>
      <c r="AD166" s="124"/>
      <c r="AE166" s="124"/>
      <c r="AF166" s="124"/>
      <c r="AG166" s="124">
        <f t="shared" si="50"/>
        <v>0</v>
      </c>
      <c r="AH166" s="24"/>
      <c r="AI166" s="126">
        <f t="shared" si="51"/>
        <v>0</v>
      </c>
      <c r="AJ166" s="17">
        <f t="shared" si="52"/>
        <v>0</v>
      </c>
      <c r="AK166" s="14"/>
      <c r="AL166" s="7"/>
      <c r="AM166" s="14"/>
      <c r="AN166" s="10" t="s">
        <v>23</v>
      </c>
      <c r="AO166" s="17"/>
      <c r="AP166" s="7" t="s">
        <v>576</v>
      </c>
      <c r="AQ166" s="20"/>
    </row>
    <row r="167" spans="1:43" ht="36" hidden="1" customHeight="1" x14ac:dyDescent="0.25">
      <c r="A167" s="7">
        <f t="shared" si="53"/>
        <v>164</v>
      </c>
      <c r="B167" s="113" t="s">
        <v>555</v>
      </c>
      <c r="C167" s="8" t="s">
        <v>529</v>
      </c>
      <c r="D167" s="114" t="s">
        <v>530</v>
      </c>
      <c r="E167" s="11" t="s">
        <v>27</v>
      </c>
      <c r="F167" s="12" t="s">
        <v>22</v>
      </c>
      <c r="G167" s="73">
        <v>0.8</v>
      </c>
      <c r="H167" s="31">
        <f>VLOOKUP(C167,[1]Sheet1!$B:$AY,50,0)</f>
        <v>0</v>
      </c>
      <c r="I167" s="31">
        <f>VLOOKUP(C167,[1]Sheet1!$B:$AZ,51,0)</f>
        <v>0</v>
      </c>
      <c r="J167" s="44">
        <f>VLOOKUP(C167,[1]Sheet1!$B$5:$BB$697,53,0)</f>
        <v>0</v>
      </c>
      <c r="K167" s="44">
        <f>VLOOKUP(C167,[1]Sheet1!$B:$BC,54,0)</f>
        <v>0</v>
      </c>
      <c r="L167" s="44">
        <f>VLOOKUP(C167,[1]Sheet1!$B:$BD,55,0)</f>
        <v>0</v>
      </c>
      <c r="M167" s="44">
        <f>VLOOKUP(C167,[1]Sheet1!$B:$BE,56,0)</f>
        <v>0</v>
      </c>
      <c r="N167" s="44">
        <f>VLOOKUP(C167,[1]Sheet1!$B:$BF,57,0)</f>
        <v>0</v>
      </c>
      <c r="O167" s="44">
        <f>VLOOKUP(C167,[2]Sheet1!$B:$BH,59,0)</f>
        <v>0</v>
      </c>
      <c r="P167" s="108">
        <f t="shared" ref="P167:P193" si="63">SUM(J167:O167)*G167</f>
        <v>0</v>
      </c>
      <c r="Q167" s="109">
        <f>VLOOKUP(C167,[3]Sheet2!$A:$V,21,0)</f>
        <v>20000</v>
      </c>
      <c r="R167" s="109"/>
      <c r="S167" s="109"/>
      <c r="T167" s="109"/>
      <c r="U167" s="109">
        <f t="shared" ref="U167:U193" si="64">SUM(Q167:T167)</f>
        <v>20000</v>
      </c>
      <c r="V167" s="106">
        <f t="shared" ref="V167:V193" si="65">P167-U167</f>
        <v>-20000</v>
      </c>
      <c r="W167" s="112">
        <f t="shared" ref="W167:W193" si="66">I167-S167-T167</f>
        <v>0</v>
      </c>
      <c r="X167" s="61">
        <f t="shared" ref="X167:X193" si="67">_xlfn.IFS(F167="原材料",W167,F167="涉诉",W167,F167="临采",W167,F167="零部件",V167,F167="销售",V167,F167="固定资产",W167)</f>
        <v>-20000</v>
      </c>
      <c r="Y167" s="107">
        <f t="shared" ref="Y167:Y193" si="68">IF(X167&gt;=0,X167,0)</f>
        <v>0</v>
      </c>
      <c r="Z167" s="61"/>
      <c r="AA167" s="17">
        <f t="shared" ref="AA167:AA194" si="69">Z167</f>
        <v>0</v>
      </c>
      <c r="AB167" s="26" t="str">
        <f t="shared" ref="AB167:AB194" si="70">IF(Y167&lt;=0,"100%",Z167/Y167)</f>
        <v>100%</v>
      </c>
      <c r="AC167" s="122">
        <f t="shared" si="62"/>
        <v>0</v>
      </c>
      <c r="AD167" s="124"/>
      <c r="AE167" s="124"/>
      <c r="AF167" s="124"/>
      <c r="AG167" s="124">
        <f t="shared" si="50"/>
        <v>0</v>
      </c>
      <c r="AH167" s="24"/>
      <c r="AI167" s="126">
        <f t="shared" si="51"/>
        <v>0</v>
      </c>
      <c r="AJ167" s="17">
        <f t="shared" si="52"/>
        <v>0</v>
      </c>
      <c r="AK167" s="14"/>
      <c r="AL167" s="7"/>
      <c r="AM167" s="14"/>
      <c r="AN167" s="10" t="s">
        <v>23</v>
      </c>
      <c r="AO167" s="17"/>
      <c r="AP167" s="7" t="s">
        <v>574</v>
      </c>
      <c r="AQ167" s="20"/>
    </row>
    <row r="168" spans="1:43" ht="36" hidden="1" customHeight="1" x14ac:dyDescent="0.25">
      <c r="A168" s="7">
        <f t="shared" si="53"/>
        <v>165</v>
      </c>
      <c r="B168" s="113" t="s">
        <v>555</v>
      </c>
      <c r="C168" s="8" t="s">
        <v>531</v>
      </c>
      <c r="D168" s="114" t="s">
        <v>532</v>
      </c>
      <c r="E168" s="11" t="s">
        <v>27</v>
      </c>
      <c r="F168" s="12" t="s">
        <v>22</v>
      </c>
      <c r="G168" s="73">
        <v>0.8</v>
      </c>
      <c r="H168" s="31">
        <f>VLOOKUP(C168,[1]Sheet1!$B:$AY,50,0)</f>
        <v>20523.37</v>
      </c>
      <c r="I168" s="31">
        <f>VLOOKUP(C168,[1]Sheet1!$B:$AZ,51,0)</f>
        <v>20523.37</v>
      </c>
      <c r="J168" s="44">
        <f>VLOOKUP(C168,[1]Sheet1!$B$5:$BB$697,53,0)</f>
        <v>0</v>
      </c>
      <c r="K168" s="44">
        <f>VLOOKUP(C168,[1]Sheet1!$B:$BC,54,0)</f>
        <v>0</v>
      </c>
      <c r="L168" s="44">
        <f>VLOOKUP(C168,[1]Sheet1!$B:$BD,55,0)</f>
        <v>3420.5616666666701</v>
      </c>
      <c r="M168" s="44">
        <f>VLOOKUP(C168,[1]Sheet1!$B:$BE,56,0)</f>
        <v>3420.5616666666701</v>
      </c>
      <c r="N168" s="44">
        <f>VLOOKUP(C168,[1]Sheet1!$B:$BF,57,0)</f>
        <v>3420.5616666666701</v>
      </c>
      <c r="O168" s="44">
        <f>VLOOKUP(C168,[2]Sheet1!$B:$BH,59,0)</f>
        <v>3420.5616666666665</v>
      </c>
      <c r="P168" s="108">
        <f t="shared" si="63"/>
        <v>10945.797333333343</v>
      </c>
      <c r="Q168" s="109">
        <f>VLOOKUP(C168,[3]Sheet2!$A:$V,21,0)</f>
        <v>10000</v>
      </c>
      <c r="R168" s="109"/>
      <c r="S168" s="109"/>
      <c r="T168" s="109"/>
      <c r="U168" s="109">
        <f t="shared" si="64"/>
        <v>10000</v>
      </c>
      <c r="V168" s="106">
        <f t="shared" si="65"/>
        <v>945.79733333334298</v>
      </c>
      <c r="W168" s="112">
        <f t="shared" si="66"/>
        <v>20523.37</v>
      </c>
      <c r="X168" s="61">
        <f t="shared" si="67"/>
        <v>945.79733333334298</v>
      </c>
      <c r="Y168" s="107">
        <f t="shared" si="68"/>
        <v>945.79733333334298</v>
      </c>
      <c r="Z168" s="61">
        <v>20000</v>
      </c>
      <c r="AA168" s="17">
        <f t="shared" si="69"/>
        <v>20000</v>
      </c>
      <c r="AB168" s="26">
        <f t="shared" si="70"/>
        <v>21.146179308322356</v>
      </c>
      <c r="AC168" s="122">
        <f t="shared" si="62"/>
        <v>3.7344522038942132E-3</v>
      </c>
      <c r="AD168" s="124"/>
      <c r="AE168" s="124"/>
      <c r="AF168" s="124">
        <v>50</v>
      </c>
      <c r="AG168" s="124">
        <f t="shared" si="50"/>
        <v>50</v>
      </c>
      <c r="AH168" s="24"/>
      <c r="AI168" s="126">
        <f t="shared" si="51"/>
        <v>2.5000000000000001E-3</v>
      </c>
      <c r="AJ168" s="17">
        <f t="shared" si="52"/>
        <v>19950</v>
      </c>
      <c r="AK168" s="14"/>
      <c r="AL168" s="7"/>
      <c r="AM168" s="14"/>
      <c r="AN168" s="10" t="s">
        <v>23</v>
      </c>
      <c r="AO168" s="17"/>
      <c r="AP168" s="7" t="s">
        <v>574</v>
      </c>
      <c r="AQ168" s="20"/>
    </row>
    <row r="169" spans="1:43" ht="36" hidden="1" customHeight="1" x14ac:dyDescent="0.25">
      <c r="A169" s="7">
        <f t="shared" si="53"/>
        <v>166</v>
      </c>
      <c r="B169" s="113" t="s">
        <v>557</v>
      </c>
      <c r="C169" s="8" t="s">
        <v>533</v>
      </c>
      <c r="D169" s="114" t="s">
        <v>534</v>
      </c>
      <c r="E169" s="11" t="s">
        <v>291</v>
      </c>
      <c r="F169" s="12" t="s">
        <v>22</v>
      </c>
      <c r="G169" s="73">
        <v>1</v>
      </c>
      <c r="H169" s="31">
        <f>VLOOKUP(C169,[1]Sheet1!$B:$AY,50,0)</f>
        <v>0</v>
      </c>
      <c r="I169" s="31">
        <f>VLOOKUP(C169,[1]Sheet1!$B:$AZ,51,0)</f>
        <v>0</v>
      </c>
      <c r="J169" s="44">
        <f>VLOOKUP(C169,[1]Sheet1!$B$5:$BB$697,53,0)</f>
        <v>0</v>
      </c>
      <c r="K169" s="44">
        <f>VLOOKUP(C169,[1]Sheet1!$B:$BC,54,0)</f>
        <v>0</v>
      </c>
      <c r="L169" s="44">
        <f>VLOOKUP(C169,[1]Sheet1!$B:$BD,55,0)</f>
        <v>0</v>
      </c>
      <c r="M169" s="44">
        <f>VLOOKUP(C169,[1]Sheet1!$B:$BE,56,0)</f>
        <v>0</v>
      </c>
      <c r="N169" s="44">
        <f>VLOOKUP(C169,[1]Sheet1!$B:$BF,57,0)</f>
        <v>0</v>
      </c>
      <c r="O169" s="44">
        <f>VLOOKUP(C169,[2]Sheet1!$B:$BH,59,0)</f>
        <v>0</v>
      </c>
      <c r="P169" s="108">
        <f t="shared" si="63"/>
        <v>0</v>
      </c>
      <c r="Q169" s="109">
        <f>VLOOKUP(C169,[3]Sheet2!$A:$V,21,0)</f>
        <v>5600</v>
      </c>
      <c r="R169" s="109"/>
      <c r="S169" s="109"/>
      <c r="T169" s="109"/>
      <c r="U169" s="109">
        <f t="shared" si="64"/>
        <v>5600</v>
      </c>
      <c r="V169" s="106">
        <f t="shared" si="65"/>
        <v>-5600</v>
      </c>
      <c r="W169" s="112">
        <f t="shared" si="66"/>
        <v>0</v>
      </c>
      <c r="X169" s="61">
        <f t="shared" si="67"/>
        <v>-5600</v>
      </c>
      <c r="Y169" s="107">
        <f t="shared" si="68"/>
        <v>0</v>
      </c>
      <c r="Z169" s="61"/>
      <c r="AA169" s="17">
        <f t="shared" si="69"/>
        <v>0</v>
      </c>
      <c r="AB169" s="26" t="str">
        <f t="shared" si="70"/>
        <v>100%</v>
      </c>
      <c r="AC169" s="122">
        <f t="shared" si="62"/>
        <v>0</v>
      </c>
      <c r="AD169" s="124"/>
      <c r="AE169" s="124"/>
      <c r="AF169" s="124"/>
      <c r="AG169" s="124">
        <f t="shared" si="50"/>
        <v>0</v>
      </c>
      <c r="AH169" s="24"/>
      <c r="AI169" s="126">
        <f t="shared" si="51"/>
        <v>0</v>
      </c>
      <c r="AJ169" s="17">
        <f t="shared" si="52"/>
        <v>0</v>
      </c>
      <c r="AK169" s="14"/>
      <c r="AL169" s="7"/>
      <c r="AM169" s="14"/>
      <c r="AN169" s="10" t="s">
        <v>23</v>
      </c>
      <c r="AO169" s="17"/>
      <c r="AP169" s="7" t="s">
        <v>575</v>
      </c>
      <c r="AQ169" s="20"/>
    </row>
    <row r="170" spans="1:43" ht="36" hidden="1" customHeight="1" x14ac:dyDescent="0.25">
      <c r="A170" s="7">
        <f t="shared" si="53"/>
        <v>167</v>
      </c>
      <c r="B170" s="113" t="s">
        <v>557</v>
      </c>
      <c r="C170" s="8" t="s">
        <v>535</v>
      </c>
      <c r="D170" s="114" t="s">
        <v>536</v>
      </c>
      <c r="E170" s="11" t="s">
        <v>21</v>
      </c>
      <c r="F170" s="12" t="s">
        <v>22</v>
      </c>
      <c r="G170" s="73">
        <v>0.8</v>
      </c>
      <c r="H170" s="31">
        <f>VLOOKUP(C170,[1]Sheet1!$B:$AY,50,0)</f>
        <v>7670</v>
      </c>
      <c r="I170" s="31">
        <f>VLOOKUP(C170,[1]Sheet1!$B:$AZ,51,0)</f>
        <v>6500</v>
      </c>
      <c r="J170" s="44">
        <f>VLOOKUP(C170,[1]Sheet1!$B$5:$BB$697,53,0)</f>
        <v>1083.3333333333301</v>
      </c>
      <c r="K170" s="44">
        <f>VLOOKUP(C170,[1]Sheet1!$B:$BC,54,0)</f>
        <v>1083.3333333333301</v>
      </c>
      <c r="L170" s="44">
        <f>VLOOKUP(C170,[1]Sheet1!$B:$BD,55,0)</f>
        <v>1083.3333333333301</v>
      </c>
      <c r="M170" s="44">
        <f>VLOOKUP(C170,[1]Sheet1!$B:$BE,56,0)</f>
        <v>1278.3333333333301</v>
      </c>
      <c r="N170" s="44">
        <f>VLOOKUP(C170,[1]Sheet1!$B:$BF,57,0)</f>
        <v>1278.3333333333301</v>
      </c>
      <c r="O170" s="44">
        <f>VLOOKUP(C170,[2]Sheet1!$B:$BH,59,0)</f>
        <v>1278.3333333333333</v>
      </c>
      <c r="P170" s="108">
        <f t="shared" si="63"/>
        <v>5667.9999999999873</v>
      </c>
      <c r="Q170" s="109"/>
      <c r="R170" s="109"/>
      <c r="S170" s="109"/>
      <c r="T170" s="109"/>
      <c r="U170" s="109">
        <f t="shared" si="64"/>
        <v>0</v>
      </c>
      <c r="V170" s="106">
        <f t="shared" si="65"/>
        <v>5667.9999999999873</v>
      </c>
      <c r="W170" s="112">
        <f t="shared" si="66"/>
        <v>6500</v>
      </c>
      <c r="X170" s="61">
        <f t="shared" si="67"/>
        <v>5667.9999999999873</v>
      </c>
      <c r="Y170" s="107">
        <f t="shared" si="68"/>
        <v>5667.9999999999873</v>
      </c>
      <c r="Z170" s="61">
        <v>6500</v>
      </c>
      <c r="AA170" s="17">
        <f t="shared" si="69"/>
        <v>6500</v>
      </c>
      <c r="AB170" s="26">
        <f t="shared" si="70"/>
        <v>1.1467889908256907</v>
      </c>
      <c r="AC170" s="122">
        <f t="shared" si="62"/>
        <v>1.2136969662656194E-3</v>
      </c>
      <c r="AD170" s="124"/>
      <c r="AE170" s="124"/>
      <c r="AF170" s="124"/>
      <c r="AG170" s="124">
        <f t="shared" si="50"/>
        <v>0</v>
      </c>
      <c r="AH170" s="24"/>
      <c r="AI170" s="126">
        <f t="shared" si="51"/>
        <v>0</v>
      </c>
      <c r="AJ170" s="17">
        <f t="shared" si="52"/>
        <v>6500</v>
      </c>
      <c r="AK170" s="14"/>
      <c r="AL170" s="7"/>
      <c r="AM170" s="14"/>
      <c r="AN170" s="10" t="s">
        <v>23</v>
      </c>
      <c r="AO170" s="17"/>
      <c r="AP170" s="7" t="s">
        <v>576</v>
      </c>
      <c r="AQ170" s="20"/>
    </row>
    <row r="171" spans="1:43" ht="36" customHeight="1" x14ac:dyDescent="0.25">
      <c r="A171" s="7">
        <f t="shared" si="53"/>
        <v>168</v>
      </c>
      <c r="B171" s="113" t="s">
        <v>557</v>
      </c>
      <c r="C171" s="8" t="s">
        <v>537</v>
      </c>
      <c r="D171" s="114" t="s">
        <v>538</v>
      </c>
      <c r="E171" s="11" t="s">
        <v>291</v>
      </c>
      <c r="F171" s="12" t="s">
        <v>22</v>
      </c>
      <c r="G171" s="73">
        <v>1</v>
      </c>
      <c r="H171" s="31">
        <f>VLOOKUP(C171,[1]Sheet1!$B:$AY,50,0)</f>
        <v>151473.39000000001</v>
      </c>
      <c r="I171" s="31">
        <f>VLOOKUP(C171,[1]Sheet1!$B:$AZ,51,0)</f>
        <v>108193.31</v>
      </c>
      <c r="J171" s="44">
        <f>VLOOKUP(C171,[1]Sheet1!$B$5:$BB$697,53,0)</f>
        <v>2960.6783333333301</v>
      </c>
      <c r="K171" s="44">
        <f>VLOOKUP(C171,[1]Sheet1!$B:$BC,54,0)</f>
        <v>6573.8649999999998</v>
      </c>
      <c r="L171" s="44">
        <f>VLOOKUP(C171,[1]Sheet1!$B:$BD,55,0)</f>
        <v>15373.821666666699</v>
      </c>
      <c r="M171" s="44">
        <f>VLOOKUP(C171,[1]Sheet1!$B:$BE,56,0)</f>
        <v>18032.218333333301</v>
      </c>
      <c r="N171" s="44">
        <f>VLOOKUP(C171,[1]Sheet1!$B:$BF,57,0)</f>
        <v>18032.218333333301</v>
      </c>
      <c r="O171" s="44">
        <f>VLOOKUP(C171,[2]Sheet1!$B:$BH,59,0)</f>
        <v>25245.565000000002</v>
      </c>
      <c r="P171" s="108">
        <f t="shared" si="63"/>
        <v>86218.36666666664</v>
      </c>
      <c r="Q171" s="109">
        <f>VLOOKUP(C171,[3]Sheet2!$A:$V,21,0)</f>
        <v>0</v>
      </c>
      <c r="R171" s="109"/>
      <c r="S171" s="109"/>
      <c r="T171" s="109"/>
      <c r="U171" s="109">
        <f t="shared" si="64"/>
        <v>0</v>
      </c>
      <c r="V171" s="106">
        <f t="shared" si="65"/>
        <v>86218.36666666664</v>
      </c>
      <c r="W171" s="112">
        <f t="shared" si="66"/>
        <v>108193.31</v>
      </c>
      <c r="X171" s="61">
        <f t="shared" si="67"/>
        <v>86218.36666666664</v>
      </c>
      <c r="Y171" s="107">
        <f t="shared" si="68"/>
        <v>86218.36666666664</v>
      </c>
      <c r="Z171" s="79">
        <v>60000</v>
      </c>
      <c r="AA171" s="17">
        <f t="shared" si="69"/>
        <v>60000</v>
      </c>
      <c r="AB171" s="26">
        <f t="shared" si="70"/>
        <v>0.69590740719978095</v>
      </c>
      <c r="AC171" s="122">
        <f t="shared" si="62"/>
        <v>1.120335661168264E-2</v>
      </c>
      <c r="AD171" s="124"/>
      <c r="AE171" s="124"/>
      <c r="AF171" s="124"/>
      <c r="AG171" s="124">
        <f t="shared" si="50"/>
        <v>0</v>
      </c>
      <c r="AH171" s="24">
        <v>0</v>
      </c>
      <c r="AI171" s="126">
        <f t="shared" si="51"/>
        <v>0</v>
      </c>
      <c r="AJ171" s="17">
        <f t="shared" si="52"/>
        <v>60000</v>
      </c>
      <c r="AK171" s="14"/>
      <c r="AL171" s="7"/>
      <c r="AM171" s="14"/>
      <c r="AN171" s="10" t="s">
        <v>23</v>
      </c>
      <c r="AO171" s="17"/>
      <c r="AP171" s="7" t="s">
        <v>575</v>
      </c>
      <c r="AQ171" s="20"/>
    </row>
    <row r="172" spans="1:43" ht="36" customHeight="1" x14ac:dyDescent="0.25">
      <c r="A172" s="7">
        <f t="shared" si="53"/>
        <v>169</v>
      </c>
      <c r="B172" s="113" t="s">
        <v>557</v>
      </c>
      <c r="C172" s="8" t="s">
        <v>282</v>
      </c>
      <c r="D172" s="114" t="s">
        <v>283</v>
      </c>
      <c r="E172" s="11" t="s">
        <v>21</v>
      </c>
      <c r="F172" s="12" t="s">
        <v>22</v>
      </c>
      <c r="G172" s="73">
        <v>1</v>
      </c>
      <c r="H172" s="31">
        <f>VLOOKUP(C172,[1]Sheet1!$B:$AY,50,0)</f>
        <v>304334</v>
      </c>
      <c r="I172" s="31">
        <f>VLOOKUP(C172,[1]Sheet1!$B:$AZ,51,0)</f>
        <v>304334</v>
      </c>
      <c r="J172" s="44">
        <f>VLOOKUP(C172,[1]Sheet1!$B$5:$BB$697,53,0)</f>
        <v>170.666666666667</v>
      </c>
      <c r="K172" s="44">
        <f>VLOOKUP(C172,[1]Sheet1!$B:$BC,54,0)</f>
        <v>170.666666666667</v>
      </c>
      <c r="L172" s="44">
        <f>VLOOKUP(C172,[1]Sheet1!$B:$BD,55,0)</f>
        <v>12186.666666666701</v>
      </c>
      <c r="M172" s="44">
        <f>VLOOKUP(C172,[1]Sheet1!$B:$BE,56,0)</f>
        <v>20632</v>
      </c>
      <c r="N172" s="44">
        <f>VLOOKUP(C172,[1]Sheet1!$B:$BF,57,0)</f>
        <v>40724</v>
      </c>
      <c r="O172" s="44">
        <f>VLOOKUP(C172,[2]Sheet1!$B:$BH,59,0)</f>
        <v>50722.333333333336</v>
      </c>
      <c r="P172" s="108">
        <f t="shared" si="63"/>
        <v>124606.33333333337</v>
      </c>
      <c r="Q172" s="109">
        <f>VLOOKUP(C172,[3]Sheet2!$A:$V,21,0)</f>
        <v>0</v>
      </c>
      <c r="R172" s="109"/>
      <c r="S172" s="109"/>
      <c r="T172" s="109"/>
      <c r="U172" s="109">
        <f t="shared" si="64"/>
        <v>0</v>
      </c>
      <c r="V172" s="106">
        <f t="shared" si="65"/>
        <v>124606.33333333337</v>
      </c>
      <c r="W172" s="112">
        <f t="shared" si="66"/>
        <v>304334</v>
      </c>
      <c r="X172" s="61">
        <f t="shared" si="67"/>
        <v>124606.33333333337</v>
      </c>
      <c r="Y172" s="107">
        <f t="shared" si="68"/>
        <v>124606.33333333337</v>
      </c>
      <c r="Z172" s="79">
        <v>100000</v>
      </c>
      <c r="AA172" s="17">
        <f t="shared" si="69"/>
        <v>100000</v>
      </c>
      <c r="AB172" s="26">
        <f t="shared" si="70"/>
        <v>0.80252742637479613</v>
      </c>
      <c r="AC172" s="122">
        <f t="shared" si="62"/>
        <v>1.8672261019471066E-2</v>
      </c>
      <c r="AD172" s="124"/>
      <c r="AE172" s="124"/>
      <c r="AF172" s="124"/>
      <c r="AG172" s="124">
        <f t="shared" si="50"/>
        <v>0</v>
      </c>
      <c r="AH172" s="24">
        <v>0</v>
      </c>
      <c r="AI172" s="126">
        <f t="shared" si="51"/>
        <v>0</v>
      </c>
      <c r="AJ172" s="17">
        <f t="shared" si="52"/>
        <v>100000</v>
      </c>
      <c r="AK172" s="14"/>
      <c r="AL172" s="7"/>
      <c r="AM172" s="14"/>
      <c r="AN172" s="10" t="s">
        <v>23</v>
      </c>
      <c r="AO172" s="17"/>
      <c r="AP172" s="7" t="s">
        <v>575</v>
      </c>
      <c r="AQ172" s="20"/>
    </row>
    <row r="173" spans="1:43" ht="36" hidden="1" customHeight="1" x14ac:dyDescent="0.25">
      <c r="A173" s="7">
        <f t="shared" si="53"/>
        <v>170</v>
      </c>
      <c r="B173" s="113" t="s">
        <v>557</v>
      </c>
      <c r="C173" s="8" t="s">
        <v>539</v>
      </c>
      <c r="D173" s="114" t="s">
        <v>540</v>
      </c>
      <c r="E173" s="11" t="s">
        <v>21</v>
      </c>
      <c r="F173" s="12" t="s">
        <v>22</v>
      </c>
      <c r="G173" s="73">
        <v>1</v>
      </c>
      <c r="H173" s="31">
        <f>VLOOKUP(C173,[1]Sheet1!$B:$AY,50,0)</f>
        <v>74476.960000000006</v>
      </c>
      <c r="I173" s="31">
        <f>VLOOKUP(C173,[1]Sheet1!$B:$AZ,51,0)</f>
        <v>12258.81</v>
      </c>
      <c r="J173" s="44">
        <f>VLOOKUP(C173,[1]Sheet1!$B$5:$BB$697,53,0)</f>
        <v>2043.135</v>
      </c>
      <c r="K173" s="44">
        <f>VLOOKUP(C173,[1]Sheet1!$B:$BC,54,0)</f>
        <v>2043.135</v>
      </c>
      <c r="L173" s="44">
        <f>VLOOKUP(C173,[1]Sheet1!$B:$BD,55,0)</f>
        <v>2043.135</v>
      </c>
      <c r="M173" s="44">
        <f>VLOOKUP(C173,[1]Sheet1!$B:$BE,56,0)</f>
        <v>2043.135</v>
      </c>
      <c r="N173" s="44">
        <f>VLOOKUP(C173,[1]Sheet1!$B:$BF,57,0)</f>
        <v>12412.8266666667</v>
      </c>
      <c r="O173" s="44">
        <f>VLOOKUP(C173,[2]Sheet1!$B:$BH,59,0)</f>
        <v>12412.826666666668</v>
      </c>
      <c r="P173" s="108">
        <f t="shared" si="63"/>
        <v>32998.193333333373</v>
      </c>
      <c r="Q173" s="109"/>
      <c r="R173" s="109"/>
      <c r="S173" s="109"/>
      <c r="T173" s="109"/>
      <c r="U173" s="109">
        <f t="shared" si="64"/>
        <v>0</v>
      </c>
      <c r="V173" s="106">
        <f t="shared" si="65"/>
        <v>32998.193333333373</v>
      </c>
      <c r="W173" s="112">
        <f t="shared" si="66"/>
        <v>12258.81</v>
      </c>
      <c r="X173" s="61">
        <f t="shared" si="67"/>
        <v>32998.193333333373</v>
      </c>
      <c r="Y173" s="107">
        <f t="shared" si="68"/>
        <v>32998.193333333373</v>
      </c>
      <c r="Z173" s="61"/>
      <c r="AA173" s="17">
        <f t="shared" si="69"/>
        <v>0</v>
      </c>
      <c r="AB173" s="26">
        <f t="shared" si="70"/>
        <v>0</v>
      </c>
      <c r="AC173" s="122">
        <f t="shared" si="62"/>
        <v>0</v>
      </c>
      <c r="AD173" s="124"/>
      <c r="AE173" s="124"/>
      <c r="AF173" s="124"/>
      <c r="AG173" s="124">
        <f t="shared" si="50"/>
        <v>0</v>
      </c>
      <c r="AH173" s="24"/>
      <c r="AI173" s="126">
        <f t="shared" si="51"/>
        <v>0</v>
      </c>
      <c r="AJ173" s="17">
        <f t="shared" si="52"/>
        <v>0</v>
      </c>
      <c r="AK173" s="134"/>
      <c r="AL173" s="135"/>
      <c r="AM173" s="134"/>
      <c r="AN173" s="10" t="s">
        <v>23</v>
      </c>
      <c r="AO173" s="17"/>
      <c r="AP173" s="7" t="s">
        <v>576</v>
      </c>
      <c r="AQ173" s="20"/>
    </row>
    <row r="174" spans="1:43" ht="36" hidden="1" customHeight="1" x14ac:dyDescent="0.25">
      <c r="A174" s="7">
        <f t="shared" si="53"/>
        <v>171</v>
      </c>
      <c r="B174" s="113" t="s">
        <v>556</v>
      </c>
      <c r="C174" s="8" t="s">
        <v>238</v>
      </c>
      <c r="D174" s="114" t="s">
        <v>239</v>
      </c>
      <c r="E174" s="11" t="s">
        <v>21</v>
      </c>
      <c r="F174" s="12" t="s">
        <v>22</v>
      </c>
      <c r="G174" s="73">
        <v>1</v>
      </c>
      <c r="H174" s="31">
        <f>VLOOKUP(C174,[1]Sheet1!$B:$AY,50,0)</f>
        <v>122012.91</v>
      </c>
      <c r="I174" s="31">
        <f>VLOOKUP(C174,[1]Sheet1!$B:$AZ,51,0)</f>
        <v>122012.91</v>
      </c>
      <c r="J174" s="44">
        <f>VLOOKUP(C174,[1]Sheet1!$B$5:$BB$697,53,0)</f>
        <v>2185.8966666666702</v>
      </c>
      <c r="K174" s="44">
        <f>VLOOKUP(C174,[1]Sheet1!$B:$BC,54,0)</f>
        <v>2185.8966666666702</v>
      </c>
      <c r="L174" s="44">
        <f>VLOOKUP(C174,[1]Sheet1!$B:$BD,55,0)</f>
        <v>2185.8966666666702</v>
      </c>
      <c r="M174" s="44">
        <f>VLOOKUP(C174,[1]Sheet1!$B:$BE,56,0)</f>
        <v>20335.485000000001</v>
      </c>
      <c r="N174" s="44">
        <f>VLOOKUP(C174,[1]Sheet1!$B:$BF,57,0)</f>
        <v>20335.485000000001</v>
      </c>
      <c r="O174" s="44">
        <f>VLOOKUP(C174,[2]Sheet1!$B:$BH,59,0)</f>
        <v>18149.588333333333</v>
      </c>
      <c r="P174" s="108">
        <f t="shared" si="63"/>
        <v>65378.248333333344</v>
      </c>
      <c r="Q174" s="109">
        <f>VLOOKUP(C174,[3]Sheet2!$A:$V,21,0)</f>
        <v>104448.77</v>
      </c>
      <c r="R174" s="109"/>
      <c r="S174" s="109"/>
      <c r="T174" s="109"/>
      <c r="U174" s="109">
        <f t="shared" si="64"/>
        <v>104448.77</v>
      </c>
      <c r="V174" s="106">
        <f t="shared" si="65"/>
        <v>-39070.52166666666</v>
      </c>
      <c r="W174" s="112">
        <f t="shared" si="66"/>
        <v>122012.91</v>
      </c>
      <c r="X174" s="61">
        <f t="shared" si="67"/>
        <v>-39070.52166666666</v>
      </c>
      <c r="Y174" s="107">
        <f t="shared" si="68"/>
        <v>0</v>
      </c>
      <c r="Z174" s="61"/>
      <c r="AA174" s="17">
        <f t="shared" si="69"/>
        <v>0</v>
      </c>
      <c r="AB174" s="26" t="str">
        <f t="shared" si="70"/>
        <v>100%</v>
      </c>
      <c r="AC174" s="122">
        <f t="shared" si="62"/>
        <v>0</v>
      </c>
      <c r="AD174" s="124"/>
      <c r="AE174" s="124"/>
      <c r="AF174" s="124"/>
      <c r="AG174" s="124">
        <f t="shared" si="50"/>
        <v>0</v>
      </c>
      <c r="AH174" s="24"/>
      <c r="AI174" s="126">
        <f t="shared" si="51"/>
        <v>0</v>
      </c>
      <c r="AJ174" s="17">
        <f t="shared" si="52"/>
        <v>0</v>
      </c>
      <c r="AK174" s="14"/>
      <c r="AL174" s="7"/>
      <c r="AM174" s="14"/>
      <c r="AN174" s="10" t="s">
        <v>23</v>
      </c>
      <c r="AO174" s="17"/>
      <c r="AP174" s="7" t="s">
        <v>569</v>
      </c>
      <c r="AQ174" s="20"/>
    </row>
    <row r="175" spans="1:43" ht="36" hidden="1" customHeight="1" x14ac:dyDescent="0.25">
      <c r="A175" s="7">
        <f t="shared" si="53"/>
        <v>172</v>
      </c>
      <c r="B175" s="113" t="s">
        <v>557</v>
      </c>
      <c r="C175" s="8" t="s">
        <v>88</v>
      </c>
      <c r="D175" s="114" t="s">
        <v>89</v>
      </c>
      <c r="E175" s="11" t="s">
        <v>27</v>
      </c>
      <c r="F175" s="12" t="s">
        <v>22</v>
      </c>
      <c r="G175" s="73">
        <v>1</v>
      </c>
      <c r="H175" s="31">
        <f>VLOOKUP(C175,[1]Sheet1!$B:$AY,50,0)</f>
        <v>0</v>
      </c>
      <c r="I175" s="31">
        <f>VLOOKUP(C175,[1]Sheet1!$B:$AZ,51,0)</f>
        <v>0</v>
      </c>
      <c r="J175" s="44">
        <f>VLOOKUP(C175,[1]Sheet1!$B$5:$BB$697,53,0)</f>
        <v>0</v>
      </c>
      <c r="K175" s="44">
        <f>VLOOKUP(C175,[1]Sheet1!$B:$BC,54,0)</f>
        <v>0</v>
      </c>
      <c r="L175" s="44">
        <f>VLOOKUP(C175,[1]Sheet1!$B:$BD,55,0)</f>
        <v>0</v>
      </c>
      <c r="M175" s="44">
        <f>VLOOKUP(C175,[1]Sheet1!$B:$BE,56,0)</f>
        <v>0</v>
      </c>
      <c r="N175" s="44">
        <f>VLOOKUP(C175,[1]Sheet1!$B:$BF,57,0)</f>
        <v>0</v>
      </c>
      <c r="O175" s="44">
        <f>VLOOKUP(C175,[2]Sheet1!$B:$BH,59,0)</f>
        <v>0</v>
      </c>
      <c r="P175" s="108">
        <f t="shared" si="63"/>
        <v>0</v>
      </c>
      <c r="Q175" s="109">
        <f>VLOOKUP(C175,[3]Sheet2!$A:$V,21,0)</f>
        <v>70400</v>
      </c>
      <c r="R175" s="109"/>
      <c r="S175" s="109"/>
      <c r="T175" s="109"/>
      <c r="U175" s="109">
        <f t="shared" si="64"/>
        <v>70400</v>
      </c>
      <c r="V175" s="106">
        <f t="shared" si="65"/>
        <v>-70400</v>
      </c>
      <c r="W175" s="112">
        <f t="shared" si="66"/>
        <v>0</v>
      </c>
      <c r="X175" s="61">
        <f t="shared" si="67"/>
        <v>-70400</v>
      </c>
      <c r="Y175" s="107">
        <f t="shared" si="68"/>
        <v>0</v>
      </c>
      <c r="Z175" s="61"/>
      <c r="AA175" s="17">
        <f t="shared" si="69"/>
        <v>0</v>
      </c>
      <c r="AB175" s="26" t="str">
        <f t="shared" si="70"/>
        <v>100%</v>
      </c>
      <c r="AC175" s="122">
        <f t="shared" si="62"/>
        <v>0</v>
      </c>
      <c r="AD175" s="124"/>
      <c r="AE175" s="124"/>
      <c r="AF175" s="124"/>
      <c r="AG175" s="124">
        <f t="shared" si="50"/>
        <v>0</v>
      </c>
      <c r="AH175" s="24"/>
      <c r="AI175" s="126">
        <f t="shared" si="51"/>
        <v>0</v>
      </c>
      <c r="AJ175" s="17">
        <f t="shared" si="52"/>
        <v>0</v>
      </c>
      <c r="AK175" s="14"/>
      <c r="AL175" s="7"/>
      <c r="AM175" s="14"/>
      <c r="AN175" s="10" t="s">
        <v>23</v>
      </c>
      <c r="AO175" s="17"/>
      <c r="AP175" s="7" t="s">
        <v>577</v>
      </c>
      <c r="AQ175" s="20"/>
    </row>
    <row r="176" spans="1:43" ht="36" hidden="1" customHeight="1" x14ac:dyDescent="0.25">
      <c r="A176" s="7">
        <f t="shared" si="53"/>
        <v>173</v>
      </c>
      <c r="B176" s="113" t="s">
        <v>556</v>
      </c>
      <c r="C176" s="8" t="s">
        <v>122</v>
      </c>
      <c r="D176" s="114" t="s">
        <v>123</v>
      </c>
      <c r="E176" s="11" t="s">
        <v>21</v>
      </c>
      <c r="F176" s="12" t="s">
        <v>22</v>
      </c>
      <c r="G176" s="73">
        <v>1</v>
      </c>
      <c r="H176" s="31">
        <f>VLOOKUP(C176,[1]Sheet1!$B:$AY,50,0)</f>
        <v>0</v>
      </c>
      <c r="I176" s="31">
        <f>VLOOKUP(C176,[1]Sheet1!$B:$AZ,51,0)</f>
        <v>0</v>
      </c>
      <c r="J176" s="44">
        <f>VLOOKUP(C176,[1]Sheet1!$B$5:$BB$697,53,0)</f>
        <v>0</v>
      </c>
      <c r="K176" s="44">
        <f>VLOOKUP(C176,[1]Sheet1!$B:$BC,54,0)</f>
        <v>0</v>
      </c>
      <c r="L176" s="44">
        <f>VLOOKUP(C176,[1]Sheet1!$B:$BD,55,0)</f>
        <v>0</v>
      </c>
      <c r="M176" s="44">
        <f>VLOOKUP(C176,[1]Sheet1!$B:$BE,56,0)</f>
        <v>0</v>
      </c>
      <c r="N176" s="44">
        <f>VLOOKUP(C176,[1]Sheet1!$B:$BF,57,0)</f>
        <v>0</v>
      </c>
      <c r="O176" s="44">
        <f>VLOOKUP(C176,[2]Sheet1!$B:$BH,59,0)</f>
        <v>0</v>
      </c>
      <c r="P176" s="108">
        <f t="shared" si="63"/>
        <v>0</v>
      </c>
      <c r="Q176" s="109">
        <f>VLOOKUP(C176,[3]Sheet2!$A:$V,21,0)</f>
        <v>34290.85</v>
      </c>
      <c r="R176" s="109"/>
      <c r="S176" s="109"/>
      <c r="T176" s="109"/>
      <c r="U176" s="109">
        <f t="shared" si="64"/>
        <v>34290.85</v>
      </c>
      <c r="V176" s="106">
        <f t="shared" si="65"/>
        <v>-34290.85</v>
      </c>
      <c r="W176" s="112">
        <f t="shared" si="66"/>
        <v>0</v>
      </c>
      <c r="X176" s="61">
        <f t="shared" si="67"/>
        <v>-34290.85</v>
      </c>
      <c r="Y176" s="107">
        <f t="shared" si="68"/>
        <v>0</v>
      </c>
      <c r="Z176" s="61"/>
      <c r="AA176" s="17">
        <f t="shared" si="69"/>
        <v>0</v>
      </c>
      <c r="AB176" s="26" t="str">
        <f t="shared" si="70"/>
        <v>100%</v>
      </c>
      <c r="AC176" s="122">
        <f t="shared" si="62"/>
        <v>0</v>
      </c>
      <c r="AD176" s="124"/>
      <c r="AE176" s="124"/>
      <c r="AF176" s="124"/>
      <c r="AG176" s="124">
        <f t="shared" si="50"/>
        <v>0</v>
      </c>
      <c r="AH176" s="24"/>
      <c r="AI176" s="126">
        <f t="shared" si="51"/>
        <v>0</v>
      </c>
      <c r="AJ176" s="17">
        <f t="shared" si="52"/>
        <v>0</v>
      </c>
      <c r="AK176" s="14"/>
      <c r="AL176" s="7"/>
      <c r="AM176" s="14"/>
      <c r="AN176" s="10" t="s">
        <v>23</v>
      </c>
      <c r="AO176" s="17"/>
      <c r="AP176" s="7" t="s">
        <v>576</v>
      </c>
      <c r="AQ176" s="20"/>
    </row>
    <row r="177" spans="1:43" ht="36" hidden="1" customHeight="1" x14ac:dyDescent="0.25">
      <c r="A177" s="7">
        <f t="shared" si="53"/>
        <v>174</v>
      </c>
      <c r="B177" s="113" t="s">
        <v>557</v>
      </c>
      <c r="C177" s="8" t="s">
        <v>548</v>
      </c>
      <c r="D177" s="114" t="s">
        <v>549</v>
      </c>
      <c r="E177" s="11" t="s">
        <v>21</v>
      </c>
      <c r="F177" s="12" t="s">
        <v>22</v>
      </c>
      <c r="G177" s="73">
        <v>0.8</v>
      </c>
      <c r="H177" s="31">
        <f>VLOOKUP(C177,[1]Sheet1!$B:$AY,50,0)</f>
        <v>33528</v>
      </c>
      <c r="I177" s="31">
        <f>VLOOKUP(C177,[1]Sheet1!$B:$AZ,51,0)</f>
        <v>3583</v>
      </c>
      <c r="J177" s="44">
        <f>VLOOKUP(C177,[1]Sheet1!$B$5:$BB$697,53,0)</f>
        <v>0</v>
      </c>
      <c r="K177" s="44">
        <f>VLOOKUP(C177,[1]Sheet1!$B:$BC,54,0)</f>
        <v>0</v>
      </c>
      <c r="L177" s="44">
        <f>VLOOKUP(C177,[1]Sheet1!$B:$BD,55,0)</f>
        <v>597.16666666666697</v>
      </c>
      <c r="M177" s="44">
        <f>VLOOKUP(C177,[1]Sheet1!$B:$BE,56,0)</f>
        <v>5588</v>
      </c>
      <c r="N177" s="44">
        <f>VLOOKUP(C177,[1]Sheet1!$B:$BF,57,0)</f>
        <v>5588</v>
      </c>
      <c r="O177" s="44">
        <f>VLOOKUP(C177,[2]Sheet1!$B:$BH,59,0)</f>
        <v>5588</v>
      </c>
      <c r="P177" s="108">
        <f t="shared" si="63"/>
        <v>13888.933333333334</v>
      </c>
      <c r="Q177" s="109"/>
      <c r="R177" s="109"/>
      <c r="S177" s="109"/>
      <c r="T177" s="109"/>
      <c r="U177" s="109">
        <f t="shared" si="64"/>
        <v>0</v>
      </c>
      <c r="V177" s="106">
        <f t="shared" si="65"/>
        <v>13888.933333333334</v>
      </c>
      <c r="W177" s="112">
        <f t="shared" si="66"/>
        <v>3583</v>
      </c>
      <c r="X177" s="61">
        <f t="shared" si="67"/>
        <v>13888.933333333334</v>
      </c>
      <c r="Y177" s="107">
        <f t="shared" si="68"/>
        <v>13888.933333333334</v>
      </c>
      <c r="Z177" s="61"/>
      <c r="AA177" s="17">
        <f t="shared" si="69"/>
        <v>0</v>
      </c>
      <c r="AB177" s="26">
        <f t="shared" si="70"/>
        <v>0</v>
      </c>
      <c r="AC177" s="122">
        <f t="shared" si="62"/>
        <v>0</v>
      </c>
      <c r="AD177" s="124"/>
      <c r="AE177" s="124"/>
      <c r="AF177" s="124"/>
      <c r="AG177" s="124">
        <f t="shared" si="50"/>
        <v>0</v>
      </c>
      <c r="AH177" s="24"/>
      <c r="AI177" s="126">
        <f t="shared" si="51"/>
        <v>0</v>
      </c>
      <c r="AJ177" s="17">
        <f t="shared" si="52"/>
        <v>0</v>
      </c>
      <c r="AK177" s="14"/>
      <c r="AL177" s="7"/>
      <c r="AM177" s="14"/>
      <c r="AN177" s="10" t="s">
        <v>23</v>
      </c>
      <c r="AO177" s="17"/>
      <c r="AP177" s="7" t="s">
        <v>576</v>
      </c>
      <c r="AQ177" s="20"/>
    </row>
    <row r="178" spans="1:43" ht="36" hidden="1" customHeight="1" x14ac:dyDescent="0.25">
      <c r="A178" s="7">
        <f t="shared" si="53"/>
        <v>175</v>
      </c>
      <c r="B178" s="113" t="s">
        <v>557</v>
      </c>
      <c r="C178" s="8" t="s">
        <v>550</v>
      </c>
      <c r="D178" s="114" t="s">
        <v>551</v>
      </c>
      <c r="E178" s="11" t="s">
        <v>27</v>
      </c>
      <c r="F178" s="12" t="s">
        <v>22</v>
      </c>
      <c r="G178" s="73">
        <v>1</v>
      </c>
      <c r="H178" s="31">
        <f>VLOOKUP(C178,[1]Sheet1!$B:$AY,50,0)</f>
        <v>0</v>
      </c>
      <c r="I178" s="31">
        <f>VLOOKUP(C178,[1]Sheet1!$B:$AZ,51,0)</f>
        <v>0</v>
      </c>
      <c r="J178" s="44">
        <f>VLOOKUP(C178,[1]Sheet1!$B$5:$BB$697,53,0)</f>
        <v>0</v>
      </c>
      <c r="K178" s="44">
        <f>VLOOKUP(C178,[1]Sheet1!$B:$BC,54,0)</f>
        <v>0</v>
      </c>
      <c r="L178" s="44">
        <f>VLOOKUP(C178,[1]Sheet1!$B:$BD,55,0)</f>
        <v>0</v>
      </c>
      <c r="M178" s="44">
        <f>VLOOKUP(C178,[1]Sheet1!$B:$BE,56,0)</f>
        <v>0</v>
      </c>
      <c r="N178" s="44">
        <f>VLOOKUP(C178,[1]Sheet1!$B:$BF,57,0)</f>
        <v>0</v>
      </c>
      <c r="O178" s="44">
        <f>VLOOKUP(C178,[2]Sheet1!$B:$BH,59,0)</f>
        <v>0</v>
      </c>
      <c r="P178" s="108">
        <f t="shared" si="63"/>
        <v>0</v>
      </c>
      <c r="Q178" s="109">
        <f>VLOOKUP(C178,[3]Sheet2!$A:$V,21,0)</f>
        <v>0</v>
      </c>
      <c r="R178" s="109"/>
      <c r="S178" s="109"/>
      <c r="T178" s="109"/>
      <c r="U178" s="109">
        <f t="shared" si="64"/>
        <v>0</v>
      </c>
      <c r="V178" s="106">
        <f t="shared" si="65"/>
        <v>0</v>
      </c>
      <c r="W178" s="112">
        <f t="shared" si="66"/>
        <v>0</v>
      </c>
      <c r="X178" s="61">
        <f t="shared" si="67"/>
        <v>0</v>
      </c>
      <c r="Y178" s="107">
        <f t="shared" si="68"/>
        <v>0</v>
      </c>
      <c r="Z178" s="61"/>
      <c r="AA178" s="17">
        <f t="shared" si="69"/>
        <v>0</v>
      </c>
      <c r="AB178" s="26" t="str">
        <f t="shared" si="70"/>
        <v>100%</v>
      </c>
      <c r="AC178" s="122">
        <f t="shared" si="62"/>
        <v>0</v>
      </c>
      <c r="AD178" s="124"/>
      <c r="AE178" s="124"/>
      <c r="AF178" s="124"/>
      <c r="AG178" s="124">
        <f t="shared" si="50"/>
        <v>0</v>
      </c>
      <c r="AH178" s="24"/>
      <c r="AI178" s="126">
        <f t="shared" si="51"/>
        <v>0</v>
      </c>
      <c r="AJ178" s="17">
        <f t="shared" si="52"/>
        <v>0</v>
      </c>
      <c r="AK178" s="14"/>
      <c r="AL178" s="7"/>
      <c r="AM178" s="14"/>
      <c r="AN178" s="10" t="s">
        <v>23</v>
      </c>
      <c r="AO178" s="17"/>
      <c r="AP178" s="7" t="s">
        <v>575</v>
      </c>
      <c r="AQ178" s="20"/>
    </row>
    <row r="179" spans="1:43" ht="36" hidden="1" customHeight="1" x14ac:dyDescent="0.25">
      <c r="A179" s="7">
        <f t="shared" si="53"/>
        <v>176</v>
      </c>
      <c r="B179" s="113" t="s">
        <v>554</v>
      </c>
      <c r="C179" s="8" t="s">
        <v>552</v>
      </c>
      <c r="D179" s="114" t="s">
        <v>553</v>
      </c>
      <c r="E179" s="11" t="s">
        <v>27</v>
      </c>
      <c r="F179" s="12" t="s">
        <v>22</v>
      </c>
      <c r="G179" s="73">
        <v>1</v>
      </c>
      <c r="H179" s="31">
        <f>VLOOKUP(C179,[1]Sheet1!$B:$AY,50,0)</f>
        <v>96057.62</v>
      </c>
      <c r="I179" s="31">
        <f>VLOOKUP(C179,[1]Sheet1!$B:$AZ,51,0)</f>
        <v>96057.62</v>
      </c>
      <c r="J179" s="44">
        <f>VLOOKUP(C179,[1]Sheet1!$B$5:$BB$697,53,0)</f>
        <v>0</v>
      </c>
      <c r="K179" s="44">
        <f>VLOOKUP(C179,[1]Sheet1!$B:$BC,54,0)</f>
        <v>0</v>
      </c>
      <c r="L179" s="44">
        <f>VLOOKUP(C179,[1]Sheet1!$B:$BD,55,0)</f>
        <v>0</v>
      </c>
      <c r="M179" s="44">
        <f>VLOOKUP(C179,[1]Sheet1!$B:$BE,56,0)</f>
        <v>0</v>
      </c>
      <c r="N179" s="44">
        <f>VLOOKUP(C179,[1]Sheet1!$B:$BF,57,0)</f>
        <v>524.16666666666697</v>
      </c>
      <c r="O179" s="44">
        <f>VLOOKUP(C179,[2]Sheet1!$B:$BH,59,0)</f>
        <v>16009.603333333333</v>
      </c>
      <c r="P179" s="108">
        <f t="shared" si="63"/>
        <v>16533.77</v>
      </c>
      <c r="Q179" s="109"/>
      <c r="R179" s="109"/>
      <c r="S179" s="109"/>
      <c r="T179" s="109"/>
      <c r="U179" s="109">
        <f t="shared" si="64"/>
        <v>0</v>
      </c>
      <c r="V179" s="106">
        <f t="shared" si="65"/>
        <v>16533.77</v>
      </c>
      <c r="W179" s="112">
        <f t="shared" si="66"/>
        <v>96057.62</v>
      </c>
      <c r="X179" s="61">
        <f t="shared" si="67"/>
        <v>16533.77</v>
      </c>
      <c r="Y179" s="107">
        <f t="shared" si="68"/>
        <v>16533.77</v>
      </c>
      <c r="Z179" s="61">
        <v>96057.62</v>
      </c>
      <c r="AA179" s="17">
        <f t="shared" si="69"/>
        <v>96057.62</v>
      </c>
      <c r="AB179" s="26">
        <f t="shared" si="70"/>
        <v>5.8097832496762685</v>
      </c>
      <c r="AC179" s="122">
        <f t="shared" si="62"/>
        <v>1.7936129535491643E-2</v>
      </c>
      <c r="AD179" s="124"/>
      <c r="AE179" s="124"/>
      <c r="AF179" s="124"/>
      <c r="AG179" s="124">
        <f t="shared" si="50"/>
        <v>0</v>
      </c>
      <c r="AH179" s="24"/>
      <c r="AI179" s="126">
        <f t="shared" si="51"/>
        <v>0</v>
      </c>
      <c r="AJ179" s="17">
        <f t="shared" si="52"/>
        <v>96057.62</v>
      </c>
      <c r="AK179" s="14"/>
      <c r="AL179" s="7"/>
      <c r="AM179" s="14"/>
      <c r="AN179" s="10" t="s">
        <v>23</v>
      </c>
      <c r="AO179" s="17"/>
      <c r="AP179" s="7" t="s">
        <v>575</v>
      </c>
      <c r="AQ179" s="20"/>
    </row>
    <row r="180" spans="1:43" ht="36" hidden="1" customHeight="1" x14ac:dyDescent="0.25">
      <c r="A180" s="7">
        <f t="shared" si="53"/>
        <v>177</v>
      </c>
      <c r="B180" s="7" t="s">
        <v>190</v>
      </c>
      <c r="C180" s="8" t="s">
        <v>289</v>
      </c>
      <c r="D180" s="121" t="s">
        <v>466</v>
      </c>
      <c r="E180" s="10" t="s">
        <v>27</v>
      </c>
      <c r="F180" s="12" t="s">
        <v>22</v>
      </c>
      <c r="G180" s="73">
        <v>1</v>
      </c>
      <c r="H180" s="31">
        <f>VLOOKUP(C180,[1]Sheet1!$B:$AY,50,0)</f>
        <v>418529.62</v>
      </c>
      <c r="I180" s="31">
        <f>VLOOKUP(C180,[1]Sheet1!$B:$AZ,51,0)</f>
        <v>418529.62</v>
      </c>
      <c r="J180" s="44">
        <f>VLOOKUP(C180,[1]Sheet1!$B$5:$BB$697,53,0)</f>
        <v>0</v>
      </c>
      <c r="K180" s="44">
        <f>VLOOKUP(C180,[1]Sheet1!$B:$BC,54,0)</f>
        <v>38398.706666666701</v>
      </c>
      <c r="L180" s="44">
        <f>VLOOKUP(C180,[1]Sheet1!$B:$BD,55,0)</f>
        <v>45148.573333333297</v>
      </c>
      <c r="M180" s="44">
        <f>VLOOKUP(C180,[1]Sheet1!$B:$BE,56,0)</f>
        <v>69754.936666666705</v>
      </c>
      <c r="N180" s="44">
        <f>VLOOKUP(C180,[1]Sheet1!$B:$BF,57,0)</f>
        <v>69754.936666666705</v>
      </c>
      <c r="O180" s="44">
        <f>VLOOKUP(C180,[2]Sheet1!$B:$BH,59,0)</f>
        <v>69754.936666666661</v>
      </c>
      <c r="P180" s="108">
        <f t="shared" si="63"/>
        <v>292812.09000000008</v>
      </c>
      <c r="Q180" s="109">
        <f>VLOOKUP(C180,[3]Sheet2!$A:$V,21,0)</f>
        <v>70000</v>
      </c>
      <c r="R180" s="109"/>
      <c r="S180" s="109"/>
      <c r="T180" s="109">
        <f>VLOOKUP(C180,'[4]5.30 (2)'!$C$4:$V$115,20,0)</f>
        <v>270891.44</v>
      </c>
      <c r="U180" s="109">
        <f t="shared" si="64"/>
        <v>340891.44</v>
      </c>
      <c r="V180" s="106">
        <f t="shared" si="65"/>
        <v>-48079.349999999919</v>
      </c>
      <c r="W180" s="112">
        <f t="shared" si="66"/>
        <v>147638.18</v>
      </c>
      <c r="X180" s="61">
        <f t="shared" si="67"/>
        <v>-48079.349999999919</v>
      </c>
      <c r="Y180" s="107">
        <f t="shared" si="68"/>
        <v>0</v>
      </c>
      <c r="Z180" s="61"/>
      <c r="AA180" s="17">
        <f t="shared" si="69"/>
        <v>0</v>
      </c>
      <c r="AB180" s="26" t="str">
        <f t="shared" si="70"/>
        <v>100%</v>
      </c>
      <c r="AC180" s="122">
        <f t="shared" si="62"/>
        <v>0</v>
      </c>
      <c r="AD180" s="124"/>
      <c r="AE180" s="124"/>
      <c r="AF180" s="124"/>
      <c r="AG180" s="124">
        <f t="shared" si="50"/>
        <v>0</v>
      </c>
      <c r="AH180" s="24">
        <v>0</v>
      </c>
      <c r="AI180" s="126">
        <f t="shared" si="51"/>
        <v>0</v>
      </c>
      <c r="AJ180" s="17">
        <f t="shared" si="52"/>
        <v>0</v>
      </c>
      <c r="AK180" s="14">
        <v>45442</v>
      </c>
      <c r="AL180" s="7">
        <v>3</v>
      </c>
      <c r="AM180" s="14">
        <f>AK180-AL180</f>
        <v>45439</v>
      </c>
      <c r="AN180" s="10" t="s">
        <v>23</v>
      </c>
      <c r="AO180" s="17"/>
      <c r="AP180" s="7" t="s">
        <v>575</v>
      </c>
      <c r="AQ180" s="20" t="s">
        <v>429</v>
      </c>
    </row>
    <row r="181" spans="1:43" ht="36" hidden="1" customHeight="1" x14ac:dyDescent="0.25">
      <c r="A181" s="7">
        <f t="shared" si="53"/>
        <v>178</v>
      </c>
      <c r="B181" s="7" t="s">
        <v>18</v>
      </c>
      <c r="C181" s="8" t="s">
        <v>424</v>
      </c>
      <c r="D181" s="114" t="s">
        <v>425</v>
      </c>
      <c r="E181" s="11" t="s">
        <v>27</v>
      </c>
      <c r="F181" s="12" t="s">
        <v>124</v>
      </c>
      <c r="G181" s="73">
        <v>1</v>
      </c>
      <c r="H181" s="31">
        <f>VLOOKUP(C181,[1]Sheet1!$B:$AY,50,0)</f>
        <v>5958</v>
      </c>
      <c r="I181" s="31">
        <f>VLOOKUP(C181,[1]Sheet1!$B:$AZ,51,0)</f>
        <v>5958</v>
      </c>
      <c r="J181" s="44">
        <f>VLOOKUP(C181,[1]Sheet1!$B$5:$BB$697,53,0)</f>
        <v>0</v>
      </c>
      <c r="K181" s="44">
        <f>VLOOKUP(C181,[1]Sheet1!$B:$BC,54,0)</f>
        <v>0</v>
      </c>
      <c r="L181" s="44">
        <f>VLOOKUP(C181,[1]Sheet1!$B:$BD,55,0)</f>
        <v>0</v>
      </c>
      <c r="M181" s="44">
        <f>VLOOKUP(C181,[1]Sheet1!$B:$BE,56,0)</f>
        <v>2.6666666666666701</v>
      </c>
      <c r="N181" s="44">
        <f>VLOOKUP(C181,[1]Sheet1!$B:$BF,57,0)</f>
        <v>2.6666666666666701</v>
      </c>
      <c r="O181" s="44">
        <f>VLOOKUP(C181,[2]Sheet1!$B:$BH,59,0)</f>
        <v>993</v>
      </c>
      <c r="P181" s="108">
        <f t="shared" si="63"/>
        <v>998.33333333333337</v>
      </c>
      <c r="Q181" s="109">
        <f>VLOOKUP(C181,[3]Sheet2!$A:$V,21,0)</f>
        <v>5500</v>
      </c>
      <c r="R181" s="109"/>
      <c r="S181" s="109"/>
      <c r="T181" s="109">
        <v>5500</v>
      </c>
      <c r="U181" s="109">
        <f t="shared" si="64"/>
        <v>11000</v>
      </c>
      <c r="V181" s="106">
        <f t="shared" si="65"/>
        <v>-10001.666666666666</v>
      </c>
      <c r="W181" s="112">
        <f t="shared" si="66"/>
        <v>458</v>
      </c>
      <c r="X181" s="61">
        <f t="shared" si="67"/>
        <v>458</v>
      </c>
      <c r="Y181" s="107">
        <f t="shared" si="68"/>
        <v>458</v>
      </c>
      <c r="Z181" s="61"/>
      <c r="AA181" s="17">
        <f t="shared" si="69"/>
        <v>0</v>
      </c>
      <c r="AB181" s="26">
        <f t="shared" si="70"/>
        <v>0</v>
      </c>
      <c r="AC181" s="122">
        <f t="shared" si="62"/>
        <v>0</v>
      </c>
      <c r="AD181" s="124"/>
      <c r="AE181" s="24"/>
      <c r="AF181" s="24"/>
      <c r="AG181" s="124">
        <f t="shared" si="50"/>
        <v>0</v>
      </c>
      <c r="AH181" s="24"/>
      <c r="AI181" s="126">
        <f t="shared" si="51"/>
        <v>0</v>
      </c>
      <c r="AJ181" s="17">
        <f t="shared" si="52"/>
        <v>0</v>
      </c>
      <c r="AK181" s="14"/>
      <c r="AL181" s="7"/>
      <c r="AM181" s="14"/>
      <c r="AN181" s="10" t="s">
        <v>23</v>
      </c>
      <c r="AO181" s="17"/>
      <c r="AP181" s="7" t="s">
        <v>577</v>
      </c>
      <c r="AQ181" s="20"/>
    </row>
    <row r="182" spans="1:43" ht="36" hidden="1" customHeight="1" x14ac:dyDescent="0.25">
      <c r="A182" s="7">
        <f t="shared" si="53"/>
        <v>179</v>
      </c>
      <c r="B182" s="7" t="s">
        <v>18</v>
      </c>
      <c r="C182" s="8" t="s">
        <v>295</v>
      </c>
      <c r="D182" s="114" t="s">
        <v>236</v>
      </c>
      <c r="E182" s="11" t="s">
        <v>269</v>
      </c>
      <c r="F182" s="12" t="s">
        <v>124</v>
      </c>
      <c r="G182" s="73">
        <v>1</v>
      </c>
      <c r="H182" s="31">
        <f>VLOOKUP(C182,[1]Sheet1!$B:$AY,50,0)</f>
        <v>165027.4</v>
      </c>
      <c r="I182" s="31">
        <f>VLOOKUP(C182,[1]Sheet1!$B:$AZ,51,0)</f>
        <v>171445.4</v>
      </c>
      <c r="J182" s="44">
        <f>VLOOKUP(C182,[1]Sheet1!$B$5:$BB$697,53,0)</f>
        <v>6182.65</v>
      </c>
      <c r="K182" s="44">
        <f>VLOOKUP(C182,[1]Sheet1!$B:$BC,54,0)</f>
        <v>6182.65</v>
      </c>
      <c r="L182" s="44">
        <f>VLOOKUP(C182,[1]Sheet1!$B:$BD,55,0)</f>
        <v>6132.65</v>
      </c>
      <c r="M182" s="44">
        <f>VLOOKUP(C182,[1]Sheet1!$B:$BE,56,0)</f>
        <v>6132.65</v>
      </c>
      <c r="N182" s="44">
        <f>VLOOKUP(C182,[1]Sheet1!$B:$BF,57,0)</f>
        <v>14920.8166666667</v>
      </c>
      <c r="O182" s="44">
        <f>VLOOKUP(C182,[2]Sheet1!$B:$BH,59,0)</f>
        <v>11003.15</v>
      </c>
      <c r="P182" s="108">
        <f t="shared" si="63"/>
        <v>50554.566666666702</v>
      </c>
      <c r="Q182" s="109">
        <f>VLOOKUP(C182,[3]Sheet2!$A:$V,21,0)</f>
        <v>30000</v>
      </c>
      <c r="R182" s="109">
        <v>30000</v>
      </c>
      <c r="S182" s="109"/>
      <c r="T182" s="109"/>
      <c r="U182" s="109">
        <f t="shared" si="64"/>
        <v>60000</v>
      </c>
      <c r="V182" s="106">
        <f t="shared" si="65"/>
        <v>-9445.4333333332979</v>
      </c>
      <c r="W182" s="112">
        <f t="shared" si="66"/>
        <v>171445.4</v>
      </c>
      <c r="X182" s="61">
        <f t="shared" si="67"/>
        <v>171445.4</v>
      </c>
      <c r="Y182" s="107">
        <f t="shared" si="68"/>
        <v>171445.4</v>
      </c>
      <c r="Z182" s="61"/>
      <c r="AA182" s="17">
        <f t="shared" si="69"/>
        <v>0</v>
      </c>
      <c r="AB182" s="26">
        <f t="shared" si="70"/>
        <v>0</v>
      </c>
      <c r="AC182" s="122">
        <f t="shared" si="62"/>
        <v>0</v>
      </c>
      <c r="AD182" s="124"/>
      <c r="AE182" s="24"/>
      <c r="AF182" s="24"/>
      <c r="AG182" s="124">
        <f t="shared" si="50"/>
        <v>0</v>
      </c>
      <c r="AH182" s="24"/>
      <c r="AI182" s="126">
        <f t="shared" si="51"/>
        <v>0</v>
      </c>
      <c r="AJ182" s="17">
        <f t="shared" si="52"/>
        <v>0</v>
      </c>
      <c r="AK182" s="14"/>
      <c r="AL182" s="7"/>
      <c r="AM182" s="14"/>
      <c r="AN182" s="10" t="s">
        <v>23</v>
      </c>
      <c r="AO182" s="17"/>
      <c r="AP182" s="7" t="s">
        <v>577</v>
      </c>
      <c r="AQ182" s="20"/>
    </row>
    <row r="183" spans="1:43" ht="36" hidden="1" customHeight="1" x14ac:dyDescent="0.25">
      <c r="A183" s="7">
        <f t="shared" si="53"/>
        <v>180</v>
      </c>
      <c r="B183" s="113" t="s">
        <v>555</v>
      </c>
      <c r="C183" s="8" t="s">
        <v>294</v>
      </c>
      <c r="D183" s="114" t="s">
        <v>237</v>
      </c>
      <c r="E183" s="11" t="s">
        <v>27</v>
      </c>
      <c r="F183" s="12" t="s">
        <v>124</v>
      </c>
      <c r="G183" s="73">
        <v>1</v>
      </c>
      <c r="H183" s="31">
        <f>VLOOKUP(C183,[1]Sheet1!$B:$AY,50,0)</f>
        <v>44064.5</v>
      </c>
      <c r="I183" s="31">
        <f>VLOOKUP(C183,[1]Sheet1!$B:$AZ,51,0)</f>
        <v>44064.5</v>
      </c>
      <c r="J183" s="44">
        <f>VLOOKUP(C183,[1]Sheet1!$B$5:$BB$697,53,0)</f>
        <v>3027.6666666666702</v>
      </c>
      <c r="K183" s="44">
        <f>VLOOKUP(C183,[1]Sheet1!$B:$BC,54,0)</f>
        <v>3027.6666666666702</v>
      </c>
      <c r="L183" s="44">
        <f>VLOOKUP(C183,[1]Sheet1!$B:$BD,55,0)</f>
        <v>3027.6666666666702</v>
      </c>
      <c r="M183" s="44">
        <f>VLOOKUP(C183,[1]Sheet1!$B:$BE,56,0)</f>
        <v>3027.6666666666702</v>
      </c>
      <c r="N183" s="44">
        <f>VLOOKUP(C183,[1]Sheet1!$B:$BF,57,0)</f>
        <v>3027.6666666666702</v>
      </c>
      <c r="O183" s="44">
        <f>VLOOKUP(C183,[2]Sheet1!$B:$BH,59,0)</f>
        <v>3027.6666666666665</v>
      </c>
      <c r="P183" s="108">
        <f t="shared" si="63"/>
        <v>18166.000000000018</v>
      </c>
      <c r="Q183" s="109">
        <f>VLOOKUP(C183,[3]Sheet2!$A:$V,21,0)</f>
        <v>0</v>
      </c>
      <c r="R183" s="109"/>
      <c r="S183" s="109"/>
      <c r="T183" s="109"/>
      <c r="U183" s="109">
        <f t="shared" si="64"/>
        <v>0</v>
      </c>
      <c r="V183" s="106">
        <f t="shared" si="65"/>
        <v>18166.000000000018</v>
      </c>
      <c r="W183" s="112">
        <f t="shared" si="66"/>
        <v>44064.5</v>
      </c>
      <c r="X183" s="61">
        <f t="shared" si="67"/>
        <v>44064.5</v>
      </c>
      <c r="Y183" s="107">
        <f t="shared" si="68"/>
        <v>44064.5</v>
      </c>
      <c r="Z183" s="61"/>
      <c r="AA183" s="17">
        <f t="shared" si="69"/>
        <v>0</v>
      </c>
      <c r="AB183" s="26">
        <f t="shared" si="70"/>
        <v>0</v>
      </c>
      <c r="AC183" s="122">
        <f t="shared" si="62"/>
        <v>0</v>
      </c>
      <c r="AD183" s="124"/>
      <c r="AE183" s="24"/>
      <c r="AF183" s="24"/>
      <c r="AG183" s="124">
        <f t="shared" si="50"/>
        <v>0</v>
      </c>
      <c r="AH183" s="24"/>
      <c r="AI183" s="126">
        <f t="shared" si="51"/>
        <v>0</v>
      </c>
      <c r="AJ183" s="17">
        <f t="shared" si="52"/>
        <v>0</v>
      </c>
      <c r="AK183" s="14"/>
      <c r="AL183" s="7"/>
      <c r="AM183" s="14"/>
      <c r="AN183" s="10" t="s">
        <v>23</v>
      </c>
      <c r="AO183" s="17"/>
      <c r="AP183" s="7" t="s">
        <v>577</v>
      </c>
      <c r="AQ183" s="20"/>
    </row>
    <row r="184" spans="1:43" ht="36" hidden="1" customHeight="1" x14ac:dyDescent="0.25">
      <c r="A184" s="7">
        <f t="shared" si="53"/>
        <v>181</v>
      </c>
      <c r="B184" s="7" t="s">
        <v>29</v>
      </c>
      <c r="C184" s="8" t="s">
        <v>481</v>
      </c>
      <c r="D184" s="114" t="s">
        <v>482</v>
      </c>
      <c r="E184" s="11" t="s">
        <v>27</v>
      </c>
      <c r="F184" s="12" t="s">
        <v>124</v>
      </c>
      <c r="G184" s="73">
        <v>1</v>
      </c>
      <c r="H184" s="31">
        <f>VLOOKUP(C184,[1]Sheet1!$B:$AY,50,0)</f>
        <v>9000</v>
      </c>
      <c r="I184" s="31">
        <f>VLOOKUP(C184,[1]Sheet1!$B:$AZ,51,0)</f>
        <v>9000</v>
      </c>
      <c r="J184" s="44">
        <f>VLOOKUP(C184,[1]Sheet1!$B$5:$BB$697,53,0)</f>
        <v>1500</v>
      </c>
      <c r="K184" s="44">
        <f>VLOOKUP(C184,[1]Sheet1!$B:$BC,54,0)</f>
        <v>1500</v>
      </c>
      <c r="L184" s="44">
        <f>VLOOKUP(C184,[1]Sheet1!$B:$BD,55,0)</f>
        <v>1500</v>
      </c>
      <c r="M184" s="44">
        <f>VLOOKUP(C184,[1]Sheet1!$B:$BE,56,0)</f>
        <v>1500</v>
      </c>
      <c r="N184" s="44">
        <f>VLOOKUP(C184,[1]Sheet1!$B:$BF,57,0)</f>
        <v>1500</v>
      </c>
      <c r="O184" s="44">
        <f>VLOOKUP(C184,[2]Sheet1!$B:$BH,59,0)</f>
        <v>1500</v>
      </c>
      <c r="P184" s="108">
        <f t="shared" si="63"/>
        <v>9000</v>
      </c>
      <c r="Q184" s="109">
        <f>VLOOKUP(C184,[3]Sheet2!$A:$V,21,0)</f>
        <v>0</v>
      </c>
      <c r="R184" s="109"/>
      <c r="S184" s="109"/>
      <c r="T184" s="109"/>
      <c r="U184" s="109">
        <f t="shared" si="64"/>
        <v>0</v>
      </c>
      <c r="V184" s="106">
        <f t="shared" si="65"/>
        <v>9000</v>
      </c>
      <c r="W184" s="112">
        <f t="shared" si="66"/>
        <v>9000</v>
      </c>
      <c r="X184" s="61">
        <f t="shared" si="67"/>
        <v>9000</v>
      </c>
      <c r="Y184" s="107">
        <f t="shared" si="68"/>
        <v>9000</v>
      </c>
      <c r="Z184" s="61"/>
      <c r="AA184" s="17">
        <f t="shared" si="69"/>
        <v>0</v>
      </c>
      <c r="AB184" s="26">
        <f t="shared" si="70"/>
        <v>0</v>
      </c>
      <c r="AC184" s="122">
        <f t="shared" si="62"/>
        <v>0</v>
      </c>
      <c r="AD184" s="124"/>
      <c r="AE184" s="24"/>
      <c r="AF184" s="24"/>
      <c r="AG184" s="124">
        <f t="shared" si="50"/>
        <v>0</v>
      </c>
      <c r="AH184" s="24"/>
      <c r="AI184" s="126">
        <f t="shared" si="51"/>
        <v>0</v>
      </c>
      <c r="AJ184" s="17">
        <f t="shared" si="52"/>
        <v>0</v>
      </c>
      <c r="AK184" s="14"/>
      <c r="AL184" s="7"/>
      <c r="AM184" s="14"/>
      <c r="AN184" s="10" t="s">
        <v>23</v>
      </c>
      <c r="AO184" s="17"/>
      <c r="AP184" s="7" t="s">
        <v>577</v>
      </c>
      <c r="AQ184" s="20"/>
    </row>
    <row r="185" spans="1:43" ht="36" hidden="1" customHeight="1" x14ac:dyDescent="0.25">
      <c r="A185" s="7">
        <f t="shared" si="53"/>
        <v>182</v>
      </c>
      <c r="B185" s="113" t="s">
        <v>555</v>
      </c>
      <c r="C185" s="8" t="s">
        <v>499</v>
      </c>
      <c r="D185" s="114" t="s">
        <v>500</v>
      </c>
      <c r="E185" s="11" t="s">
        <v>27</v>
      </c>
      <c r="F185" s="12" t="s">
        <v>124</v>
      </c>
      <c r="G185" s="73">
        <v>0.8</v>
      </c>
      <c r="H185" s="31">
        <f>VLOOKUP(C185,[1]Sheet1!$B:$AY,50,0)</f>
        <v>16908.5</v>
      </c>
      <c r="I185" s="31">
        <f>VLOOKUP(C185,[1]Sheet1!$B:$AZ,51,0)</f>
        <v>16908.5</v>
      </c>
      <c r="J185" s="44">
        <f>VLOOKUP(C185,[1]Sheet1!$B$5:$BB$697,53,0)</f>
        <v>0</v>
      </c>
      <c r="K185" s="44">
        <f>VLOOKUP(C185,[1]Sheet1!$B:$BC,54,0)</f>
        <v>0</v>
      </c>
      <c r="L185" s="44">
        <f>VLOOKUP(C185,[1]Sheet1!$B:$BD,55,0)</f>
        <v>0</v>
      </c>
      <c r="M185" s="44">
        <f>VLOOKUP(C185,[1]Sheet1!$B:$BE,56,0)</f>
        <v>0</v>
      </c>
      <c r="N185" s="44">
        <f>VLOOKUP(C185,[1]Sheet1!$B:$BF,57,0)</f>
        <v>0</v>
      </c>
      <c r="O185" s="44">
        <f>VLOOKUP(C185,[2]Sheet1!$B:$BH,59,0)</f>
        <v>2818.0833333333335</v>
      </c>
      <c r="P185" s="108">
        <f t="shared" si="63"/>
        <v>2254.4666666666667</v>
      </c>
      <c r="Q185" s="109">
        <f>VLOOKUP(C185,[3]Sheet2!$A:$V,21,0)</f>
        <v>0</v>
      </c>
      <c r="R185" s="109"/>
      <c r="S185" s="109"/>
      <c r="T185" s="109"/>
      <c r="U185" s="109">
        <f t="shared" si="64"/>
        <v>0</v>
      </c>
      <c r="V185" s="106">
        <f t="shared" si="65"/>
        <v>2254.4666666666667</v>
      </c>
      <c r="W185" s="112">
        <f t="shared" si="66"/>
        <v>16908.5</v>
      </c>
      <c r="X185" s="61">
        <f t="shared" si="67"/>
        <v>16908.5</v>
      </c>
      <c r="Y185" s="107">
        <f t="shared" si="68"/>
        <v>16908.5</v>
      </c>
      <c r="Z185" s="61"/>
      <c r="AA185" s="17">
        <f t="shared" si="69"/>
        <v>0</v>
      </c>
      <c r="AB185" s="26">
        <f t="shared" si="70"/>
        <v>0</v>
      </c>
      <c r="AC185" s="122">
        <f t="shared" si="62"/>
        <v>0</v>
      </c>
      <c r="AD185" s="124"/>
      <c r="AE185" s="24"/>
      <c r="AF185" s="24"/>
      <c r="AG185" s="124">
        <f t="shared" si="50"/>
        <v>0</v>
      </c>
      <c r="AH185" s="24"/>
      <c r="AI185" s="126">
        <f t="shared" si="51"/>
        <v>0</v>
      </c>
      <c r="AJ185" s="17">
        <f t="shared" si="52"/>
        <v>0</v>
      </c>
      <c r="AK185" s="14"/>
      <c r="AL185" s="7"/>
      <c r="AM185" s="14"/>
      <c r="AN185" s="10" t="s">
        <v>23</v>
      </c>
      <c r="AO185" s="17"/>
      <c r="AP185" s="7" t="s">
        <v>577</v>
      </c>
      <c r="AQ185" s="20"/>
    </row>
    <row r="186" spans="1:43" ht="36" hidden="1" customHeight="1" x14ac:dyDescent="0.25">
      <c r="A186" s="7">
        <f t="shared" si="53"/>
        <v>183</v>
      </c>
      <c r="B186" s="7" t="s">
        <v>29</v>
      </c>
      <c r="C186" s="8" t="s">
        <v>195</v>
      </c>
      <c r="D186" s="114" t="s">
        <v>196</v>
      </c>
      <c r="E186" s="11" t="s">
        <v>27</v>
      </c>
      <c r="F186" s="12" t="s">
        <v>127</v>
      </c>
      <c r="G186" s="73">
        <v>1</v>
      </c>
      <c r="H186" s="31">
        <f>VLOOKUP(C186,[1]Sheet1!$B:$AY,50,0)</f>
        <v>0</v>
      </c>
      <c r="I186" s="31">
        <f>VLOOKUP(C186,[1]Sheet1!$B:$AZ,51,0)</f>
        <v>0</v>
      </c>
      <c r="J186" s="44">
        <f>VLOOKUP(C186,[1]Sheet1!$B$5:$BB$697,53,0)</f>
        <v>0</v>
      </c>
      <c r="K186" s="44">
        <f>VLOOKUP(C186,[1]Sheet1!$B:$BC,54,0)</f>
        <v>0</v>
      </c>
      <c r="L186" s="44">
        <f>VLOOKUP(C186,[1]Sheet1!$B:$BD,55,0)</f>
        <v>0</v>
      </c>
      <c r="M186" s="44">
        <f>VLOOKUP(C186,[1]Sheet1!$B:$BE,56,0)</f>
        <v>0</v>
      </c>
      <c r="N186" s="44">
        <f>VLOOKUP(C186,[1]Sheet1!$B:$BF,57,0)</f>
        <v>0</v>
      </c>
      <c r="O186" s="44">
        <f>VLOOKUP(C186,[2]Sheet1!$B:$BH,59,0)</f>
        <v>0</v>
      </c>
      <c r="P186" s="108">
        <f t="shared" si="63"/>
        <v>0</v>
      </c>
      <c r="Q186" s="109">
        <f>VLOOKUP(C186,[3]Sheet2!$A:$V,21,0)</f>
        <v>20000</v>
      </c>
      <c r="R186" s="109"/>
      <c r="S186" s="109">
        <v>21200</v>
      </c>
      <c r="T186" s="109"/>
      <c r="U186" s="109">
        <f t="shared" si="64"/>
        <v>41200</v>
      </c>
      <c r="V186" s="106">
        <f t="shared" si="65"/>
        <v>-41200</v>
      </c>
      <c r="W186" s="112">
        <f t="shared" si="66"/>
        <v>-21200</v>
      </c>
      <c r="X186" s="61">
        <f t="shared" si="67"/>
        <v>-21200</v>
      </c>
      <c r="Y186" s="107">
        <f t="shared" si="68"/>
        <v>0</v>
      </c>
      <c r="Z186" s="61"/>
      <c r="AA186" s="17">
        <f t="shared" si="69"/>
        <v>0</v>
      </c>
      <c r="AB186" s="26" t="str">
        <f t="shared" si="70"/>
        <v>100%</v>
      </c>
      <c r="AC186" s="122">
        <f t="shared" si="62"/>
        <v>0</v>
      </c>
      <c r="AD186" s="124"/>
      <c r="AE186" s="24"/>
      <c r="AF186" s="24"/>
      <c r="AG186" s="124">
        <f t="shared" si="50"/>
        <v>0</v>
      </c>
      <c r="AH186" s="24"/>
      <c r="AI186" s="126">
        <f t="shared" si="51"/>
        <v>0</v>
      </c>
      <c r="AJ186" s="17">
        <f t="shared" si="52"/>
        <v>0</v>
      </c>
      <c r="AK186" s="14"/>
      <c r="AL186" s="7"/>
      <c r="AM186" s="14"/>
      <c r="AN186" s="10" t="s">
        <v>23</v>
      </c>
      <c r="AO186" s="17"/>
      <c r="AP186" s="7" t="s">
        <v>578</v>
      </c>
      <c r="AQ186" s="20"/>
    </row>
    <row r="187" spans="1:43" ht="36" hidden="1" customHeight="1" x14ac:dyDescent="0.25">
      <c r="A187" s="7">
        <f t="shared" si="53"/>
        <v>184</v>
      </c>
      <c r="B187" s="113" t="s">
        <v>556</v>
      </c>
      <c r="C187" s="8" t="s">
        <v>477</v>
      </c>
      <c r="D187" s="114" t="s">
        <v>478</v>
      </c>
      <c r="E187" s="11" t="s">
        <v>27</v>
      </c>
      <c r="F187" s="12" t="s">
        <v>127</v>
      </c>
      <c r="G187" s="73">
        <v>1</v>
      </c>
      <c r="H187" s="31">
        <f>VLOOKUP(C187,[1]Sheet1!$B:$AY,50,0)</f>
        <v>82192</v>
      </c>
      <c r="I187" s="31">
        <f>VLOOKUP(C187,[1]Sheet1!$B:$AZ,51,0)</f>
        <v>82192</v>
      </c>
      <c r="J187" s="44">
        <f>VLOOKUP(C187,[1]Sheet1!$B$5:$BB$697,53,0)</f>
        <v>0</v>
      </c>
      <c r="K187" s="44">
        <f>VLOOKUP(C187,[1]Sheet1!$B:$BC,54,0)</f>
        <v>0</v>
      </c>
      <c r="L187" s="44">
        <f>VLOOKUP(C187,[1]Sheet1!$B:$BD,55,0)</f>
        <v>0</v>
      </c>
      <c r="M187" s="44">
        <f>VLOOKUP(C187,[1]Sheet1!$B:$BE,56,0)</f>
        <v>0</v>
      </c>
      <c r="N187" s="44">
        <f>VLOOKUP(C187,[1]Sheet1!$B:$BF,57,0)</f>
        <v>0</v>
      </c>
      <c r="O187" s="44">
        <f>VLOOKUP(C187,[2]Sheet1!$B:$BH,59,0)</f>
        <v>0</v>
      </c>
      <c r="P187" s="108">
        <f t="shared" si="63"/>
        <v>0</v>
      </c>
      <c r="Q187" s="109">
        <f>VLOOKUP(C187,[3]Sheet2!$A:$V,21,0)</f>
        <v>0</v>
      </c>
      <c r="R187" s="109"/>
      <c r="S187" s="109"/>
      <c r="T187" s="109"/>
      <c r="U187" s="109">
        <f t="shared" si="64"/>
        <v>0</v>
      </c>
      <c r="V187" s="106">
        <f t="shared" si="65"/>
        <v>0</v>
      </c>
      <c r="W187" s="112">
        <f t="shared" si="66"/>
        <v>82192</v>
      </c>
      <c r="X187" s="61">
        <f t="shared" si="67"/>
        <v>82192</v>
      </c>
      <c r="Y187" s="107">
        <f t="shared" si="68"/>
        <v>82192</v>
      </c>
      <c r="Z187" s="127"/>
      <c r="AA187" s="17">
        <f t="shared" si="69"/>
        <v>0</v>
      </c>
      <c r="AB187" s="26">
        <f t="shared" si="70"/>
        <v>0</v>
      </c>
      <c r="AC187" s="122">
        <f t="shared" si="62"/>
        <v>0</v>
      </c>
      <c r="AD187" s="124"/>
      <c r="AE187" s="24"/>
      <c r="AF187" s="24"/>
      <c r="AG187" s="124">
        <f t="shared" si="50"/>
        <v>0</v>
      </c>
      <c r="AH187" s="24"/>
      <c r="AI187" s="126">
        <f t="shared" si="51"/>
        <v>0</v>
      </c>
      <c r="AJ187" s="17">
        <f t="shared" si="52"/>
        <v>0</v>
      </c>
      <c r="AK187" s="14"/>
      <c r="AL187" s="7"/>
      <c r="AM187" s="14"/>
      <c r="AN187" s="10" t="s">
        <v>23</v>
      </c>
      <c r="AO187" s="17"/>
      <c r="AP187" s="7" t="s">
        <v>578</v>
      </c>
      <c r="AQ187" s="111" t="s">
        <v>558</v>
      </c>
    </row>
    <row r="188" spans="1:43" ht="36" hidden="1" customHeight="1" x14ac:dyDescent="0.25">
      <c r="A188" s="7">
        <f t="shared" si="53"/>
        <v>185</v>
      </c>
      <c r="B188" s="113" t="s">
        <v>556</v>
      </c>
      <c r="C188" s="8" t="s">
        <v>483</v>
      </c>
      <c r="D188" s="114" t="s">
        <v>484</v>
      </c>
      <c r="E188" s="11" t="s">
        <v>27</v>
      </c>
      <c r="F188" s="12" t="s">
        <v>127</v>
      </c>
      <c r="G188" s="73">
        <v>1</v>
      </c>
      <c r="H188" s="31">
        <f>VLOOKUP(C188,[1]Sheet1!$B:$AY,50,0)</f>
        <v>13740</v>
      </c>
      <c r="I188" s="31">
        <f>VLOOKUP(C188,[1]Sheet1!$B:$AZ,51,0)</f>
        <v>13740</v>
      </c>
      <c r="J188" s="44">
        <f>VLOOKUP(C188,[1]Sheet1!$B$5:$BB$697,53,0)</f>
        <v>2290</v>
      </c>
      <c r="K188" s="44">
        <f>VLOOKUP(C188,[1]Sheet1!$B:$BC,54,0)</f>
        <v>2290</v>
      </c>
      <c r="L188" s="44">
        <f>VLOOKUP(C188,[1]Sheet1!$B:$BD,55,0)</f>
        <v>2290</v>
      </c>
      <c r="M188" s="44">
        <f>VLOOKUP(C188,[1]Sheet1!$B:$BE,56,0)</f>
        <v>0</v>
      </c>
      <c r="N188" s="44">
        <f>VLOOKUP(C188,[1]Sheet1!$B:$BF,57,0)</f>
        <v>0</v>
      </c>
      <c r="O188" s="44">
        <f>VLOOKUP(C188,[2]Sheet1!$B:$BH,59,0)</f>
        <v>0</v>
      </c>
      <c r="P188" s="108">
        <f t="shared" si="63"/>
        <v>6870</v>
      </c>
      <c r="Q188" s="109"/>
      <c r="R188" s="109"/>
      <c r="S188" s="109"/>
      <c r="T188" s="109"/>
      <c r="U188" s="109">
        <f t="shared" si="64"/>
        <v>0</v>
      </c>
      <c r="V188" s="106">
        <f t="shared" si="65"/>
        <v>6870</v>
      </c>
      <c r="W188" s="112">
        <f t="shared" si="66"/>
        <v>13740</v>
      </c>
      <c r="X188" s="61">
        <f t="shared" si="67"/>
        <v>13740</v>
      </c>
      <c r="Y188" s="107">
        <f t="shared" si="68"/>
        <v>13740</v>
      </c>
      <c r="Z188" s="61"/>
      <c r="AA188" s="17">
        <f t="shared" si="69"/>
        <v>0</v>
      </c>
      <c r="AB188" s="26">
        <f t="shared" si="70"/>
        <v>0</v>
      </c>
      <c r="AC188" s="122">
        <f t="shared" si="62"/>
        <v>0</v>
      </c>
      <c r="AD188" s="124"/>
      <c r="AE188" s="24"/>
      <c r="AF188" s="24"/>
      <c r="AG188" s="124">
        <f t="shared" si="50"/>
        <v>0</v>
      </c>
      <c r="AH188" s="24"/>
      <c r="AI188" s="126">
        <f t="shared" si="51"/>
        <v>0</v>
      </c>
      <c r="AJ188" s="17">
        <f t="shared" si="52"/>
        <v>0</v>
      </c>
      <c r="AK188" s="14"/>
      <c r="AL188" s="7"/>
      <c r="AM188" s="14"/>
      <c r="AN188" s="10" t="s">
        <v>23</v>
      </c>
      <c r="AO188" s="17"/>
      <c r="AP188" s="7" t="s">
        <v>578</v>
      </c>
      <c r="AQ188" s="20"/>
    </row>
    <row r="189" spans="1:43" ht="36" hidden="1" customHeight="1" x14ac:dyDescent="0.25">
      <c r="A189" s="7">
        <f t="shared" si="53"/>
        <v>186</v>
      </c>
      <c r="B189" s="113" t="s">
        <v>555</v>
      </c>
      <c r="C189" s="8" t="s">
        <v>491</v>
      </c>
      <c r="D189" s="114" t="s">
        <v>492</v>
      </c>
      <c r="E189" s="11" t="s">
        <v>27</v>
      </c>
      <c r="F189" s="12" t="s">
        <v>127</v>
      </c>
      <c r="G189" s="73">
        <v>1</v>
      </c>
      <c r="H189" s="31">
        <f>VLOOKUP(C189,[1]Sheet1!$B:$AY,50,0)</f>
        <v>41630</v>
      </c>
      <c r="I189" s="31">
        <f>VLOOKUP(C189,[1]Sheet1!$B:$AZ,51,0)</f>
        <v>41630</v>
      </c>
      <c r="J189" s="44">
        <f>VLOOKUP(C189,[1]Sheet1!$B$5:$BB$697,53,0)</f>
        <v>0</v>
      </c>
      <c r="K189" s="44">
        <f>VLOOKUP(C189,[1]Sheet1!$B:$BC,54,0)</f>
        <v>0</v>
      </c>
      <c r="L189" s="44">
        <f>VLOOKUP(C189,[1]Sheet1!$B:$BD,55,0)</f>
        <v>0</v>
      </c>
      <c r="M189" s="44">
        <f>VLOOKUP(C189,[1]Sheet1!$B:$BE,56,0)</f>
        <v>0</v>
      </c>
      <c r="N189" s="44">
        <f>VLOOKUP(C189,[1]Sheet1!$B:$BF,57,0)</f>
        <v>0</v>
      </c>
      <c r="O189" s="44">
        <f>VLOOKUP(C189,[2]Sheet1!$B:$BH,59,0)</f>
        <v>0</v>
      </c>
      <c r="P189" s="108">
        <f t="shared" si="63"/>
        <v>0</v>
      </c>
      <c r="Q189" s="109"/>
      <c r="R189" s="109"/>
      <c r="S189" s="109"/>
      <c r="T189" s="109"/>
      <c r="U189" s="109">
        <f t="shared" si="64"/>
        <v>0</v>
      </c>
      <c r="V189" s="106">
        <f t="shared" si="65"/>
        <v>0</v>
      </c>
      <c r="W189" s="112">
        <f t="shared" si="66"/>
        <v>41630</v>
      </c>
      <c r="X189" s="61">
        <f t="shared" si="67"/>
        <v>41630</v>
      </c>
      <c r="Y189" s="107">
        <f t="shared" si="68"/>
        <v>41630</v>
      </c>
      <c r="Z189" s="61"/>
      <c r="AA189" s="17">
        <f t="shared" si="69"/>
        <v>0</v>
      </c>
      <c r="AB189" s="26">
        <f t="shared" si="70"/>
        <v>0</v>
      </c>
      <c r="AC189" s="122">
        <f t="shared" si="62"/>
        <v>0</v>
      </c>
      <c r="AD189" s="124"/>
      <c r="AE189" s="24"/>
      <c r="AF189" s="24"/>
      <c r="AG189" s="124">
        <f t="shared" si="50"/>
        <v>0</v>
      </c>
      <c r="AH189" s="24"/>
      <c r="AI189" s="126">
        <f t="shared" si="51"/>
        <v>0</v>
      </c>
      <c r="AJ189" s="17">
        <f t="shared" si="52"/>
        <v>0</v>
      </c>
      <c r="AK189" s="14"/>
      <c r="AL189" s="7"/>
      <c r="AM189" s="14"/>
      <c r="AN189" s="10" t="s">
        <v>23</v>
      </c>
      <c r="AO189" s="17"/>
      <c r="AP189" s="7" t="s">
        <v>578</v>
      </c>
      <c r="AQ189" s="20"/>
    </row>
    <row r="190" spans="1:43" ht="36" hidden="1" customHeight="1" x14ac:dyDescent="0.25">
      <c r="A190" s="7">
        <f t="shared" si="53"/>
        <v>187</v>
      </c>
      <c r="B190" s="113" t="s">
        <v>555</v>
      </c>
      <c r="C190" s="8" t="s">
        <v>495</v>
      </c>
      <c r="D190" s="114" t="s">
        <v>496</v>
      </c>
      <c r="E190" s="11" t="s">
        <v>27</v>
      </c>
      <c r="F190" s="12" t="s">
        <v>127</v>
      </c>
      <c r="G190" s="73">
        <v>1</v>
      </c>
      <c r="H190" s="31">
        <f>VLOOKUP(C190,[1]Sheet1!$B:$AY,50,0)</f>
        <v>82560</v>
      </c>
      <c r="I190" s="31">
        <f>VLOOKUP(C190,[1]Sheet1!$B:$AZ,51,0)</f>
        <v>82560</v>
      </c>
      <c r="J190" s="44">
        <f>VLOOKUP(C190,[1]Sheet1!$B$5:$BB$697,53,0)</f>
        <v>0</v>
      </c>
      <c r="K190" s="44">
        <f>VLOOKUP(C190,[1]Sheet1!$B:$BC,54,0)</f>
        <v>13760</v>
      </c>
      <c r="L190" s="44">
        <f>VLOOKUP(C190,[1]Sheet1!$B:$BD,55,0)</f>
        <v>13760</v>
      </c>
      <c r="M190" s="44">
        <f>VLOOKUP(C190,[1]Sheet1!$B:$BE,56,0)</f>
        <v>13760</v>
      </c>
      <c r="N190" s="44">
        <f>VLOOKUP(C190,[1]Sheet1!$B:$BF,57,0)</f>
        <v>13760</v>
      </c>
      <c r="O190" s="44">
        <f>VLOOKUP(C190,[2]Sheet1!$B:$BH,59,0)</f>
        <v>13760</v>
      </c>
      <c r="P190" s="108">
        <f t="shared" si="63"/>
        <v>68800</v>
      </c>
      <c r="Q190" s="109">
        <f>VLOOKUP(C190,[3]Sheet2!$A:$V,21,0)</f>
        <v>0</v>
      </c>
      <c r="R190" s="109"/>
      <c r="S190" s="109"/>
      <c r="T190" s="109"/>
      <c r="U190" s="109">
        <f t="shared" si="64"/>
        <v>0</v>
      </c>
      <c r="V190" s="106">
        <f t="shared" si="65"/>
        <v>68800</v>
      </c>
      <c r="W190" s="112">
        <f t="shared" si="66"/>
        <v>82560</v>
      </c>
      <c r="X190" s="61">
        <f t="shared" si="67"/>
        <v>82560</v>
      </c>
      <c r="Y190" s="107">
        <f t="shared" si="68"/>
        <v>82560</v>
      </c>
      <c r="Z190" s="61"/>
      <c r="AA190" s="17">
        <f t="shared" si="69"/>
        <v>0</v>
      </c>
      <c r="AB190" s="26">
        <f t="shared" si="70"/>
        <v>0</v>
      </c>
      <c r="AC190" s="122">
        <f t="shared" si="62"/>
        <v>0</v>
      </c>
      <c r="AD190" s="124"/>
      <c r="AE190" s="24"/>
      <c r="AF190" s="24"/>
      <c r="AG190" s="124">
        <f t="shared" si="50"/>
        <v>0</v>
      </c>
      <c r="AH190" s="24"/>
      <c r="AI190" s="126">
        <f t="shared" si="51"/>
        <v>0</v>
      </c>
      <c r="AJ190" s="17">
        <f t="shared" si="52"/>
        <v>0</v>
      </c>
      <c r="AK190" s="14"/>
      <c r="AL190" s="7"/>
      <c r="AM190" s="14"/>
      <c r="AN190" s="10" t="s">
        <v>23</v>
      </c>
      <c r="AO190" s="17"/>
      <c r="AP190" s="7" t="s">
        <v>578</v>
      </c>
      <c r="AQ190" s="20"/>
    </row>
    <row r="191" spans="1:43" ht="36" hidden="1" customHeight="1" x14ac:dyDescent="0.25">
      <c r="A191" s="7">
        <f t="shared" si="53"/>
        <v>188</v>
      </c>
      <c r="B191" s="113" t="s">
        <v>556</v>
      </c>
      <c r="C191" s="8" t="s">
        <v>125</v>
      </c>
      <c r="D191" s="114" t="s">
        <v>126</v>
      </c>
      <c r="E191" s="11" t="s">
        <v>27</v>
      </c>
      <c r="F191" s="12" t="s">
        <v>127</v>
      </c>
      <c r="G191" s="73">
        <v>1</v>
      </c>
      <c r="H191" s="31">
        <f>VLOOKUP(C191,[1]Sheet1!$B:$AY,50,0)</f>
        <v>140700</v>
      </c>
      <c r="I191" s="31">
        <f>VLOOKUP(C191,[1]Sheet1!$B:$AZ,51,0)</f>
        <v>140700</v>
      </c>
      <c r="J191" s="44">
        <f>VLOOKUP(C191,[1]Sheet1!$B$5:$BB$697,53,0)</f>
        <v>0</v>
      </c>
      <c r="K191" s="44">
        <f>VLOOKUP(C191,[1]Sheet1!$B:$BC,54,0)</f>
        <v>0</v>
      </c>
      <c r="L191" s="44">
        <f>VLOOKUP(C191,[1]Sheet1!$B:$BD,55,0)</f>
        <v>23450</v>
      </c>
      <c r="M191" s="44">
        <f>VLOOKUP(C191,[1]Sheet1!$B:$BE,56,0)</f>
        <v>23450</v>
      </c>
      <c r="N191" s="44">
        <f>VLOOKUP(C191,[1]Sheet1!$B:$BF,57,0)</f>
        <v>23450</v>
      </c>
      <c r="O191" s="44">
        <f>VLOOKUP(C191,[2]Sheet1!$B:$BH,59,0)</f>
        <v>23450</v>
      </c>
      <c r="P191" s="108">
        <f t="shared" si="63"/>
        <v>93800</v>
      </c>
      <c r="Q191" s="109"/>
      <c r="R191" s="109"/>
      <c r="S191" s="109"/>
      <c r="T191" s="109"/>
      <c r="U191" s="109">
        <f t="shared" si="64"/>
        <v>0</v>
      </c>
      <c r="V191" s="106">
        <f t="shared" si="65"/>
        <v>93800</v>
      </c>
      <c r="W191" s="112">
        <f t="shared" si="66"/>
        <v>140700</v>
      </c>
      <c r="X191" s="61">
        <f t="shared" si="67"/>
        <v>140700</v>
      </c>
      <c r="Y191" s="107">
        <f t="shared" si="68"/>
        <v>140700</v>
      </c>
      <c r="Z191" s="61"/>
      <c r="AA191" s="17">
        <f t="shared" si="69"/>
        <v>0</v>
      </c>
      <c r="AB191" s="26">
        <f t="shared" si="70"/>
        <v>0</v>
      </c>
      <c r="AC191" s="122">
        <f t="shared" si="62"/>
        <v>0</v>
      </c>
      <c r="AD191" s="124"/>
      <c r="AE191" s="24"/>
      <c r="AF191" s="24"/>
      <c r="AG191" s="124">
        <f t="shared" si="50"/>
        <v>0</v>
      </c>
      <c r="AH191" s="24"/>
      <c r="AI191" s="126">
        <f t="shared" si="51"/>
        <v>0</v>
      </c>
      <c r="AJ191" s="17">
        <f t="shared" si="52"/>
        <v>0</v>
      </c>
      <c r="AK191" s="14"/>
      <c r="AL191" s="7"/>
      <c r="AM191" s="14"/>
      <c r="AN191" s="10" t="s">
        <v>23</v>
      </c>
      <c r="AO191" s="17"/>
      <c r="AP191" s="7" t="s">
        <v>578</v>
      </c>
      <c r="AQ191" s="20"/>
    </row>
    <row r="192" spans="1:43" ht="36" hidden="1" customHeight="1" x14ac:dyDescent="0.25">
      <c r="A192" s="7">
        <f t="shared" si="53"/>
        <v>189</v>
      </c>
      <c r="B192" s="113" t="s">
        <v>557</v>
      </c>
      <c r="C192" s="8" t="s">
        <v>544</v>
      </c>
      <c r="D192" s="114" t="s">
        <v>545</v>
      </c>
      <c r="E192" s="11" t="s">
        <v>27</v>
      </c>
      <c r="F192" s="12" t="s">
        <v>127</v>
      </c>
      <c r="G192" s="73">
        <v>1</v>
      </c>
      <c r="H192" s="31">
        <f>VLOOKUP(C192,[1]Sheet1!$B:$AY,50,0)</f>
        <v>0</v>
      </c>
      <c r="I192" s="31">
        <f>VLOOKUP(C192,[1]Sheet1!$B:$AZ,51,0)</f>
        <v>0</v>
      </c>
      <c r="J192" s="44">
        <f>VLOOKUP(C192,[1]Sheet1!$B$5:$BB$697,53,0)</f>
        <v>0</v>
      </c>
      <c r="K192" s="44">
        <f>VLOOKUP(C192,[1]Sheet1!$B:$BC,54,0)</f>
        <v>0</v>
      </c>
      <c r="L192" s="44">
        <f>VLOOKUP(C192,[1]Sheet1!$B:$BD,55,0)</f>
        <v>0</v>
      </c>
      <c r="M192" s="44">
        <f>VLOOKUP(C192,[1]Sheet1!$B:$BE,56,0)</f>
        <v>0</v>
      </c>
      <c r="N192" s="44">
        <f>VLOOKUP(C192,[1]Sheet1!$B:$BF,57,0)</f>
        <v>0</v>
      </c>
      <c r="O192" s="44">
        <f>VLOOKUP(C192,[2]Sheet1!$B:$BH,59,0)</f>
        <v>0</v>
      </c>
      <c r="P192" s="108">
        <f t="shared" si="63"/>
        <v>0</v>
      </c>
      <c r="Q192" s="109">
        <f>VLOOKUP(C192,[3]Sheet2!$A:$V,21,0)</f>
        <v>0</v>
      </c>
      <c r="R192" s="109"/>
      <c r="S192" s="109"/>
      <c r="T192" s="109"/>
      <c r="U192" s="109">
        <f t="shared" si="64"/>
        <v>0</v>
      </c>
      <c r="V192" s="106">
        <f t="shared" si="65"/>
        <v>0</v>
      </c>
      <c r="W192" s="112">
        <f t="shared" si="66"/>
        <v>0</v>
      </c>
      <c r="X192" s="61">
        <f t="shared" si="67"/>
        <v>0</v>
      </c>
      <c r="Y192" s="107">
        <f t="shared" si="68"/>
        <v>0</v>
      </c>
      <c r="Z192" s="61"/>
      <c r="AA192" s="17">
        <f t="shared" si="69"/>
        <v>0</v>
      </c>
      <c r="AB192" s="26" t="str">
        <f t="shared" si="70"/>
        <v>100%</v>
      </c>
      <c r="AC192" s="122">
        <f t="shared" si="62"/>
        <v>0</v>
      </c>
      <c r="AD192" s="124"/>
      <c r="AE192" s="24"/>
      <c r="AF192" s="24"/>
      <c r="AG192" s="124">
        <f t="shared" si="50"/>
        <v>0</v>
      </c>
      <c r="AH192" s="24"/>
      <c r="AI192" s="126">
        <f t="shared" si="51"/>
        <v>0</v>
      </c>
      <c r="AJ192" s="17">
        <f t="shared" si="52"/>
        <v>0</v>
      </c>
      <c r="AK192" s="14"/>
      <c r="AL192" s="7"/>
      <c r="AM192" s="14"/>
      <c r="AN192" s="10" t="s">
        <v>23</v>
      </c>
      <c r="AO192" s="17"/>
      <c r="AP192" s="7" t="s">
        <v>578</v>
      </c>
      <c r="AQ192" s="20"/>
    </row>
    <row r="193" spans="1:43" ht="36" hidden="1" customHeight="1" x14ac:dyDescent="0.25">
      <c r="A193" s="7">
        <f t="shared" si="53"/>
        <v>190</v>
      </c>
      <c r="B193" s="113" t="s">
        <v>557</v>
      </c>
      <c r="C193" s="8" t="s">
        <v>546</v>
      </c>
      <c r="D193" s="114" t="s">
        <v>547</v>
      </c>
      <c r="E193" s="11" t="s">
        <v>21</v>
      </c>
      <c r="F193" s="12" t="s">
        <v>127</v>
      </c>
      <c r="G193" s="73">
        <v>0.8</v>
      </c>
      <c r="H193" s="31">
        <f>VLOOKUP(C193,[1]Sheet1!$B:$AY,50,0)</f>
        <v>86795.3</v>
      </c>
      <c r="I193" s="31">
        <f>VLOOKUP(C193,[1]Sheet1!$B:$AZ,51,0)</f>
        <v>2486</v>
      </c>
      <c r="J193" s="44">
        <f>VLOOKUP(C193,[1]Sheet1!$B$5:$BB$697,53,0)</f>
        <v>0</v>
      </c>
      <c r="K193" s="44">
        <f>VLOOKUP(C193,[1]Sheet1!$B:$BC,54,0)</f>
        <v>0</v>
      </c>
      <c r="L193" s="44">
        <f>VLOOKUP(C193,[1]Sheet1!$B:$BD,55,0)</f>
        <v>414.33333333333297</v>
      </c>
      <c r="M193" s="44">
        <f>VLOOKUP(C193,[1]Sheet1!$B:$BE,56,0)</f>
        <v>7595.4833333333299</v>
      </c>
      <c r="N193" s="44">
        <f>VLOOKUP(C193,[1]Sheet1!$B:$BF,57,0)</f>
        <v>14465.8833333333</v>
      </c>
      <c r="O193" s="44">
        <f>VLOOKUP(C193,[2]Sheet1!$B:$BH,59,0)</f>
        <v>14465.883333333333</v>
      </c>
      <c r="P193" s="108">
        <f t="shared" si="63"/>
        <v>29553.266666666641</v>
      </c>
      <c r="Q193" s="109">
        <f>VLOOKUP(C193,[3]Sheet2!$A:$V,21,0)</f>
        <v>0</v>
      </c>
      <c r="R193" s="109"/>
      <c r="S193" s="109"/>
      <c r="T193" s="109"/>
      <c r="U193" s="109">
        <f t="shared" si="64"/>
        <v>0</v>
      </c>
      <c r="V193" s="106">
        <f t="shared" si="65"/>
        <v>29553.266666666641</v>
      </c>
      <c r="W193" s="112">
        <f t="shared" si="66"/>
        <v>2486</v>
      </c>
      <c r="X193" s="61">
        <f t="shared" si="67"/>
        <v>2486</v>
      </c>
      <c r="Y193" s="107">
        <f t="shared" si="68"/>
        <v>2486</v>
      </c>
      <c r="Z193" s="61"/>
      <c r="AA193" s="17">
        <f t="shared" si="69"/>
        <v>0</v>
      </c>
      <c r="AB193" s="26">
        <f t="shared" si="70"/>
        <v>0</v>
      </c>
      <c r="AC193" s="122">
        <f t="shared" si="62"/>
        <v>0</v>
      </c>
      <c r="AD193" s="124"/>
      <c r="AE193" s="24"/>
      <c r="AF193" s="24"/>
      <c r="AG193" s="124">
        <f t="shared" si="50"/>
        <v>0</v>
      </c>
      <c r="AH193" s="24"/>
      <c r="AI193" s="126">
        <f t="shared" si="51"/>
        <v>0</v>
      </c>
      <c r="AJ193" s="17">
        <f t="shared" si="52"/>
        <v>0</v>
      </c>
      <c r="AK193" s="14"/>
      <c r="AL193" s="7"/>
      <c r="AM193" s="14"/>
      <c r="AN193" s="10" t="s">
        <v>23</v>
      </c>
      <c r="AO193" s="17"/>
      <c r="AP193" s="7" t="s">
        <v>576</v>
      </c>
      <c r="AQ193" s="20"/>
    </row>
    <row r="194" spans="1:43" ht="37.799999999999997" customHeight="1" x14ac:dyDescent="0.25">
      <c r="A194" s="7">
        <f t="shared" si="53"/>
        <v>191</v>
      </c>
      <c r="B194" s="113" t="s">
        <v>557</v>
      </c>
      <c r="C194" s="130"/>
      <c r="D194" s="22" t="s">
        <v>581</v>
      </c>
      <c r="E194" s="11" t="s">
        <v>291</v>
      </c>
      <c r="F194" s="12" t="s">
        <v>124</v>
      </c>
      <c r="G194" s="73">
        <v>1</v>
      </c>
      <c r="H194" s="31"/>
      <c r="I194" s="31"/>
      <c r="J194" s="46"/>
      <c r="K194" s="46"/>
      <c r="L194" s="46"/>
      <c r="M194" s="46"/>
      <c r="N194" s="46"/>
      <c r="O194" s="46"/>
      <c r="P194" s="132"/>
      <c r="Q194" s="46"/>
      <c r="R194" s="46"/>
      <c r="S194" s="47"/>
      <c r="T194" s="47"/>
      <c r="U194" s="109"/>
      <c r="V194" s="106"/>
      <c r="W194" s="112"/>
      <c r="X194" s="47"/>
      <c r="Y194" s="133"/>
      <c r="Z194" s="85">
        <v>25000</v>
      </c>
      <c r="AA194" s="17">
        <f t="shared" si="69"/>
        <v>25000</v>
      </c>
      <c r="AB194" s="26" t="str">
        <f t="shared" si="70"/>
        <v>100%</v>
      </c>
      <c r="AC194" s="122">
        <f t="shared" si="62"/>
        <v>4.6680652548677665E-3</v>
      </c>
      <c r="AD194" s="131"/>
      <c r="AE194" s="131"/>
      <c r="AF194" s="131"/>
      <c r="AG194" s="124">
        <f>SUM(AD194:AF194)</f>
        <v>0</v>
      </c>
      <c r="AH194" s="24">
        <v>0</v>
      </c>
      <c r="AI194" s="126">
        <f>IF(AA194=0,0,AG194/AA194+AH194)</f>
        <v>0</v>
      </c>
      <c r="AJ194" s="17">
        <f>AA194*(1-AI194)</f>
        <v>25000</v>
      </c>
      <c r="AK194" s="131"/>
      <c r="AL194" s="7"/>
      <c r="AM194" s="7"/>
      <c r="AN194" s="10" t="s">
        <v>23</v>
      </c>
      <c r="AO194" s="130"/>
      <c r="AP194" s="7" t="s">
        <v>582</v>
      </c>
      <c r="AQ194" s="12"/>
    </row>
    <row r="195" spans="1:43" ht="36" hidden="1" customHeight="1" x14ac:dyDescent="0.25">
      <c r="D195" s="1" t="s">
        <v>430</v>
      </c>
      <c r="E195" s="37"/>
      <c r="F195" s="37"/>
      <c r="G195" s="37"/>
      <c r="H195" s="38"/>
      <c r="I195" s="38"/>
      <c r="J195" s="48"/>
      <c r="K195" s="48"/>
      <c r="L195" s="48"/>
      <c r="M195" s="48"/>
      <c r="N195" s="48"/>
      <c r="O195" s="48"/>
      <c r="P195" s="48" t="s">
        <v>431</v>
      </c>
      <c r="Q195" s="48"/>
      <c r="R195" s="48"/>
      <c r="U195" s="18"/>
      <c r="V195" s="18"/>
      <c r="W195" s="18"/>
      <c r="X195"/>
      <c r="Y195" s="18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 t="s">
        <v>432</v>
      </c>
    </row>
    <row r="196" spans="1:43" s="28" customFormat="1" ht="22.8" customHeight="1" x14ac:dyDescent="0.25">
      <c r="D196" s="136" t="s">
        <v>584</v>
      </c>
      <c r="J196"/>
      <c r="K196"/>
      <c r="L196"/>
      <c r="M196"/>
      <c r="N196"/>
      <c r="O196"/>
      <c r="Q196"/>
      <c r="R196"/>
      <c r="S196"/>
      <c r="T196"/>
      <c r="X196"/>
      <c r="Z196" s="83" t="s">
        <v>585</v>
      </c>
      <c r="AJ196" s="83" t="s">
        <v>586</v>
      </c>
      <c r="AK196"/>
      <c r="AL196"/>
      <c r="AM196"/>
    </row>
    <row r="197" spans="1:43" ht="13.8" customHeight="1" x14ac:dyDescent="0.25">
      <c r="X197"/>
      <c r="Y197"/>
    </row>
    <row r="198" spans="1:43" ht="13.8" customHeight="1" x14ac:dyDescent="0.25">
      <c r="AJ198">
        <v>5200000</v>
      </c>
    </row>
    <row r="199" spans="1:43" ht="13.8" customHeight="1" x14ac:dyDescent="0.25">
      <c r="AJ199" s="65">
        <f>AJ1-AJ198</f>
        <v>87294.702719999477</v>
      </c>
    </row>
    <row r="203" spans="1:43" x14ac:dyDescent="0.25">
      <c r="AJ203" s="65"/>
    </row>
  </sheetData>
  <autoFilter ref="A3:AS195" xr:uid="{00000000-0001-0000-0600-000000000000}">
    <filterColumn colId="25">
      <colorFilter dxfId="346"/>
    </filterColumn>
  </autoFilter>
  <mergeCells count="31">
    <mergeCell ref="AQ2:AQ3"/>
    <mergeCell ref="S2:T2"/>
    <mergeCell ref="Q2:R2"/>
    <mergeCell ref="U2:U3"/>
    <mergeCell ref="V2:V3"/>
    <mergeCell ref="AL2:AL3"/>
    <mergeCell ref="AM2:AM3"/>
    <mergeCell ref="AN2:AN3"/>
    <mergeCell ref="AP2:AP3"/>
    <mergeCell ref="AD2:AG2"/>
    <mergeCell ref="AH2:AH3"/>
    <mergeCell ref="AI2:AI3"/>
    <mergeCell ref="AK2:AK3"/>
    <mergeCell ref="AA2:AA3"/>
    <mergeCell ref="AB2:AB3"/>
    <mergeCell ref="AC2:AC3"/>
    <mergeCell ref="AJ2:AJ3"/>
    <mergeCell ref="G2:G3"/>
    <mergeCell ref="H2:H3"/>
    <mergeCell ref="I2:I3"/>
    <mergeCell ref="A1:F1"/>
    <mergeCell ref="A2:A3"/>
    <mergeCell ref="B2:B3"/>
    <mergeCell ref="C2:C3"/>
    <mergeCell ref="D2:D3"/>
    <mergeCell ref="E2:E3"/>
    <mergeCell ref="F2:F3"/>
    <mergeCell ref="J2:O2"/>
    <mergeCell ref="P2:P3"/>
    <mergeCell ref="W2:W3"/>
    <mergeCell ref="X2:Y2"/>
  </mergeCells>
  <phoneticPr fontId="14" type="noConversion"/>
  <conditionalFormatting sqref="C194 C1:C3">
    <cfRule type="duplicateValues" dxfId="345" priority="24"/>
  </conditionalFormatting>
  <conditionalFormatting sqref="D1:D3">
    <cfRule type="duplicateValues" dxfId="344" priority="44"/>
    <cfRule type="duplicateValues" dxfId="343" priority="45"/>
    <cfRule type="duplicateValues" dxfId="342" priority="46"/>
  </conditionalFormatting>
  <conditionalFormatting sqref="D2:D3">
    <cfRule type="duplicateValues" dxfId="341" priority="49"/>
    <cfRule type="duplicateValues" dxfId="340" priority="50"/>
    <cfRule type="duplicateValues" dxfId="339" priority="51"/>
    <cfRule type="duplicateValues" dxfId="338" priority="52"/>
    <cfRule type="duplicateValues" dxfId="337" priority="53"/>
    <cfRule type="duplicateValues" dxfId="336" priority="54"/>
  </conditionalFormatting>
  <conditionalFormatting sqref="D4:D6 D8">
    <cfRule type="duplicateValues" dxfId="335" priority="55"/>
    <cfRule type="duplicateValues" dxfId="334" priority="56"/>
    <cfRule type="duplicateValues" dxfId="333" priority="57"/>
    <cfRule type="duplicateValues" dxfId="332" priority="58"/>
    <cfRule type="duplicateValues" dxfId="331" priority="59"/>
    <cfRule type="duplicateValues" dxfId="330" priority="60"/>
    <cfRule type="duplicateValues" dxfId="329" priority="61"/>
  </conditionalFormatting>
  <conditionalFormatting sqref="D7">
    <cfRule type="duplicateValues" dxfId="328" priority="69"/>
    <cfRule type="duplicateValues" dxfId="327" priority="70"/>
    <cfRule type="duplicateValues" dxfId="326" priority="71"/>
    <cfRule type="duplicateValues" dxfId="325" priority="72"/>
    <cfRule type="duplicateValues" dxfId="324" priority="73"/>
    <cfRule type="duplicateValues" dxfId="323" priority="74"/>
    <cfRule type="duplicateValues" dxfId="322" priority="75"/>
    <cfRule type="duplicateValues" dxfId="321" priority="76"/>
  </conditionalFormatting>
  <conditionalFormatting sqref="D28:D29 D1:D3 D31:D33 D14:D15 D17:D24">
    <cfRule type="duplicateValues" dxfId="320" priority="77"/>
  </conditionalFormatting>
  <conditionalFormatting sqref="D32:D33 D28 D1:D3 D14:D15 D17:D22">
    <cfRule type="duplicateValues" dxfId="319" priority="82"/>
    <cfRule type="duplicateValues" dxfId="318" priority="83"/>
    <cfRule type="duplicateValues" dxfId="317" priority="84"/>
    <cfRule type="duplicateValues" dxfId="316" priority="85"/>
    <cfRule type="duplicateValues" dxfId="315" priority="86"/>
  </conditionalFormatting>
  <conditionalFormatting sqref="D46:D100 D1:D6 D8:D15 D17:D44 D103:D1048576">
    <cfRule type="duplicateValues" dxfId="314" priority="107"/>
  </conditionalFormatting>
  <conditionalFormatting sqref="D101:D102">
    <cfRule type="duplicateValues" dxfId="313" priority="147"/>
    <cfRule type="duplicateValues" dxfId="312" priority="148"/>
  </conditionalFormatting>
  <conditionalFormatting sqref="D103:D1048576 D1:D100">
    <cfRule type="duplicateValues" dxfId="311" priority="47"/>
  </conditionalFormatting>
  <conditionalFormatting sqref="D194 D1:D3 D26:D34 D36 D14:D15 D17:D24">
    <cfRule type="duplicateValues" dxfId="310" priority="112"/>
    <cfRule type="duplicateValues" dxfId="309" priority="113"/>
  </conditionalFormatting>
  <conditionalFormatting sqref="D194:D1048576 D1:D3 D26:D34 D36 D14:D15 D17:D24">
    <cfRule type="duplicateValues" dxfId="308" priority="124"/>
    <cfRule type="duplicateValues" dxfId="307" priority="125"/>
    <cfRule type="duplicateValues" dxfId="306" priority="126"/>
  </conditionalFormatting>
  <conditionalFormatting sqref="D194:D1048576 D1:D3 D36 D14:D15 D17:D34">
    <cfRule type="duplicateValues" dxfId="305" priority="142"/>
  </conditionalFormatting>
  <dataValidations count="2">
    <dataValidation type="list" allowBlank="1" showInputMessage="1" showErrorMessage="1" sqref="F101:F102" xr:uid="{5089B7D2-67DB-4129-B5BE-74A39118CD7F}">
      <formula1>#REF!</formula1>
    </dataValidation>
    <dataValidation type="list" allowBlank="1" showInputMessage="1" showErrorMessage="1" sqref="F103:F192 F194 F4:F100" xr:uid="{00000000-0002-0000-0600-000000000000}">
      <formula1>$AS$4:$AS$10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32" orientation="landscape" r:id="rId1"/>
  <colBreaks count="1" manualBreakCount="1">
    <brk id="4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CA160-AE8D-42B2-8938-E5DE833CE93C}">
  <dimension ref="A1:AQ143"/>
  <sheetViews>
    <sheetView view="pageBreakPreview" zoomScale="50" zoomScaleNormal="70" zoomScaleSheetLayoutView="50" workbookViewId="0">
      <pane xSplit="6" ySplit="3" topLeftCell="H4" activePane="bottomRight" state="frozen"/>
      <selection pane="topRight"/>
      <selection pane="bottomLeft"/>
      <selection pane="bottomRight" activeCell="R4" sqref="R4"/>
    </sheetView>
  </sheetViews>
  <sheetFormatPr defaultColWidth="9" defaultRowHeight="13.8" x14ac:dyDescent="0.25"/>
  <cols>
    <col min="1" max="1" width="4.77734375" customWidth="1"/>
    <col min="2" max="2" width="6.21875" customWidth="1"/>
    <col min="3" max="3" width="10.77734375" customWidth="1"/>
    <col min="4" max="4" width="37.77734375" customWidth="1"/>
    <col min="5" max="5" width="9.44140625" customWidth="1"/>
    <col min="6" max="6" width="9.33203125" customWidth="1"/>
    <col min="7" max="7" width="10.21875" customWidth="1"/>
    <col min="8" max="10" width="18.109375" customWidth="1"/>
    <col min="11" max="11" width="12.6640625" customWidth="1"/>
    <col min="12" max="12" width="13.77734375" customWidth="1"/>
    <col min="13" max="17" width="9.44140625" customWidth="1"/>
    <col min="18" max="18" width="18.21875" customWidth="1"/>
    <col min="19" max="19" width="15.44140625" customWidth="1"/>
    <col min="20" max="20" width="18.109375" customWidth="1"/>
    <col min="21" max="21" width="18.6640625" customWidth="1"/>
    <col min="22" max="23" width="22.33203125" customWidth="1"/>
    <col min="24" max="24" width="16.44140625" customWidth="1"/>
    <col min="25" max="26" width="17.33203125" customWidth="1"/>
    <col min="27" max="27" width="18.21875" style="27" customWidth="1"/>
    <col min="28" max="28" width="19.109375" style="27" customWidth="1"/>
    <col min="29" max="29" width="16.6640625" customWidth="1"/>
    <col min="30" max="30" width="16.88671875" customWidth="1"/>
    <col min="31" max="31" width="14.88671875" customWidth="1"/>
    <col min="32" max="32" width="10.6640625" customWidth="1"/>
    <col min="33" max="33" width="7.44140625" customWidth="1"/>
    <col min="34" max="34" width="17.109375" customWidth="1"/>
    <col min="35" max="35" width="11.6640625" customWidth="1"/>
    <col min="36" max="36" width="4.88671875" customWidth="1"/>
    <col min="37" max="37" width="12" customWidth="1"/>
    <col min="38" max="38" width="11.44140625" customWidth="1"/>
    <col min="39" max="39" width="21.44140625" customWidth="1"/>
    <col min="40" max="40" width="12.88671875" customWidth="1"/>
    <col min="41" max="41" width="45" customWidth="1"/>
    <col min="42" max="42" width="12.109375" customWidth="1"/>
    <col min="43" max="43" width="9" style="28"/>
  </cols>
  <sheetData>
    <row r="1" spans="1:43" ht="20.399999999999999" x14ac:dyDescent="0.25">
      <c r="A1" s="146" t="s">
        <v>368</v>
      </c>
      <c r="B1" s="146"/>
      <c r="C1" s="146"/>
      <c r="D1" s="146"/>
      <c r="E1" s="146"/>
      <c r="F1" s="146"/>
      <c r="G1" s="29"/>
      <c r="H1" s="41">
        <f>SUBTOTAL(9,H4:H134)</f>
        <v>28698012.149333332</v>
      </c>
      <c r="I1" s="41">
        <f>SUBTOTAL(9,I4:I134)</f>
        <v>1999862.8900000001</v>
      </c>
      <c r="J1" s="94"/>
      <c r="K1" s="29"/>
      <c r="L1" s="29"/>
      <c r="M1" s="29"/>
      <c r="N1" s="29"/>
      <c r="O1" s="39" t="e">
        <f t="shared" ref="O1:U1" si="0">SUBTOTAL(9,O4:O134)</f>
        <v>#N/A</v>
      </c>
      <c r="P1" s="39" t="e">
        <f t="shared" si="0"/>
        <v>#N/A</v>
      </c>
      <c r="Q1" s="40" t="e">
        <f t="shared" si="0"/>
        <v>#N/A</v>
      </c>
      <c r="R1" s="41">
        <f t="shared" si="0"/>
        <v>57952168.35233333</v>
      </c>
      <c r="S1" s="41">
        <f t="shared" si="0"/>
        <v>4000631.85</v>
      </c>
      <c r="T1" s="41">
        <f t="shared" si="0"/>
        <v>13779461.950000001</v>
      </c>
      <c r="U1" s="41">
        <f t="shared" si="0"/>
        <v>17780093.800000004</v>
      </c>
      <c r="V1" s="41"/>
      <c r="W1" s="41"/>
      <c r="X1" s="41">
        <f>SUBTOTAL(9,X4:X134)</f>
        <v>16715462.998333331</v>
      </c>
      <c r="Y1" s="41">
        <f>SUBTOTAL(9,Y4:Y134)</f>
        <v>14341184.705333332</v>
      </c>
      <c r="Z1" s="41"/>
      <c r="AA1" s="41">
        <f>SUBTOTAL(9,AA4:AA134)</f>
        <v>67963730.627333358</v>
      </c>
      <c r="AB1" s="41">
        <f>SUBTOTAL(9,AB4:AB134)</f>
        <v>68271245.512000024</v>
      </c>
      <c r="AC1" s="41">
        <f>SUBTOTAL(9,AC4:AC134)</f>
        <v>23449579.945000004</v>
      </c>
      <c r="AD1" s="41">
        <f>SUBTOTAL(9,AD4:AD134)</f>
        <v>23272756.557800002</v>
      </c>
      <c r="AE1" s="41"/>
      <c r="AF1" s="56">
        <f>SUBTOTAL(9,AF4:AF134)</f>
        <v>0.98582033034288841</v>
      </c>
      <c r="AG1" s="41"/>
      <c r="AH1" s="41">
        <f>SUBTOTAL(9,AH4:AH134)</f>
        <v>22961019.811381999</v>
      </c>
      <c r="AI1" s="66"/>
      <c r="AJ1" s="67"/>
      <c r="AK1" s="66"/>
      <c r="AL1" s="68"/>
      <c r="AM1" s="68"/>
      <c r="AN1" s="69"/>
      <c r="AO1" s="70"/>
    </row>
    <row r="2" spans="1:43" ht="16.2" customHeight="1" x14ac:dyDescent="0.25">
      <c r="A2" s="147" t="s">
        <v>0</v>
      </c>
      <c r="B2" s="143" t="s">
        <v>1</v>
      </c>
      <c r="C2" s="147" t="s">
        <v>2</v>
      </c>
      <c r="D2" s="147" t="s">
        <v>3</v>
      </c>
      <c r="E2" s="143" t="s">
        <v>4</v>
      </c>
      <c r="F2" s="147" t="s">
        <v>5</v>
      </c>
      <c r="G2" s="143" t="s">
        <v>369</v>
      </c>
      <c r="H2" s="159" t="s">
        <v>443</v>
      </c>
      <c r="I2" s="159"/>
      <c r="J2" s="159"/>
      <c r="K2" s="145" t="s">
        <v>442</v>
      </c>
      <c r="L2" s="145" t="s">
        <v>440</v>
      </c>
      <c r="M2" s="147" t="s">
        <v>372</v>
      </c>
      <c r="N2" s="147"/>
      <c r="O2" s="147"/>
      <c r="P2" s="147"/>
      <c r="Q2" s="147"/>
      <c r="R2" s="147"/>
      <c r="S2" s="149" t="s">
        <v>444</v>
      </c>
      <c r="T2" s="158"/>
      <c r="U2" s="89"/>
      <c r="V2" s="90"/>
      <c r="W2" s="89"/>
      <c r="X2" s="155" t="s">
        <v>441</v>
      </c>
      <c r="Y2" s="165"/>
      <c r="Z2" s="165"/>
      <c r="AA2" s="165"/>
      <c r="AB2" s="166"/>
      <c r="AC2" s="5" t="s">
        <v>374</v>
      </c>
      <c r="AD2" s="141" t="s">
        <v>6</v>
      </c>
      <c r="AE2" s="141" t="s">
        <v>375</v>
      </c>
      <c r="AF2" s="141" t="s">
        <v>376</v>
      </c>
      <c r="AG2" s="141" t="s">
        <v>7</v>
      </c>
      <c r="AH2" s="141" t="s">
        <v>8</v>
      </c>
      <c r="AI2" s="162" t="s">
        <v>9</v>
      </c>
      <c r="AJ2" s="141" t="s">
        <v>10</v>
      </c>
      <c r="AK2" s="162" t="s">
        <v>11</v>
      </c>
      <c r="AL2" s="141" t="s">
        <v>12</v>
      </c>
      <c r="AM2" s="5" t="s">
        <v>13</v>
      </c>
      <c r="AN2" s="147" t="s">
        <v>14</v>
      </c>
      <c r="AO2" s="157" t="s">
        <v>15</v>
      </c>
    </row>
    <row r="3" spans="1:43" ht="32.4" x14ac:dyDescent="0.25">
      <c r="A3" s="147"/>
      <c r="B3" s="144"/>
      <c r="C3" s="147"/>
      <c r="D3" s="147"/>
      <c r="E3" s="144"/>
      <c r="F3" s="147"/>
      <c r="G3" s="144"/>
      <c r="H3" s="88" t="s">
        <v>383</v>
      </c>
      <c r="I3" s="88" t="s">
        <v>384</v>
      </c>
      <c r="J3" s="96" t="s">
        <v>445</v>
      </c>
      <c r="K3" s="144"/>
      <c r="L3" s="144"/>
      <c r="M3" s="15" t="s">
        <v>377</v>
      </c>
      <c r="N3" s="15" t="s">
        <v>378</v>
      </c>
      <c r="O3" s="15" t="s">
        <v>379</v>
      </c>
      <c r="P3" s="15" t="s">
        <v>380</v>
      </c>
      <c r="Q3" s="15" t="s">
        <v>381</v>
      </c>
      <c r="R3" s="100" t="s">
        <v>448</v>
      </c>
      <c r="S3" s="91" t="s">
        <v>385</v>
      </c>
      <c r="T3" s="91" t="s">
        <v>386</v>
      </c>
      <c r="U3" s="50" t="s">
        <v>388</v>
      </c>
      <c r="V3" s="97" t="s">
        <v>446</v>
      </c>
      <c r="W3" s="99"/>
      <c r="X3" s="98" t="s">
        <v>447</v>
      </c>
      <c r="Y3" s="52" t="s">
        <v>391</v>
      </c>
      <c r="Z3" s="52"/>
      <c r="AA3" s="57" t="s">
        <v>392</v>
      </c>
      <c r="AB3" s="58" t="s">
        <v>393</v>
      </c>
      <c r="AC3" s="59" t="s">
        <v>16</v>
      </c>
      <c r="AD3" s="142"/>
      <c r="AE3" s="142"/>
      <c r="AF3" s="142"/>
      <c r="AG3" s="142"/>
      <c r="AH3" s="142"/>
      <c r="AI3" s="163"/>
      <c r="AJ3" s="142"/>
      <c r="AK3" s="163"/>
      <c r="AL3" s="142"/>
      <c r="AM3" s="16" t="s">
        <v>17</v>
      </c>
      <c r="AN3" s="147"/>
      <c r="AO3" s="157"/>
    </row>
    <row r="4" spans="1:43" ht="35.4" customHeight="1" x14ac:dyDescent="0.25">
      <c r="A4" s="7">
        <f t="shared" ref="A4:A84" si="1">ROW()-3</f>
        <v>1</v>
      </c>
      <c r="B4" s="7" t="s">
        <v>29</v>
      </c>
      <c r="C4" s="8" t="s">
        <v>146</v>
      </c>
      <c r="D4" s="72" t="s">
        <v>147</v>
      </c>
      <c r="E4" s="11" t="s">
        <v>21</v>
      </c>
      <c r="F4" s="12" t="s">
        <v>34</v>
      </c>
      <c r="G4" s="73">
        <v>1</v>
      </c>
      <c r="H4" s="17">
        <f>VLOOKUP(C4,[3]Sheet2!$A:$V,21,0)</f>
        <v>300000</v>
      </c>
      <c r="I4" s="17"/>
      <c r="J4" s="17">
        <f>SUM(H4:I4)</f>
        <v>300000</v>
      </c>
      <c r="K4" s="31">
        <f>VLOOKUP(C4,[1]Sheet1!$B:$AY,50,0)</f>
        <v>821382.33</v>
      </c>
      <c r="L4" s="31">
        <f>VLOOKUP(C4,[1]Sheet1!$B:$AZ,51,0)</f>
        <v>906892.1</v>
      </c>
      <c r="M4" s="44">
        <f>VLOOKUP(C4,[1]Sheet1!$B$5:$BB$697,53,0)</f>
        <v>13424.1683333333</v>
      </c>
      <c r="N4" s="44">
        <f>VLOOKUP(C4,[1]Sheet1!$B:$BC,54,0)</f>
        <v>65462.985000000001</v>
      </c>
      <c r="O4" s="44">
        <f>VLOOKUP(C4,[1]Sheet1!$B:$BD,55,0)</f>
        <v>65462.985000000001</v>
      </c>
      <c r="P4" s="44">
        <f>VLOOKUP(C4,[1]Sheet1!$B:$BE,56,0)</f>
        <v>100850.661666667</v>
      </c>
      <c r="Q4" s="44">
        <f>VLOOKUP(C4,[1]Sheet1!$B:$BF,57,0)</f>
        <v>122645.426666667</v>
      </c>
      <c r="R4" s="45">
        <f t="shared" ref="R4:R35" si="2">SUM(M4:Q4)*G4</f>
        <v>367846.22666666732</v>
      </c>
      <c r="S4" s="92"/>
      <c r="T4" s="92">
        <f>VLOOKUP(C4,'[4]5.30 (2)'!$C$4:$V$115,20,0)</f>
        <v>180000</v>
      </c>
      <c r="U4" s="53">
        <f>SUM(S4:T4)</f>
        <v>180000</v>
      </c>
      <c r="V4" s="25">
        <f t="shared" ref="V4:V35" si="3">R4-U4</f>
        <v>187846.22666666732</v>
      </c>
      <c r="W4" s="25"/>
      <c r="X4" s="44">
        <f>VLOOKUP(C4,[1]Sheet1!$B:$BG,58,0)</f>
        <v>123472.88666666699</v>
      </c>
      <c r="Y4" s="25">
        <f t="shared" ref="Y4:Y35" si="4">G4*X4</f>
        <v>123472.88666666699</v>
      </c>
      <c r="Z4" s="60"/>
      <c r="AA4" s="60">
        <f>_xlfn.IFS(F4="原材料",L4,F4="涉诉",L4,F4="预付","手工填写",F4="零部件",V4+Y4,F4="销售",V4+Y4)</f>
        <v>906892.1</v>
      </c>
      <c r="AB4" s="60">
        <f>IF(AA4&gt;=0,AA4,0)</f>
        <v>906892.1</v>
      </c>
      <c r="AC4" s="61">
        <v>200000</v>
      </c>
      <c r="AD4" s="17">
        <f t="shared" ref="AD4:AD68" si="5">AC4</f>
        <v>200000</v>
      </c>
      <c r="AE4" s="26">
        <f>IF(AB4&lt;=0,"100%",AC4/AB4)</f>
        <v>0.22053340193392357</v>
      </c>
      <c r="AF4" s="26">
        <f t="shared" ref="AF4:AF67" si="6">AD4/$AD$1</f>
        <v>8.5937391861287196E-3</v>
      </c>
      <c r="AG4" s="24"/>
      <c r="AH4" s="17">
        <f>AD4*(1-AG4)</f>
        <v>200000</v>
      </c>
      <c r="AI4" s="14">
        <v>45439</v>
      </c>
      <c r="AJ4" s="7">
        <v>3</v>
      </c>
      <c r="AK4" s="14">
        <f t="shared" ref="AK4:AK68" si="7">AI4-AJ4</f>
        <v>45436</v>
      </c>
      <c r="AL4" s="10" t="s">
        <v>35</v>
      </c>
      <c r="AM4" s="17">
        <v>1001382.33</v>
      </c>
      <c r="AN4" s="7" t="s">
        <v>143</v>
      </c>
      <c r="AO4" s="20" t="s">
        <v>394</v>
      </c>
      <c r="AQ4" s="83" t="s">
        <v>34</v>
      </c>
    </row>
    <row r="5" spans="1:43" ht="40.200000000000003" customHeight="1" x14ac:dyDescent="0.25">
      <c r="A5" s="7">
        <f t="shared" si="1"/>
        <v>2</v>
      </c>
      <c r="B5" s="7" t="s">
        <v>29</v>
      </c>
      <c r="C5" s="8" t="s">
        <v>141</v>
      </c>
      <c r="D5" s="22" t="s">
        <v>142</v>
      </c>
      <c r="E5" s="11" t="s">
        <v>21</v>
      </c>
      <c r="F5" s="12" t="s">
        <v>34</v>
      </c>
      <c r="G5" s="73">
        <v>1</v>
      </c>
      <c r="H5" s="17">
        <f>VLOOKUP(C5,[3]Sheet2!$A:$V,21,0)</f>
        <v>1520000</v>
      </c>
      <c r="I5" s="17">
        <v>320000</v>
      </c>
      <c r="J5" s="17">
        <f t="shared" ref="J5:J68" si="8">SUM(H5:I5)</f>
        <v>1840000</v>
      </c>
      <c r="K5" s="31">
        <f>VLOOKUP(C5,[1]Sheet1!$B:$AY,50,0)</f>
        <v>4982009.82</v>
      </c>
      <c r="L5" s="31">
        <f>VLOOKUP(C5,[1]Sheet1!$B:$AZ,51,0)</f>
        <v>3452849.82</v>
      </c>
      <c r="M5" s="44">
        <f>VLOOKUP(C5,[1]Sheet1!$B$5:$BB$697,53,0)</f>
        <v>132034.97</v>
      </c>
      <c r="N5" s="44">
        <f>VLOOKUP(C5,[1]Sheet1!$B:$BC,54,0)</f>
        <v>301994.96999999997</v>
      </c>
      <c r="O5" s="44">
        <f>VLOOKUP(C5,[1]Sheet1!$B:$BD,55,0)</f>
        <v>415034.97</v>
      </c>
      <c r="P5" s="44">
        <f>VLOOKUP(C5,[1]Sheet1!$B:$BE,56,0)</f>
        <v>575474.97</v>
      </c>
      <c r="Q5" s="44">
        <f>VLOOKUP(C5,[1]Sheet1!$B:$BF,57,0)</f>
        <v>720434.97</v>
      </c>
      <c r="R5" s="45">
        <f t="shared" si="2"/>
        <v>2144974.8499999996</v>
      </c>
      <c r="S5" s="92"/>
      <c r="T5" s="92">
        <f>VLOOKUP(C5,'[4]5.30 (2)'!$C$4:$V$115,20,0)</f>
        <v>400000</v>
      </c>
      <c r="U5" s="53">
        <f t="shared" ref="U5:U68" si="9">SUM(S5:T5)</f>
        <v>400000</v>
      </c>
      <c r="V5" s="25">
        <f t="shared" si="3"/>
        <v>1744974.8499999996</v>
      </c>
      <c r="W5" s="25"/>
      <c r="X5" s="44">
        <f>VLOOKUP(C5,[1]Sheet1!$B:$BG,58,0)</f>
        <v>813100</v>
      </c>
      <c r="Y5" s="25">
        <f t="shared" si="4"/>
        <v>813100</v>
      </c>
      <c r="Z5" s="60"/>
      <c r="AA5" s="60">
        <f t="shared" ref="AA5:AA36" si="10">_xlfn.IFS(F5="原材料",L5,F5="涉诉",L5,F5="固定资产",L5,F5="临采",L5,F5="预付","手工填写",F5="零部件",V5+Y5,F5="销售",V5+Y5)</f>
        <v>3452849.82</v>
      </c>
      <c r="AB5" s="60">
        <f t="shared" ref="AB5:AB68" si="11">IF(AA5&gt;=0,AA5,0)</f>
        <v>3452849.82</v>
      </c>
      <c r="AC5" s="61">
        <v>500000</v>
      </c>
      <c r="AD5" s="17">
        <f t="shared" si="5"/>
        <v>500000</v>
      </c>
      <c r="AE5" s="26">
        <f t="shared" ref="AE5:AE68" si="12">IF(AB5&lt;=0,"100%",AC5/AB5)</f>
        <v>0.14480791985328803</v>
      </c>
      <c r="AF5" s="26">
        <f t="shared" si="6"/>
        <v>2.1484347965321799E-2</v>
      </c>
      <c r="AG5" s="24"/>
      <c r="AH5" s="17">
        <f t="shared" ref="AH5:AH68" si="13">AD5*(1-AG5)</f>
        <v>500000</v>
      </c>
      <c r="AI5" s="14">
        <v>45448</v>
      </c>
      <c r="AJ5" s="7">
        <v>3</v>
      </c>
      <c r="AK5" s="14">
        <f t="shared" si="7"/>
        <v>45445</v>
      </c>
      <c r="AL5" s="10" t="s">
        <v>189</v>
      </c>
      <c r="AM5" s="23"/>
      <c r="AN5" s="7" t="s">
        <v>143</v>
      </c>
      <c r="AO5" s="20" t="s">
        <v>395</v>
      </c>
      <c r="AQ5" s="83" t="s">
        <v>22</v>
      </c>
    </row>
    <row r="6" spans="1:43" ht="35.4" customHeight="1" x14ac:dyDescent="0.25">
      <c r="A6" s="7">
        <f t="shared" si="1"/>
        <v>3</v>
      </c>
      <c r="B6" s="7" t="s">
        <v>29</v>
      </c>
      <c r="C6" s="8" t="s">
        <v>246</v>
      </c>
      <c r="D6" s="72" t="s">
        <v>247</v>
      </c>
      <c r="E6" s="11" t="s">
        <v>21</v>
      </c>
      <c r="F6" s="12" t="s">
        <v>34</v>
      </c>
      <c r="G6" s="73">
        <v>1</v>
      </c>
      <c r="H6" s="17"/>
      <c r="I6" s="17"/>
      <c r="J6" s="17">
        <f t="shared" si="8"/>
        <v>0</v>
      </c>
      <c r="K6" s="31">
        <f>VLOOKUP(C6,[1]Sheet1!$B:$AY,50,0)</f>
        <v>18604.32</v>
      </c>
      <c r="L6" s="31">
        <f>VLOOKUP(C6,[1]Sheet1!$B:$AZ,51,0)</f>
        <v>37208.639999999999</v>
      </c>
      <c r="M6" s="44">
        <f>VLOOKUP(C6,[1]Sheet1!$B$5:$BB$697,53,0)</f>
        <v>0</v>
      </c>
      <c r="N6" s="44">
        <f>VLOOKUP(C6,[1]Sheet1!$B:$BC,54,0)</f>
        <v>0</v>
      </c>
      <c r="O6" s="44">
        <f>VLOOKUP(C6,[1]Sheet1!$B:$BD,55,0)</f>
        <v>0</v>
      </c>
      <c r="P6" s="44">
        <f>VLOOKUP(C6,[1]Sheet1!$B:$BE,56,0)</f>
        <v>0</v>
      </c>
      <c r="Q6" s="44">
        <f>VLOOKUP(C6,[1]Sheet1!$B:$BF,57,0)</f>
        <v>0</v>
      </c>
      <c r="R6" s="45">
        <f t="shared" si="2"/>
        <v>0</v>
      </c>
      <c r="S6" s="92"/>
      <c r="T6" s="92">
        <f>VLOOKUP(C6,'[4]5.30 (2)'!$C$4:$V$115,20,0)</f>
        <v>13953.24</v>
      </c>
      <c r="U6" s="53">
        <f t="shared" si="9"/>
        <v>13953.24</v>
      </c>
      <c r="V6" s="25">
        <f t="shared" si="3"/>
        <v>-13953.24</v>
      </c>
      <c r="W6" s="25"/>
      <c r="X6" s="44">
        <f>VLOOKUP(C6,[1]Sheet1!$B:$BG,58,0)</f>
        <v>3100.72</v>
      </c>
      <c r="Y6" s="25">
        <f t="shared" si="4"/>
        <v>3100.72</v>
      </c>
      <c r="Z6" s="60"/>
      <c r="AA6" s="60">
        <f t="shared" si="10"/>
        <v>37208.639999999999</v>
      </c>
      <c r="AB6" s="60">
        <f t="shared" si="11"/>
        <v>37208.639999999999</v>
      </c>
      <c r="AC6" s="61">
        <v>37208.639999999999</v>
      </c>
      <c r="AD6" s="17">
        <f t="shared" si="5"/>
        <v>37208.639999999999</v>
      </c>
      <c r="AE6" s="26">
        <f t="shared" si="12"/>
        <v>1</v>
      </c>
      <c r="AF6" s="26">
        <f t="shared" si="6"/>
        <v>1.5988067381527825E-3</v>
      </c>
      <c r="AG6" s="24"/>
      <c r="AH6" s="17">
        <f t="shared" si="13"/>
        <v>37208.639999999999</v>
      </c>
      <c r="AI6" s="14">
        <v>45440</v>
      </c>
      <c r="AJ6" s="7">
        <v>3</v>
      </c>
      <c r="AK6" s="14">
        <f t="shared" si="7"/>
        <v>45437</v>
      </c>
      <c r="AL6" s="10" t="s">
        <v>23</v>
      </c>
      <c r="AM6" s="23"/>
      <c r="AN6" s="7" t="s">
        <v>143</v>
      </c>
      <c r="AO6" s="20"/>
      <c r="AQ6" s="83" t="s">
        <v>359</v>
      </c>
    </row>
    <row r="7" spans="1:43" ht="40.200000000000003" customHeight="1" x14ac:dyDescent="0.25">
      <c r="A7" s="7">
        <f t="shared" si="1"/>
        <v>4</v>
      </c>
      <c r="B7" s="7" t="s">
        <v>29</v>
      </c>
      <c r="C7" s="8" t="s">
        <v>144</v>
      </c>
      <c r="D7" s="22" t="s">
        <v>145</v>
      </c>
      <c r="E7" s="11" t="s">
        <v>21</v>
      </c>
      <c r="F7" s="12" t="s">
        <v>34</v>
      </c>
      <c r="G7" s="73">
        <v>1</v>
      </c>
      <c r="H7" s="17">
        <f>VLOOKUP(C7,[3]Sheet2!$A:$V,21,0)</f>
        <v>500000</v>
      </c>
      <c r="I7" s="17"/>
      <c r="J7" s="17">
        <f t="shared" si="8"/>
        <v>500000</v>
      </c>
      <c r="K7" s="31">
        <f>VLOOKUP(C7,[1]Sheet1!$B:$AY,50,0)</f>
        <v>1538321.05</v>
      </c>
      <c r="L7" s="31">
        <f>VLOOKUP(C7,[1]Sheet1!$B:$AZ,51,0)</f>
        <v>1538321.05</v>
      </c>
      <c r="M7" s="44">
        <f>VLOOKUP(C7,[1]Sheet1!$B$5:$BB$697,53,0)</f>
        <v>0</v>
      </c>
      <c r="N7" s="44">
        <f>VLOOKUP(C7,[1]Sheet1!$B:$BC,54,0)</f>
        <v>0</v>
      </c>
      <c r="O7" s="44">
        <f>VLOOKUP(C7,[1]Sheet1!$B:$BD,55,0)</f>
        <v>0</v>
      </c>
      <c r="P7" s="44">
        <f>VLOOKUP(C7,[1]Sheet1!$B:$BE,56,0)</f>
        <v>0</v>
      </c>
      <c r="Q7" s="44">
        <f>VLOOKUP(C7,[1]Sheet1!$B:$BF,57,0)</f>
        <v>153029.50833333301</v>
      </c>
      <c r="R7" s="45">
        <f t="shared" si="2"/>
        <v>153029.50833333301</v>
      </c>
      <c r="S7" s="92"/>
      <c r="T7" s="92">
        <f>VLOOKUP(C7,'[4]5.30 (2)'!$C$4:$V$115,20,0)</f>
        <v>500000</v>
      </c>
      <c r="U7" s="53">
        <f t="shared" si="9"/>
        <v>500000</v>
      </c>
      <c r="V7" s="25">
        <f t="shared" si="3"/>
        <v>-346970.49166666699</v>
      </c>
      <c r="W7" s="25"/>
      <c r="X7" s="44">
        <f>VLOOKUP(C7,[1]Sheet1!$B:$BG,58,0)</f>
        <v>256386.84166666699</v>
      </c>
      <c r="Y7" s="25">
        <f t="shared" si="4"/>
        <v>256386.84166666699</v>
      </c>
      <c r="Z7" s="60"/>
      <c r="AA7" s="60">
        <f t="shared" si="10"/>
        <v>1538321.05</v>
      </c>
      <c r="AB7" s="60">
        <f t="shared" si="11"/>
        <v>1538321.05</v>
      </c>
      <c r="AC7" s="61">
        <v>800000</v>
      </c>
      <c r="AD7" s="17">
        <f t="shared" si="5"/>
        <v>800000</v>
      </c>
      <c r="AE7" s="26">
        <f t="shared" si="12"/>
        <v>0.52004748943661661</v>
      </c>
      <c r="AF7" s="26">
        <f t="shared" si="6"/>
        <v>3.4374956744514878E-2</v>
      </c>
      <c r="AG7" s="24"/>
      <c r="AH7" s="17">
        <f t="shared" si="13"/>
        <v>800000</v>
      </c>
      <c r="AI7" s="14">
        <v>45448</v>
      </c>
      <c r="AJ7" s="7">
        <v>3</v>
      </c>
      <c r="AK7" s="14">
        <f t="shared" si="7"/>
        <v>45445</v>
      </c>
      <c r="AL7" s="10" t="s">
        <v>189</v>
      </c>
      <c r="AM7" s="23"/>
      <c r="AN7" s="7" t="s">
        <v>143</v>
      </c>
      <c r="AO7" s="20" t="s">
        <v>395</v>
      </c>
      <c r="AQ7" s="83" t="s">
        <v>203</v>
      </c>
    </row>
    <row r="8" spans="1:43" ht="35.4" customHeight="1" x14ac:dyDescent="0.25">
      <c r="A8" s="7">
        <f t="shared" si="1"/>
        <v>5</v>
      </c>
      <c r="B8" s="7" t="s">
        <v>18</v>
      </c>
      <c r="C8" s="8" t="s">
        <v>92</v>
      </c>
      <c r="D8" s="72" t="s">
        <v>93</v>
      </c>
      <c r="E8" s="11" t="s">
        <v>21</v>
      </c>
      <c r="F8" s="12" t="s">
        <v>34</v>
      </c>
      <c r="G8" s="73">
        <v>1</v>
      </c>
      <c r="H8" s="17">
        <f>VLOOKUP(C8,[3]Sheet2!$A:$V,21,0)</f>
        <v>2240000</v>
      </c>
      <c r="I8" s="17"/>
      <c r="J8" s="17">
        <f t="shared" si="8"/>
        <v>2240000</v>
      </c>
      <c r="K8" s="31">
        <f>VLOOKUP(C8,[1]Sheet1!$B:$AY,50,0)</f>
        <v>1813373.43</v>
      </c>
      <c r="L8" s="31">
        <f>VLOOKUP(C8,[1]Sheet1!$B:$AZ,51,0)</f>
        <v>1813373.43</v>
      </c>
      <c r="M8" s="44">
        <f>VLOOKUP(C8,[1]Sheet1!$B$5:$BB$697,53,0)</f>
        <v>0</v>
      </c>
      <c r="N8" s="44">
        <f>VLOOKUP(C8,[1]Sheet1!$B:$BC,54,0)</f>
        <v>0</v>
      </c>
      <c r="O8" s="44">
        <f>VLOOKUP(C8,[1]Sheet1!$B:$BD,55,0)</f>
        <v>0</v>
      </c>
      <c r="P8" s="44">
        <f>VLOOKUP(C8,[1]Sheet1!$B:$BE,56,0)</f>
        <v>87330.416666666701</v>
      </c>
      <c r="Q8" s="44">
        <f>VLOOKUP(C8,[1]Sheet1!$B:$BF,57,0)</f>
        <v>87330.416666666701</v>
      </c>
      <c r="R8" s="45">
        <f t="shared" si="2"/>
        <v>174660.8333333334</v>
      </c>
      <c r="S8" s="92"/>
      <c r="T8" s="92">
        <f>VLOOKUP(C8,'[4]5.30 (2)'!$C$4:$V$115,20,0)</f>
        <v>400000</v>
      </c>
      <c r="U8" s="53">
        <f t="shared" si="9"/>
        <v>400000</v>
      </c>
      <c r="V8" s="25">
        <f t="shared" si="3"/>
        <v>-225339.1666666666</v>
      </c>
      <c r="W8" s="25"/>
      <c r="X8" s="44">
        <f>VLOOKUP(C8,[1]Sheet1!$B:$BG,58,0)</f>
        <v>302228.90500000003</v>
      </c>
      <c r="Y8" s="25">
        <f t="shared" si="4"/>
        <v>302228.90500000003</v>
      </c>
      <c r="Z8" s="60"/>
      <c r="AA8" s="60">
        <f t="shared" si="10"/>
        <v>1813373.43</v>
      </c>
      <c r="AB8" s="60">
        <f t="shared" si="11"/>
        <v>1813373.43</v>
      </c>
      <c r="AC8" s="61">
        <v>600000</v>
      </c>
      <c r="AD8" s="17">
        <f t="shared" si="5"/>
        <v>600000</v>
      </c>
      <c r="AE8" s="26">
        <f t="shared" si="12"/>
        <v>0.33087503658857514</v>
      </c>
      <c r="AF8" s="26">
        <f t="shared" si="6"/>
        <v>2.5781217558386155E-2</v>
      </c>
      <c r="AG8" s="24"/>
      <c r="AH8" s="17">
        <f t="shared" si="13"/>
        <v>600000</v>
      </c>
      <c r="AI8" s="14">
        <v>45442</v>
      </c>
      <c r="AJ8" s="7">
        <v>3</v>
      </c>
      <c r="AK8" s="14">
        <f t="shared" si="7"/>
        <v>45439</v>
      </c>
      <c r="AL8" s="10" t="s">
        <v>23</v>
      </c>
      <c r="AM8" s="17">
        <v>32557.56</v>
      </c>
      <c r="AN8" s="7" t="s">
        <v>56</v>
      </c>
      <c r="AO8" s="20"/>
      <c r="AQ8" s="83" t="s">
        <v>335</v>
      </c>
    </row>
    <row r="9" spans="1:43" ht="35.4" customHeight="1" x14ac:dyDescent="0.25">
      <c r="A9" s="7">
        <f t="shared" si="1"/>
        <v>6</v>
      </c>
      <c r="B9" s="7" t="s">
        <v>18</v>
      </c>
      <c r="C9" s="8" t="s">
        <v>96</v>
      </c>
      <c r="D9" s="72" t="s">
        <v>97</v>
      </c>
      <c r="E9" s="11" t="s">
        <v>21</v>
      </c>
      <c r="F9" s="12" t="s">
        <v>34</v>
      </c>
      <c r="G9" s="73">
        <v>1</v>
      </c>
      <c r="H9" s="17">
        <f>VLOOKUP(C9,[3]Sheet2!$A:$V,21,0)</f>
        <v>900000</v>
      </c>
      <c r="I9" s="17"/>
      <c r="J9" s="17">
        <f t="shared" si="8"/>
        <v>900000</v>
      </c>
      <c r="K9" s="31">
        <f>VLOOKUP(C9,[1]Sheet1!$B:$AY,50,0)</f>
        <v>491750.82</v>
      </c>
      <c r="L9" s="31">
        <f>VLOOKUP(C9,[1]Sheet1!$B:$AZ,51,0)</f>
        <v>491750.82</v>
      </c>
      <c r="M9" s="44">
        <f>VLOOKUP(C9,[1]Sheet1!$B$5:$BB$697,53,0)</f>
        <v>0</v>
      </c>
      <c r="N9" s="44">
        <f>VLOOKUP(C9,[1]Sheet1!$B:$BC,54,0)</f>
        <v>0</v>
      </c>
      <c r="O9" s="44">
        <f>VLOOKUP(C9,[1]Sheet1!$B:$BD,55,0)</f>
        <v>0</v>
      </c>
      <c r="P9" s="44">
        <f>VLOOKUP(C9,[1]Sheet1!$B:$BE,56,0)</f>
        <v>0</v>
      </c>
      <c r="Q9" s="44">
        <f>VLOOKUP(C9,[1]Sheet1!$B:$BF,57,0)</f>
        <v>23624.4116666667</v>
      </c>
      <c r="R9" s="45">
        <f t="shared" si="2"/>
        <v>23624.4116666667</v>
      </c>
      <c r="S9" s="92"/>
      <c r="T9" s="92">
        <f>VLOOKUP(C9,'[4]5.30 (2)'!$C$4:$V$115,20,0)</f>
        <v>250000</v>
      </c>
      <c r="U9" s="53">
        <f t="shared" si="9"/>
        <v>250000</v>
      </c>
      <c r="V9" s="25">
        <f t="shared" si="3"/>
        <v>-226375.58833333329</v>
      </c>
      <c r="W9" s="25"/>
      <c r="X9" s="44">
        <f>VLOOKUP(C9,[1]Sheet1!$B:$BG,58,0)</f>
        <v>81958.47</v>
      </c>
      <c r="Y9" s="25">
        <f t="shared" si="4"/>
        <v>81958.47</v>
      </c>
      <c r="Z9" s="60"/>
      <c r="AA9" s="60">
        <f t="shared" si="10"/>
        <v>491750.82</v>
      </c>
      <c r="AB9" s="60">
        <f t="shared" si="11"/>
        <v>491750.82</v>
      </c>
      <c r="AC9" s="61">
        <v>300000</v>
      </c>
      <c r="AD9" s="17">
        <f t="shared" si="5"/>
        <v>300000</v>
      </c>
      <c r="AE9" s="26">
        <f t="shared" si="12"/>
        <v>0.61006507320109804</v>
      </c>
      <c r="AF9" s="26">
        <f t="shared" si="6"/>
        <v>1.2890608779193078E-2</v>
      </c>
      <c r="AG9" s="24"/>
      <c r="AH9" s="17">
        <f t="shared" si="13"/>
        <v>300000</v>
      </c>
      <c r="AI9" s="14">
        <v>45442</v>
      </c>
      <c r="AJ9" s="7">
        <v>3</v>
      </c>
      <c r="AK9" s="14">
        <f t="shared" si="7"/>
        <v>45439</v>
      </c>
      <c r="AL9" s="10" t="s">
        <v>23</v>
      </c>
      <c r="AM9" s="17">
        <v>1078555.24</v>
      </c>
      <c r="AN9" s="7" t="s">
        <v>56</v>
      </c>
      <c r="AO9" s="20"/>
      <c r="AQ9" s="83" t="s">
        <v>127</v>
      </c>
    </row>
    <row r="10" spans="1:43" ht="40.200000000000003" customHeight="1" x14ac:dyDescent="0.25">
      <c r="A10" s="7">
        <f t="shared" si="1"/>
        <v>7</v>
      </c>
      <c r="B10" s="7" t="s">
        <v>29</v>
      </c>
      <c r="C10" s="8" t="s">
        <v>94</v>
      </c>
      <c r="D10" s="22" t="s">
        <v>95</v>
      </c>
      <c r="E10" s="11" t="s">
        <v>27</v>
      </c>
      <c r="F10" s="12" t="s">
        <v>34</v>
      </c>
      <c r="G10" s="73">
        <v>1</v>
      </c>
      <c r="H10" s="17">
        <f>VLOOKUP(C10,[3]Sheet2!$A:$V,21,0)</f>
        <v>750000</v>
      </c>
      <c r="I10" s="17"/>
      <c r="J10" s="17">
        <f t="shared" si="8"/>
        <v>750000</v>
      </c>
      <c r="K10" s="31">
        <f>VLOOKUP(C10,[1]Sheet1!$B:$AY,50,0)</f>
        <v>757565.08</v>
      </c>
      <c r="L10" s="31">
        <f>VLOOKUP(C10,[1]Sheet1!$B:$AZ,51,0)</f>
        <v>757565.08</v>
      </c>
      <c r="M10" s="44">
        <f>VLOOKUP(C10,[1]Sheet1!$B$5:$BB$697,53,0)</f>
        <v>0</v>
      </c>
      <c r="N10" s="44">
        <f>VLOOKUP(C10,[1]Sheet1!$B:$BC,54,0)</f>
        <v>0</v>
      </c>
      <c r="O10" s="44">
        <f>VLOOKUP(C10,[1]Sheet1!$B:$BD,55,0)</f>
        <v>0</v>
      </c>
      <c r="P10" s="44">
        <f>VLOOKUP(C10,[1]Sheet1!$B:$BE,56,0)</f>
        <v>112726.566666667</v>
      </c>
      <c r="Q10" s="44">
        <f>VLOOKUP(C10,[1]Sheet1!$B:$BF,57,0)</f>
        <v>126260.846666667</v>
      </c>
      <c r="R10" s="45">
        <f t="shared" si="2"/>
        <v>238987.413333334</v>
      </c>
      <c r="S10" s="92"/>
      <c r="T10" s="92"/>
      <c r="U10" s="53">
        <f t="shared" si="9"/>
        <v>0</v>
      </c>
      <c r="V10" s="25">
        <f t="shared" si="3"/>
        <v>238987.413333334</v>
      </c>
      <c r="W10" s="25"/>
      <c r="X10" s="44">
        <f>VLOOKUP(C10,[1]Sheet1!$B:$BG,58,0)</f>
        <v>126260.846666667</v>
      </c>
      <c r="Y10" s="25">
        <f t="shared" si="4"/>
        <v>126260.846666667</v>
      </c>
      <c r="Z10" s="60"/>
      <c r="AA10" s="60">
        <f t="shared" si="10"/>
        <v>757565.08</v>
      </c>
      <c r="AB10" s="60">
        <f t="shared" si="11"/>
        <v>757565.08</v>
      </c>
      <c r="AC10" s="61">
        <v>200000</v>
      </c>
      <c r="AD10" s="17">
        <f t="shared" si="5"/>
        <v>200000</v>
      </c>
      <c r="AE10" s="26">
        <f t="shared" si="12"/>
        <v>0.2640037209740449</v>
      </c>
      <c r="AF10" s="26">
        <f t="shared" si="6"/>
        <v>8.5937391861287196E-3</v>
      </c>
      <c r="AG10" s="24"/>
      <c r="AH10" s="17">
        <f t="shared" si="13"/>
        <v>200000</v>
      </c>
      <c r="AI10" s="14">
        <v>45442</v>
      </c>
      <c r="AJ10" s="7">
        <v>3</v>
      </c>
      <c r="AK10" s="14">
        <f t="shared" si="7"/>
        <v>45439</v>
      </c>
      <c r="AL10" s="10" t="s">
        <v>43</v>
      </c>
      <c r="AM10" s="23"/>
      <c r="AN10" s="7" t="s">
        <v>56</v>
      </c>
      <c r="AO10" s="20"/>
      <c r="AQ10" s="83" t="s">
        <v>124</v>
      </c>
    </row>
    <row r="11" spans="1:43" ht="40.200000000000003" customHeight="1" x14ac:dyDescent="0.25">
      <c r="A11" s="7">
        <f t="shared" si="1"/>
        <v>8</v>
      </c>
      <c r="B11" s="7" t="s">
        <v>29</v>
      </c>
      <c r="C11" s="74" t="s">
        <v>396</v>
      </c>
      <c r="D11" s="72" t="s">
        <v>397</v>
      </c>
      <c r="E11" s="11" t="s">
        <v>27</v>
      </c>
      <c r="F11" s="12" t="s">
        <v>22</v>
      </c>
      <c r="G11" s="73">
        <v>0.8</v>
      </c>
      <c r="H11" s="17">
        <f>VLOOKUP(C11,[3]Sheet2!$A:$V,21,0)</f>
        <v>0</v>
      </c>
      <c r="I11" s="17"/>
      <c r="J11" s="17">
        <f t="shared" si="8"/>
        <v>0</v>
      </c>
      <c r="K11" s="31">
        <f>VLOOKUP(C11,[1]Sheet1!$B:$AY,50,0)</f>
        <v>3091290.5</v>
      </c>
      <c r="L11" s="31">
        <f>VLOOKUP(C11,[1]Sheet1!$B:$AZ,51,0)</f>
        <v>1575933.38</v>
      </c>
      <c r="M11" s="44">
        <f>VLOOKUP(C11,[1]Sheet1!$B$5:$BB$697,53,0)</f>
        <v>16077.51</v>
      </c>
      <c r="N11" s="44">
        <f>VLOOKUP(C11,[1]Sheet1!$B:$BC,54,0)</f>
        <v>16077.51</v>
      </c>
      <c r="O11" s="44">
        <f>VLOOKUP(C11,[1]Sheet1!$B:$BD,55,0)</f>
        <v>60017.936666666697</v>
      </c>
      <c r="P11" s="44">
        <f>VLOOKUP(C11,[1]Sheet1!$B:$BE,56,0)</f>
        <v>262655.563333333</v>
      </c>
      <c r="Q11" s="44">
        <f>VLOOKUP(C11,[1]Sheet1!$B:$BF,57,0)</f>
        <v>412186.20333333302</v>
      </c>
      <c r="R11" s="45">
        <f t="shared" si="2"/>
        <v>613611.77866666613</v>
      </c>
      <c r="S11" s="92"/>
      <c r="T11" s="92">
        <f>VLOOKUP(C11,'[4]5.30 (2)'!$C$4:$V$115,20,0)</f>
        <v>180000</v>
      </c>
      <c r="U11" s="53">
        <f t="shared" si="9"/>
        <v>180000</v>
      </c>
      <c r="V11" s="25">
        <f t="shared" si="3"/>
        <v>433611.77866666613</v>
      </c>
      <c r="W11" s="25"/>
      <c r="X11" s="44">
        <f>VLOOKUP(C11,[1]Sheet1!$B:$BG,58,0)</f>
        <v>515215.08333333302</v>
      </c>
      <c r="Y11" s="25">
        <f t="shared" si="4"/>
        <v>412172.06666666642</v>
      </c>
      <c r="Z11" s="60"/>
      <c r="AA11" s="60">
        <f t="shared" si="10"/>
        <v>845783.84533333255</v>
      </c>
      <c r="AB11" s="60">
        <f t="shared" si="11"/>
        <v>845783.84533333255</v>
      </c>
      <c r="AC11" s="61">
        <v>2290000</v>
      </c>
      <c r="AD11" s="17">
        <f t="shared" si="5"/>
        <v>2290000</v>
      </c>
      <c r="AE11" s="26">
        <f t="shared" si="12"/>
        <v>2.7075475757017875</v>
      </c>
      <c r="AF11" s="26">
        <f t="shared" si="6"/>
        <v>9.8398313681173827E-2</v>
      </c>
      <c r="AG11" s="24"/>
      <c r="AH11" s="17">
        <f t="shared" si="13"/>
        <v>2290000</v>
      </c>
      <c r="AI11" s="14">
        <v>45442</v>
      </c>
      <c r="AJ11" s="7">
        <v>3</v>
      </c>
      <c r="AK11" s="14">
        <f t="shared" si="7"/>
        <v>45439</v>
      </c>
      <c r="AL11" s="10" t="s">
        <v>35</v>
      </c>
      <c r="AM11" s="23"/>
      <c r="AN11" s="7" t="s">
        <v>56</v>
      </c>
      <c r="AO11" s="20"/>
    </row>
    <row r="12" spans="1:43" ht="35.4" customHeight="1" x14ac:dyDescent="0.25">
      <c r="A12" s="7">
        <f t="shared" si="1"/>
        <v>9</v>
      </c>
      <c r="B12" s="7" t="s">
        <v>29</v>
      </c>
      <c r="C12" s="74" t="s">
        <v>302</v>
      </c>
      <c r="D12" s="72" t="s">
        <v>303</v>
      </c>
      <c r="E12" s="11" t="s">
        <v>27</v>
      </c>
      <c r="F12" s="12" t="s">
        <v>34</v>
      </c>
      <c r="G12" s="73">
        <v>0.8</v>
      </c>
      <c r="H12" s="17">
        <f>VLOOKUP(C12,[3]Sheet2!$A:$V,21,0)</f>
        <v>0</v>
      </c>
      <c r="I12" s="17"/>
      <c r="J12" s="17">
        <f t="shared" si="8"/>
        <v>0</v>
      </c>
      <c r="K12" s="31">
        <f>VLOOKUP(C12,[1]Sheet1!$B:$AY,50,0)</f>
        <v>308957.65000000002</v>
      </c>
      <c r="L12" s="31">
        <f>VLOOKUP(C12,[1]Sheet1!$B:$AZ,51,0)</f>
        <v>308957.65000000002</v>
      </c>
      <c r="M12" s="44">
        <f>VLOOKUP(C12,[1]Sheet1!$B$5:$BB$697,53,0)</f>
        <v>0</v>
      </c>
      <c r="N12" s="44">
        <f>VLOOKUP(C12,[1]Sheet1!$B:$BC,54,0)</f>
        <v>0</v>
      </c>
      <c r="O12" s="44">
        <f>VLOOKUP(C12,[1]Sheet1!$B:$BD,55,0)</f>
        <v>30531.441666666698</v>
      </c>
      <c r="P12" s="44">
        <f>VLOOKUP(C12,[1]Sheet1!$B:$BE,56,0)</f>
        <v>30531.441666666698</v>
      </c>
      <c r="Q12" s="44">
        <f>VLOOKUP(C12,[1]Sheet1!$B:$BF,57,0)</f>
        <v>51492.941666666702</v>
      </c>
      <c r="R12" s="45">
        <f t="shared" si="2"/>
        <v>90044.660000000091</v>
      </c>
      <c r="S12" s="92"/>
      <c r="T12" s="92">
        <f>VLOOKUP(C12,'[4]5.30 (2)'!$C$4:$V$115,20,0)</f>
        <v>200000</v>
      </c>
      <c r="U12" s="53">
        <f t="shared" si="9"/>
        <v>200000</v>
      </c>
      <c r="V12" s="25">
        <f t="shared" si="3"/>
        <v>-109955.33999999991</v>
      </c>
      <c r="W12" s="25"/>
      <c r="X12" s="44">
        <f>VLOOKUP(C12,[1]Sheet1!$B:$BG,58,0)</f>
        <v>51492.941666666702</v>
      </c>
      <c r="Y12" s="25">
        <f t="shared" si="4"/>
        <v>41194.353333333362</v>
      </c>
      <c r="Z12" s="60"/>
      <c r="AA12" s="60">
        <f t="shared" si="10"/>
        <v>308957.65000000002</v>
      </c>
      <c r="AB12" s="60">
        <f t="shared" si="11"/>
        <v>308957.65000000002</v>
      </c>
      <c r="AC12" s="61">
        <v>50000</v>
      </c>
      <c r="AD12" s="17">
        <f t="shared" si="5"/>
        <v>50000</v>
      </c>
      <c r="AE12" s="26">
        <f t="shared" si="12"/>
        <v>0.16183447796162354</v>
      </c>
      <c r="AF12" s="26">
        <f t="shared" si="6"/>
        <v>2.1484347965321799E-3</v>
      </c>
      <c r="AG12" s="24"/>
      <c r="AH12" s="17">
        <f t="shared" si="13"/>
        <v>50000</v>
      </c>
      <c r="AI12" s="14">
        <v>45442</v>
      </c>
      <c r="AJ12" s="7">
        <v>7</v>
      </c>
      <c r="AK12" s="14">
        <f t="shared" si="7"/>
        <v>45435</v>
      </c>
      <c r="AL12" s="10" t="s">
        <v>43</v>
      </c>
      <c r="AM12" s="17">
        <v>308957.65000000002</v>
      </c>
      <c r="AN12" s="7" t="s">
        <v>56</v>
      </c>
      <c r="AO12" s="20" t="s">
        <v>304</v>
      </c>
    </row>
    <row r="13" spans="1:43" s="71" customFormat="1" ht="40.200000000000003" customHeight="1" x14ac:dyDescent="0.25">
      <c r="A13" s="7">
        <f t="shared" si="1"/>
        <v>10</v>
      </c>
      <c r="B13" s="7" t="s">
        <v>18</v>
      </c>
      <c r="C13" s="8" t="s">
        <v>49</v>
      </c>
      <c r="D13" s="22" t="s">
        <v>50</v>
      </c>
      <c r="E13" s="11" t="s">
        <v>27</v>
      </c>
      <c r="F13" s="12" t="s">
        <v>22</v>
      </c>
      <c r="G13" s="73">
        <v>1</v>
      </c>
      <c r="H13" s="17">
        <f>VLOOKUP(C13,[3]Sheet2!$A:$V,21,0)</f>
        <v>1330000</v>
      </c>
      <c r="I13" s="17"/>
      <c r="J13" s="17">
        <f t="shared" si="8"/>
        <v>1330000</v>
      </c>
      <c r="K13" s="31">
        <f>VLOOKUP(C13,[1]Sheet1!$B:$AY,50,0)</f>
        <v>9647108.5299999993</v>
      </c>
      <c r="L13" s="31">
        <f>VLOOKUP(C13,[1]Sheet1!$B:$AZ,51,0)</f>
        <v>7967266.1299999999</v>
      </c>
      <c r="M13" s="44">
        <f>VLOOKUP(C13,[1]Sheet1!$B$5:$BB$697,53,0)</f>
        <v>556803.16666666698</v>
      </c>
      <c r="N13" s="44">
        <f>VLOOKUP(C13,[1]Sheet1!$B:$BC,54,0)</f>
        <v>589663.14333333296</v>
      </c>
      <c r="O13" s="44">
        <f>VLOOKUP(C13,[1]Sheet1!$B:$BD,55,0)</f>
        <v>676226.42333333299</v>
      </c>
      <c r="P13" s="44">
        <f>VLOOKUP(C13,[1]Sheet1!$B:$BE,56,0)</f>
        <v>679047.62333333294</v>
      </c>
      <c r="Q13" s="44">
        <f>VLOOKUP(C13,[1]Sheet1!$B:$BF,57,0)</f>
        <v>740588.21666666702</v>
      </c>
      <c r="R13" s="45">
        <f t="shared" si="2"/>
        <v>3242328.5733333332</v>
      </c>
      <c r="S13" s="92">
        <v>250000</v>
      </c>
      <c r="T13" s="92">
        <f>VLOOKUP(C13,'[4]5.30 (2)'!$C$4:$V$115,20,0)</f>
        <v>300000</v>
      </c>
      <c r="U13" s="53">
        <f t="shared" si="9"/>
        <v>550000</v>
      </c>
      <c r="V13" s="25">
        <f t="shared" si="3"/>
        <v>2692328.5733333332</v>
      </c>
      <c r="W13" s="25"/>
      <c r="X13" s="44">
        <f>VLOOKUP(C13,[1]Sheet1!$B:$BG,58,0)</f>
        <v>730459.40166666696</v>
      </c>
      <c r="Y13" s="25">
        <f t="shared" si="4"/>
        <v>730459.40166666696</v>
      </c>
      <c r="Z13" s="60"/>
      <c r="AA13" s="60">
        <f t="shared" si="10"/>
        <v>3422787.9750000001</v>
      </c>
      <c r="AB13" s="60">
        <f t="shared" si="11"/>
        <v>3422787.9750000001</v>
      </c>
      <c r="AC13" s="79">
        <f>IF(B13="黄骅",AB13*0.3,"自行压缩")</f>
        <v>1026836.3925</v>
      </c>
      <c r="AD13" s="17">
        <f t="shared" si="5"/>
        <v>1026836.3925</v>
      </c>
      <c r="AE13" s="26">
        <f t="shared" si="12"/>
        <v>0.3</v>
      </c>
      <c r="AF13" s="26">
        <f t="shared" si="6"/>
        <v>4.4121820719851497E-2</v>
      </c>
      <c r="AG13" s="24">
        <v>0.03</v>
      </c>
      <c r="AH13" s="17">
        <f t="shared" si="13"/>
        <v>996031.30072499998</v>
      </c>
      <c r="AI13" s="14">
        <v>45430</v>
      </c>
      <c r="AJ13" s="7">
        <v>2</v>
      </c>
      <c r="AK13" s="14">
        <f t="shared" si="7"/>
        <v>45428</v>
      </c>
      <c r="AL13" s="10" t="s">
        <v>43</v>
      </c>
      <c r="AM13" s="23" t="s">
        <v>248</v>
      </c>
      <c r="AN13" s="7" t="s">
        <v>28</v>
      </c>
      <c r="AO13" s="20" t="s">
        <v>249</v>
      </c>
      <c r="AP13"/>
      <c r="AQ13" s="84"/>
    </row>
    <row r="14" spans="1:43" ht="40.200000000000003" customHeight="1" x14ac:dyDescent="0.25">
      <c r="A14" s="7">
        <f t="shared" si="1"/>
        <v>11</v>
      </c>
      <c r="B14" s="7" t="s">
        <v>18</v>
      </c>
      <c r="C14" s="8" t="s">
        <v>51</v>
      </c>
      <c r="D14" s="22" t="s">
        <v>52</v>
      </c>
      <c r="E14" s="11" t="s">
        <v>27</v>
      </c>
      <c r="F14" s="12" t="s">
        <v>22</v>
      </c>
      <c r="G14" s="73">
        <v>1</v>
      </c>
      <c r="H14" s="17">
        <f>VLOOKUP(C14,[3]Sheet2!$A:$V,21,0)</f>
        <v>1390000</v>
      </c>
      <c r="I14" s="85">
        <f>20000+20000</f>
        <v>40000</v>
      </c>
      <c r="J14" s="17">
        <f t="shared" si="8"/>
        <v>1430000</v>
      </c>
      <c r="K14" s="31">
        <f>VLOOKUP(C14,[1]Sheet1!$B:$AY,50,0)</f>
        <v>11794101.09</v>
      </c>
      <c r="L14" s="31">
        <f>VLOOKUP(C14,[1]Sheet1!$B:$AZ,51,0)</f>
        <v>9752917.7899999991</v>
      </c>
      <c r="M14" s="44">
        <f>VLOOKUP(C14,[1]Sheet1!$B$5:$BB$697,53,0)</f>
        <v>591973.75833333295</v>
      </c>
      <c r="N14" s="44">
        <f>VLOOKUP(C14,[1]Sheet1!$B:$BC,54,0)</f>
        <v>611056.72</v>
      </c>
      <c r="O14" s="44">
        <f>VLOOKUP(C14,[1]Sheet1!$B:$BD,55,0)</f>
        <v>676826.995</v>
      </c>
      <c r="P14" s="44">
        <f>VLOOKUP(C14,[1]Sheet1!$B:$BE,56,0)</f>
        <v>660791.70166666701</v>
      </c>
      <c r="Q14" s="44">
        <f>VLOOKUP(C14,[1]Sheet1!$B:$BF,57,0)</f>
        <v>758751.76666666695</v>
      </c>
      <c r="R14" s="45">
        <f t="shared" si="2"/>
        <v>3299400.9416666673</v>
      </c>
      <c r="S14" s="92">
        <v>300000</v>
      </c>
      <c r="T14" s="92">
        <f>VLOOKUP(C14,'[4]5.30 (2)'!$C$4:$V$115,20,0)</f>
        <v>300000</v>
      </c>
      <c r="U14" s="53">
        <f t="shared" si="9"/>
        <v>600000</v>
      </c>
      <c r="V14" s="25">
        <f t="shared" si="3"/>
        <v>2699400.9416666673</v>
      </c>
      <c r="W14" s="25"/>
      <c r="X14" s="44">
        <f>VLOOKUP(C14,[1]Sheet1!$B:$BG,58,0)</f>
        <v>745775.18</v>
      </c>
      <c r="Y14" s="25">
        <f t="shared" si="4"/>
        <v>745775.18</v>
      </c>
      <c r="Z14" s="60"/>
      <c r="AA14" s="60">
        <f t="shared" si="10"/>
        <v>3445176.1216666675</v>
      </c>
      <c r="AB14" s="60">
        <f t="shared" si="11"/>
        <v>3445176.1216666675</v>
      </c>
      <c r="AC14" s="79">
        <f>IF(B14="黄骅",AB14*0.3,"自行压缩")</f>
        <v>1033552.8365000002</v>
      </c>
      <c r="AD14" s="17">
        <f t="shared" si="5"/>
        <v>1033552.8365000002</v>
      </c>
      <c r="AE14" s="26">
        <f t="shared" si="12"/>
        <v>0.3</v>
      </c>
      <c r="AF14" s="26">
        <f t="shared" si="6"/>
        <v>4.4410417559822703E-2</v>
      </c>
      <c r="AG14" s="24">
        <v>0.03</v>
      </c>
      <c r="AH14" s="17">
        <f t="shared" si="13"/>
        <v>1002546.2514050002</v>
      </c>
      <c r="AI14" s="14">
        <v>45430</v>
      </c>
      <c r="AJ14" s="7">
        <v>2</v>
      </c>
      <c r="AK14" s="14">
        <f t="shared" si="7"/>
        <v>45428</v>
      </c>
      <c r="AL14" s="10" t="s">
        <v>23</v>
      </c>
      <c r="AM14" s="23" t="s">
        <v>250</v>
      </c>
      <c r="AN14" s="7" t="s">
        <v>53</v>
      </c>
      <c r="AO14" s="20" t="s">
        <v>251</v>
      </c>
    </row>
    <row r="15" spans="1:43" ht="35.4" customHeight="1" x14ac:dyDescent="0.25">
      <c r="A15" s="7">
        <f t="shared" si="1"/>
        <v>12</v>
      </c>
      <c r="B15" s="7" t="s">
        <v>57</v>
      </c>
      <c r="C15" s="74" t="s">
        <v>106</v>
      </c>
      <c r="D15" s="75" t="s">
        <v>107</v>
      </c>
      <c r="E15" s="11" t="s">
        <v>108</v>
      </c>
      <c r="F15" s="12" t="s">
        <v>22</v>
      </c>
      <c r="G15" s="73">
        <v>0.8</v>
      </c>
      <c r="H15" s="17">
        <f>VLOOKUP(C15,[3]Sheet2!$A:$V,21,0)</f>
        <v>800000</v>
      </c>
      <c r="I15" s="17"/>
      <c r="J15" s="17">
        <f t="shared" si="8"/>
        <v>800000</v>
      </c>
      <c r="K15" s="31">
        <f>VLOOKUP(C15,[1]Sheet1!$B:$AY,50,0)</f>
        <v>9036535.6600000001</v>
      </c>
      <c r="L15" s="31">
        <f>VLOOKUP(C15,[1]Sheet1!$B:$AZ,51,0)</f>
        <v>7544447.7800000003</v>
      </c>
      <c r="M15" s="44">
        <f>VLOOKUP(C15,[1]Sheet1!$B$5:$BB$697,53,0)</f>
        <v>559486.65666666697</v>
      </c>
      <c r="N15" s="44">
        <f>VLOOKUP(C15,[1]Sheet1!$B:$BC,54,0)</f>
        <v>575301.17166666698</v>
      </c>
      <c r="O15" s="44">
        <f>VLOOKUP(C15,[1]Sheet1!$B:$BD,55,0)</f>
        <v>628977.88333333295</v>
      </c>
      <c r="P15" s="44">
        <f>VLOOKUP(C15,[1]Sheet1!$B:$BE,56,0)</f>
        <v>506161.65833333298</v>
      </c>
      <c r="Q15" s="44">
        <f>VLOOKUP(C15,[1]Sheet1!$B:$BF,57,0)</f>
        <v>513637.47666666697</v>
      </c>
      <c r="R15" s="45">
        <f t="shared" si="2"/>
        <v>2226851.8773333337</v>
      </c>
      <c r="S15" s="92">
        <v>250000</v>
      </c>
      <c r="T15" s="92">
        <v>220000</v>
      </c>
      <c r="U15" s="53">
        <f t="shared" si="9"/>
        <v>470000</v>
      </c>
      <c r="V15" s="25">
        <f t="shared" si="3"/>
        <v>1756851.8773333337</v>
      </c>
      <c r="W15" s="25"/>
      <c r="X15" s="44">
        <f>VLOOKUP(C15,[1]Sheet1!$B:$BG,58,0)</f>
        <v>499383.626666667</v>
      </c>
      <c r="Y15" s="25">
        <f t="shared" si="4"/>
        <v>399506.90133333363</v>
      </c>
      <c r="Z15" s="60"/>
      <c r="AA15" s="60">
        <f t="shared" si="10"/>
        <v>2156358.7786666672</v>
      </c>
      <c r="AB15" s="60">
        <f t="shared" si="11"/>
        <v>2156358.7786666672</v>
      </c>
      <c r="AC15" s="61">
        <f>AB15*0.3</f>
        <v>646907.63360000018</v>
      </c>
      <c r="AD15" s="17">
        <f t="shared" si="5"/>
        <v>646907.63360000018</v>
      </c>
      <c r="AE15" s="26">
        <f t="shared" si="12"/>
        <v>0.3</v>
      </c>
      <c r="AF15" s="26">
        <f t="shared" si="6"/>
        <v>2.7796777403370606E-2</v>
      </c>
      <c r="AG15" s="24">
        <v>0.03</v>
      </c>
      <c r="AH15" s="17">
        <f t="shared" si="13"/>
        <v>627500.40459200018</v>
      </c>
      <c r="AI15" s="14">
        <v>45432</v>
      </c>
      <c r="AJ15" s="7">
        <v>3</v>
      </c>
      <c r="AK15" s="14">
        <f t="shared" si="7"/>
        <v>45429</v>
      </c>
      <c r="AL15" s="10" t="s">
        <v>43</v>
      </c>
      <c r="AM15" s="23" t="s">
        <v>252</v>
      </c>
      <c r="AN15" s="7" t="s">
        <v>109</v>
      </c>
      <c r="AO15" s="20" t="s">
        <v>398</v>
      </c>
    </row>
    <row r="16" spans="1:43" ht="40.200000000000003" customHeight="1" x14ac:dyDescent="0.25">
      <c r="A16" s="7">
        <f t="shared" si="1"/>
        <v>13</v>
      </c>
      <c r="B16" s="7" t="s">
        <v>18</v>
      </c>
      <c r="C16" s="8" t="s">
        <v>215</v>
      </c>
      <c r="D16" s="9" t="s">
        <v>216</v>
      </c>
      <c r="E16" s="11" t="s">
        <v>46</v>
      </c>
      <c r="F16" s="12" t="s">
        <v>22</v>
      </c>
      <c r="G16" s="73">
        <v>0.8</v>
      </c>
      <c r="H16" s="17">
        <f>VLOOKUP(C16,[3]Sheet2!$A:$V,21,0)</f>
        <v>510000</v>
      </c>
      <c r="I16" s="17"/>
      <c r="J16" s="17">
        <f t="shared" si="8"/>
        <v>510000</v>
      </c>
      <c r="K16" s="31">
        <f>VLOOKUP(C16,[1]Sheet1!$B:$AY,50,0)</f>
        <v>14396556.369999999</v>
      </c>
      <c r="L16" s="31">
        <f>VLOOKUP(C16,[1]Sheet1!$B:$AZ,51,0)</f>
        <v>13190860.189999999</v>
      </c>
      <c r="M16" s="44">
        <f>VLOOKUP(C16,[1]Sheet1!$B$5:$BB$697,53,0)</f>
        <v>606459.26</v>
      </c>
      <c r="N16" s="44">
        <f>VLOOKUP(C16,[1]Sheet1!$B:$BC,54,0)</f>
        <v>599992.48499999999</v>
      </c>
      <c r="O16" s="44">
        <f>VLOOKUP(C16,[1]Sheet1!$B:$BD,55,0)</f>
        <v>627288.23166666704</v>
      </c>
      <c r="P16" s="44">
        <f>VLOOKUP(C16,[1]Sheet1!$B:$BE,56,0)</f>
        <v>585398.96666666702</v>
      </c>
      <c r="Q16" s="44">
        <f>VLOOKUP(C16,[1]Sheet1!$B:$BF,57,0)</f>
        <v>594815.32833333302</v>
      </c>
      <c r="R16" s="45">
        <f t="shared" si="2"/>
        <v>2411163.4173333342</v>
      </c>
      <c r="S16" s="92">
        <v>650000</v>
      </c>
      <c r="T16" s="92">
        <f>VLOOKUP(C16,'[4]5.30 (2)'!$C$4:$V$115,20,0)</f>
        <v>300000</v>
      </c>
      <c r="U16" s="53">
        <f t="shared" si="9"/>
        <v>950000</v>
      </c>
      <c r="V16" s="25">
        <f t="shared" si="3"/>
        <v>1461163.4173333342</v>
      </c>
      <c r="W16" s="25"/>
      <c r="X16" s="44">
        <f>VLOOKUP(C16,[1]Sheet1!$B:$BG,58,0)</f>
        <v>547067.64666666696</v>
      </c>
      <c r="Y16" s="25">
        <f t="shared" si="4"/>
        <v>437654.11733333359</v>
      </c>
      <c r="Z16" s="60"/>
      <c r="AA16" s="60">
        <f t="shared" si="10"/>
        <v>1898817.5346666677</v>
      </c>
      <c r="AB16" s="60">
        <f t="shared" si="11"/>
        <v>1898817.5346666677</v>
      </c>
      <c r="AC16" s="79">
        <f t="shared" ref="AC16:AC26" si="14">IF(B16="黄骅",AB16*0.3,"自行压缩")</f>
        <v>569645.26040000026</v>
      </c>
      <c r="AD16" s="17">
        <f t="shared" si="5"/>
        <v>569645.26040000026</v>
      </c>
      <c r="AE16" s="26">
        <f t="shared" si="12"/>
        <v>0.3</v>
      </c>
      <c r="AF16" s="26">
        <f t="shared" si="6"/>
        <v>2.4476913982459901E-2</v>
      </c>
      <c r="AG16" s="24">
        <v>0.03</v>
      </c>
      <c r="AH16" s="17">
        <f t="shared" si="13"/>
        <v>552555.90258800029</v>
      </c>
      <c r="AI16" s="14">
        <v>45432</v>
      </c>
      <c r="AJ16" s="7">
        <v>3</v>
      </c>
      <c r="AK16" s="14">
        <f t="shared" si="7"/>
        <v>45429</v>
      </c>
      <c r="AL16" s="10" t="s">
        <v>43</v>
      </c>
      <c r="AM16" s="23" t="s">
        <v>253</v>
      </c>
      <c r="AN16" s="7" t="s">
        <v>217</v>
      </c>
      <c r="AO16" s="20" t="s">
        <v>305</v>
      </c>
    </row>
    <row r="17" spans="1:43" ht="40.200000000000003" customHeight="1" x14ac:dyDescent="0.25">
      <c r="A17" s="7">
        <f t="shared" si="1"/>
        <v>14</v>
      </c>
      <c r="B17" s="7" t="s">
        <v>18</v>
      </c>
      <c r="C17" s="8" t="s">
        <v>298</v>
      </c>
      <c r="D17" s="9" t="s">
        <v>299</v>
      </c>
      <c r="E17" s="11" t="s">
        <v>21</v>
      </c>
      <c r="F17" s="12" t="s">
        <v>22</v>
      </c>
      <c r="G17" s="73">
        <v>0.8</v>
      </c>
      <c r="H17" s="17">
        <f>VLOOKUP(C17,[3]Sheet2!$A:$V,21,0)</f>
        <v>350000</v>
      </c>
      <c r="I17" s="17">
        <v>50000</v>
      </c>
      <c r="J17" s="17">
        <f t="shared" si="8"/>
        <v>400000</v>
      </c>
      <c r="K17" s="31">
        <f>VLOOKUP(C17,[1]Sheet1!$B:$AY,50,0)</f>
        <v>4621952.09</v>
      </c>
      <c r="L17" s="31">
        <f>VLOOKUP(C17,[1]Sheet1!$B:$AZ,51,0)</f>
        <v>4462943.96</v>
      </c>
      <c r="M17" s="44">
        <f>VLOOKUP(C17,[1]Sheet1!$B$5:$BB$697,53,0)</f>
        <v>268411.56833333301</v>
      </c>
      <c r="N17" s="44">
        <f>VLOOKUP(C17,[1]Sheet1!$B:$BC,54,0)</f>
        <v>264670.02833333297</v>
      </c>
      <c r="O17" s="44">
        <f>VLOOKUP(C17,[1]Sheet1!$B:$BD,55,0)</f>
        <v>251850.49166666699</v>
      </c>
      <c r="P17" s="44">
        <f>VLOOKUP(C17,[1]Sheet1!$B:$BE,56,0)</f>
        <v>234770.561666667</v>
      </c>
      <c r="Q17" s="44">
        <f>VLOOKUP(C17,[1]Sheet1!$B:$BF,57,0)</f>
        <v>207341.816666667</v>
      </c>
      <c r="R17" s="45">
        <f t="shared" si="2"/>
        <v>981635.57333333348</v>
      </c>
      <c r="S17" s="92">
        <v>150000</v>
      </c>
      <c r="T17" s="92">
        <f>VLOOKUP(C17,'[4]5.30 (2)'!$C$4:$V$115,20,0)</f>
        <v>100000</v>
      </c>
      <c r="U17" s="53">
        <f t="shared" si="9"/>
        <v>250000</v>
      </c>
      <c r="V17" s="25">
        <f t="shared" si="3"/>
        <v>731635.57333333348</v>
      </c>
      <c r="W17" s="25"/>
      <c r="X17" s="44">
        <f>VLOOKUP(C17,[1]Sheet1!$B:$BG,58,0)</f>
        <v>167235.86166666701</v>
      </c>
      <c r="Y17" s="25">
        <f t="shared" si="4"/>
        <v>133788.6893333336</v>
      </c>
      <c r="Z17" s="60"/>
      <c r="AA17" s="60">
        <f t="shared" si="10"/>
        <v>865424.26266666711</v>
      </c>
      <c r="AB17" s="60">
        <f t="shared" si="11"/>
        <v>865424.26266666711</v>
      </c>
      <c r="AC17" s="79">
        <f t="shared" si="14"/>
        <v>259627.27880000012</v>
      </c>
      <c r="AD17" s="17">
        <f t="shared" si="5"/>
        <v>259627.27880000012</v>
      </c>
      <c r="AE17" s="26">
        <f t="shared" si="12"/>
        <v>0.3</v>
      </c>
      <c r="AF17" s="26">
        <f t="shared" si="6"/>
        <v>1.1155845598057636E-2</v>
      </c>
      <c r="AG17" s="24">
        <v>0.03</v>
      </c>
      <c r="AH17" s="17">
        <f t="shared" si="13"/>
        <v>251838.46043600011</v>
      </c>
      <c r="AI17" s="14">
        <v>45432</v>
      </c>
      <c r="AJ17" s="7">
        <v>3</v>
      </c>
      <c r="AK17" s="14">
        <f t="shared" si="7"/>
        <v>45429</v>
      </c>
      <c r="AL17" s="10" t="s">
        <v>43</v>
      </c>
      <c r="AM17" s="23"/>
      <c r="AN17" s="7" t="s">
        <v>24</v>
      </c>
      <c r="AO17" s="20"/>
    </row>
    <row r="18" spans="1:43" ht="40.200000000000003" customHeight="1" x14ac:dyDescent="0.25">
      <c r="A18" s="7">
        <f t="shared" si="1"/>
        <v>15</v>
      </c>
      <c r="B18" s="7" t="s">
        <v>18</v>
      </c>
      <c r="C18" s="8" t="s">
        <v>222</v>
      </c>
      <c r="D18" s="9" t="s">
        <v>223</v>
      </c>
      <c r="E18" s="11" t="s">
        <v>46</v>
      </c>
      <c r="F18" s="12" t="s">
        <v>22</v>
      </c>
      <c r="G18" s="76">
        <v>0.8</v>
      </c>
      <c r="H18" s="17">
        <f>VLOOKUP(C18,[3]Sheet2!$A:$V,21,0)</f>
        <v>700000</v>
      </c>
      <c r="I18" s="17"/>
      <c r="J18" s="17">
        <f t="shared" si="8"/>
        <v>700000</v>
      </c>
      <c r="K18" s="31">
        <f>VLOOKUP(C18,[1]Sheet1!$B:$AY,50,0)</f>
        <v>3144712.71</v>
      </c>
      <c r="L18" s="31">
        <f>VLOOKUP(C18,[1]Sheet1!$B:$AZ,51,0)</f>
        <v>2706500.04</v>
      </c>
      <c r="M18" s="44">
        <f>VLOOKUP(C18,[1]Sheet1!$B$5:$BB$697,53,0)</f>
        <v>312936.48499999999</v>
      </c>
      <c r="N18" s="44">
        <f>VLOOKUP(C18,[1]Sheet1!$B:$BC,54,0)</f>
        <v>376621.17666666699</v>
      </c>
      <c r="O18" s="44">
        <f>VLOOKUP(C18,[1]Sheet1!$B:$BD,55,0)</f>
        <v>363017.33333333302</v>
      </c>
      <c r="P18" s="44">
        <f>VLOOKUP(C18,[1]Sheet1!$B:$BE,56,0)</f>
        <v>437479.49666666699</v>
      </c>
      <c r="Q18" s="44">
        <f>VLOOKUP(C18,[1]Sheet1!$B:$BF,57,0)</f>
        <v>364431.48333333299</v>
      </c>
      <c r="R18" s="45">
        <f t="shared" si="2"/>
        <v>1483588.7800000003</v>
      </c>
      <c r="S18" s="92">
        <v>80000</v>
      </c>
      <c r="T18" s="92">
        <f>VLOOKUP(C18,'[4]5.30 (2)'!$C$4:$V$115,20,0)</f>
        <v>110000</v>
      </c>
      <c r="U18" s="53">
        <f t="shared" si="9"/>
        <v>190000</v>
      </c>
      <c r="V18" s="25">
        <f t="shared" si="3"/>
        <v>1293588.7800000003</v>
      </c>
      <c r="W18" s="25"/>
      <c r="X18" s="44">
        <f>VLOOKUP(C18,[1]Sheet1!$B:$BG,58,0)</f>
        <v>305116.09000000003</v>
      </c>
      <c r="Y18" s="25">
        <f t="shared" si="4"/>
        <v>244092.87200000003</v>
      </c>
      <c r="Z18" s="60"/>
      <c r="AA18" s="60">
        <f t="shared" si="10"/>
        <v>1537681.6520000002</v>
      </c>
      <c r="AB18" s="60">
        <f t="shared" si="11"/>
        <v>1537681.6520000002</v>
      </c>
      <c r="AC18" s="79">
        <f t="shared" si="14"/>
        <v>461304.49560000008</v>
      </c>
      <c r="AD18" s="17">
        <f t="shared" si="5"/>
        <v>461304.49560000008</v>
      </c>
      <c r="AE18" s="26">
        <f t="shared" si="12"/>
        <v>0.3</v>
      </c>
      <c r="AF18" s="26">
        <f t="shared" si="6"/>
        <v>1.9821652602875321E-2</v>
      </c>
      <c r="AG18" s="24">
        <v>0.03</v>
      </c>
      <c r="AH18" s="17">
        <f t="shared" si="13"/>
        <v>447465.36073200009</v>
      </c>
      <c r="AI18" s="14">
        <v>45432</v>
      </c>
      <c r="AJ18" s="7">
        <v>3</v>
      </c>
      <c r="AK18" s="14">
        <f t="shared" si="7"/>
        <v>45429</v>
      </c>
      <c r="AL18" s="10" t="s">
        <v>23</v>
      </c>
      <c r="AM18" s="23" t="s">
        <v>254</v>
      </c>
      <c r="AN18" s="7" t="s">
        <v>40</v>
      </c>
      <c r="AO18" s="20" t="s">
        <v>255</v>
      </c>
    </row>
    <row r="19" spans="1:43" ht="40.200000000000003" customHeight="1" x14ac:dyDescent="0.25">
      <c r="A19" s="7">
        <f t="shared" si="1"/>
        <v>16</v>
      </c>
      <c r="B19" s="7" t="s">
        <v>18</v>
      </c>
      <c r="C19" s="8" t="s">
        <v>148</v>
      </c>
      <c r="D19" s="9" t="s">
        <v>149</v>
      </c>
      <c r="E19" s="11" t="s">
        <v>27</v>
      </c>
      <c r="F19" s="12" t="s">
        <v>22</v>
      </c>
      <c r="G19" s="76">
        <v>0.8</v>
      </c>
      <c r="H19" s="17">
        <f>VLOOKUP(C19,[3]Sheet2!$A:$V,21,0)</f>
        <v>270000</v>
      </c>
      <c r="I19" s="17"/>
      <c r="J19" s="17">
        <f t="shared" si="8"/>
        <v>270000</v>
      </c>
      <c r="K19" s="31">
        <f>VLOOKUP(C19,[1]Sheet1!$B:$AY,50,0)</f>
        <v>2641921.71</v>
      </c>
      <c r="L19" s="31">
        <f>VLOOKUP(C19,[1]Sheet1!$B:$AZ,51,0)</f>
        <v>2283347.19</v>
      </c>
      <c r="M19" s="44">
        <f>VLOOKUP(C19,[1]Sheet1!$B$5:$BB$697,53,0)</f>
        <v>167661.095</v>
      </c>
      <c r="N19" s="44">
        <f>VLOOKUP(C19,[1]Sheet1!$B:$BC,54,0)</f>
        <v>124722.68</v>
      </c>
      <c r="O19" s="44">
        <f>VLOOKUP(C19,[1]Sheet1!$B:$BD,55,0)</f>
        <v>132898.79166666701</v>
      </c>
      <c r="P19" s="44">
        <f>VLOOKUP(C19,[1]Sheet1!$B:$BE,56,0)</f>
        <v>130394.64</v>
      </c>
      <c r="Q19" s="44">
        <f>VLOOKUP(C19,[1]Sheet1!$B:$BF,57,0)</f>
        <v>138663.45499999999</v>
      </c>
      <c r="R19" s="45">
        <f t="shared" si="2"/>
        <v>555472.5293333336</v>
      </c>
      <c r="S19" s="92">
        <v>200000</v>
      </c>
      <c r="T19" s="92">
        <f>VLOOKUP(C19,'[4]5.30 (2)'!$C$4:$V$115,20,0)</f>
        <v>40000</v>
      </c>
      <c r="U19" s="53">
        <f t="shared" si="9"/>
        <v>240000</v>
      </c>
      <c r="V19" s="25">
        <f t="shared" si="3"/>
        <v>315472.5293333336</v>
      </c>
      <c r="W19" s="25"/>
      <c r="X19" s="44">
        <f>VLOOKUP(C19,[1]Sheet1!$B:$BG,58,0)</f>
        <v>137983.311666667</v>
      </c>
      <c r="Y19" s="25">
        <f t="shared" si="4"/>
        <v>110386.6493333336</v>
      </c>
      <c r="Z19" s="60"/>
      <c r="AA19" s="60">
        <f t="shared" si="10"/>
        <v>425859.1786666672</v>
      </c>
      <c r="AB19" s="60">
        <f t="shared" si="11"/>
        <v>425859.1786666672</v>
      </c>
      <c r="AC19" s="79">
        <f t="shared" si="14"/>
        <v>127757.75360000016</v>
      </c>
      <c r="AD19" s="17">
        <f t="shared" si="5"/>
        <v>127757.75360000016</v>
      </c>
      <c r="AE19" s="26">
        <f t="shared" si="12"/>
        <v>0.3</v>
      </c>
      <c r="AF19" s="26">
        <f t="shared" si="6"/>
        <v>5.4895840672204935E-3</v>
      </c>
      <c r="AG19" s="24">
        <v>0.03</v>
      </c>
      <c r="AH19" s="17">
        <f t="shared" si="13"/>
        <v>123925.02099200015</v>
      </c>
      <c r="AI19" s="14">
        <v>45432</v>
      </c>
      <c r="AJ19" s="7">
        <v>2</v>
      </c>
      <c r="AK19" s="14">
        <f t="shared" si="7"/>
        <v>45430</v>
      </c>
      <c r="AL19" s="10" t="s">
        <v>23</v>
      </c>
      <c r="AM19" s="23" t="s">
        <v>256</v>
      </c>
      <c r="AN19" s="12" t="s">
        <v>257</v>
      </c>
      <c r="AO19" s="20" t="s">
        <v>258</v>
      </c>
    </row>
    <row r="20" spans="1:43" s="71" customFormat="1" ht="40.200000000000003" customHeight="1" x14ac:dyDescent="0.25">
      <c r="A20" s="7">
        <f t="shared" si="1"/>
        <v>17</v>
      </c>
      <c r="B20" s="7" t="s">
        <v>18</v>
      </c>
      <c r="C20" s="8" t="s">
        <v>47</v>
      </c>
      <c r="D20" s="9" t="s">
        <v>48</v>
      </c>
      <c r="E20" s="11" t="s">
        <v>27</v>
      </c>
      <c r="F20" s="12" t="s">
        <v>22</v>
      </c>
      <c r="G20" s="73">
        <v>0.8</v>
      </c>
      <c r="H20" s="17">
        <f>VLOOKUP(C20,[3]Sheet2!$A:$V,21,0)</f>
        <v>270000</v>
      </c>
      <c r="I20" s="17"/>
      <c r="J20" s="17">
        <f t="shared" si="8"/>
        <v>270000</v>
      </c>
      <c r="K20" s="31">
        <f>VLOOKUP(C20,[1]Sheet1!$B:$AY,50,0)</f>
        <v>2398752.58</v>
      </c>
      <c r="L20" s="31">
        <f>VLOOKUP(C20,[1]Sheet1!$B:$AZ,51,0)</f>
        <v>2222328.62</v>
      </c>
      <c r="M20" s="44">
        <f>VLOOKUP(C20,[1]Sheet1!$B$5:$BB$697,53,0)</f>
        <v>121805.763333333</v>
      </c>
      <c r="N20" s="44">
        <f>VLOOKUP(C20,[1]Sheet1!$B:$BC,54,0)</f>
        <v>134221.748333333</v>
      </c>
      <c r="O20" s="44">
        <f>VLOOKUP(C20,[1]Sheet1!$B:$BD,55,0)</f>
        <v>161670.87833333301</v>
      </c>
      <c r="P20" s="44">
        <f>VLOOKUP(C20,[1]Sheet1!$B:$BE,56,0)</f>
        <v>159402.59166666699</v>
      </c>
      <c r="Q20" s="44">
        <f>VLOOKUP(C20,[1]Sheet1!$B:$BF,57,0)</f>
        <v>153253.92499999999</v>
      </c>
      <c r="R20" s="45">
        <f t="shared" si="2"/>
        <v>584283.92533333285</v>
      </c>
      <c r="S20" s="92">
        <v>80000</v>
      </c>
      <c r="T20" s="92">
        <f>VLOOKUP(C20,'[4]5.30 (2)'!$C$4:$V$115,20,0)</f>
        <v>45000</v>
      </c>
      <c r="U20" s="53">
        <f t="shared" si="9"/>
        <v>125000</v>
      </c>
      <c r="V20" s="25">
        <f t="shared" si="3"/>
        <v>459283.92533333285</v>
      </c>
      <c r="W20" s="25"/>
      <c r="X20" s="44">
        <f>VLOOKUP(C20,[1]Sheet1!$B:$BG,58,0)</f>
        <v>139212.72</v>
      </c>
      <c r="Y20" s="25">
        <f t="shared" si="4"/>
        <v>111370.17600000001</v>
      </c>
      <c r="Z20" s="60"/>
      <c r="AA20" s="60">
        <f t="shared" si="10"/>
        <v>570654.10133333283</v>
      </c>
      <c r="AB20" s="60">
        <f t="shared" si="11"/>
        <v>570654.10133333283</v>
      </c>
      <c r="AC20" s="79">
        <f t="shared" si="14"/>
        <v>171196.23039999985</v>
      </c>
      <c r="AD20" s="17">
        <f t="shared" si="5"/>
        <v>171196.23039999985</v>
      </c>
      <c r="AE20" s="26">
        <f t="shared" si="12"/>
        <v>0.3</v>
      </c>
      <c r="AF20" s="26">
        <f t="shared" si="6"/>
        <v>7.3560787685299969E-3</v>
      </c>
      <c r="AG20" s="80">
        <v>0.03</v>
      </c>
      <c r="AH20" s="17">
        <f t="shared" si="13"/>
        <v>166060.34348799987</v>
      </c>
      <c r="AI20" s="14">
        <v>45436</v>
      </c>
      <c r="AJ20" s="7">
        <v>2</v>
      </c>
      <c r="AK20" s="14">
        <f t="shared" si="7"/>
        <v>45434</v>
      </c>
      <c r="AL20" s="10" t="s">
        <v>23</v>
      </c>
      <c r="AM20" s="23" t="s">
        <v>261</v>
      </c>
      <c r="AN20" s="7" t="s">
        <v>28</v>
      </c>
      <c r="AO20" s="20" t="s">
        <v>262</v>
      </c>
      <c r="AP20"/>
      <c r="AQ20" s="84"/>
    </row>
    <row r="21" spans="1:43" ht="40.200000000000003" customHeight="1" x14ac:dyDescent="0.25">
      <c r="A21" s="7">
        <f t="shared" si="1"/>
        <v>18</v>
      </c>
      <c r="B21" s="7" t="s">
        <v>18</v>
      </c>
      <c r="C21" s="77" t="s">
        <v>265</v>
      </c>
      <c r="D21" s="9" t="s">
        <v>266</v>
      </c>
      <c r="E21" s="11" t="s">
        <v>21</v>
      </c>
      <c r="F21" s="12" t="s">
        <v>22</v>
      </c>
      <c r="G21" s="73">
        <v>0.8</v>
      </c>
      <c r="H21" s="17">
        <f>VLOOKUP(C21,[3]Sheet2!$A:$V,21,0)</f>
        <v>20000</v>
      </c>
      <c r="I21" s="17"/>
      <c r="J21" s="17">
        <f t="shared" si="8"/>
        <v>20000</v>
      </c>
      <c r="K21" s="31">
        <f>VLOOKUP(C21,[1]Sheet1!$B:$AY,50,0)</f>
        <v>337744.59</v>
      </c>
      <c r="L21" s="31">
        <f>VLOOKUP(C21,[1]Sheet1!$B:$AZ,51,0)</f>
        <v>173225.08</v>
      </c>
      <c r="M21" s="44">
        <f>VLOOKUP(C21,[1]Sheet1!$B$5:$BB$697,53,0)</f>
        <v>5343.2183333333296</v>
      </c>
      <c r="N21" s="44">
        <f>VLOOKUP(C21,[1]Sheet1!$B:$BC,54,0)</f>
        <v>13099.2266666667</v>
      </c>
      <c r="O21" s="44">
        <f>VLOOKUP(C21,[1]Sheet1!$B:$BD,55,0)</f>
        <v>24179.958333333299</v>
      </c>
      <c r="P21" s="44">
        <f>VLOOKUP(C21,[1]Sheet1!$B:$BE,56,0)</f>
        <v>28870.846666666701</v>
      </c>
      <c r="Q21" s="44">
        <f>VLOOKUP(C21,[1]Sheet1!$B:$BF,57,0)</f>
        <v>43371.333333333299</v>
      </c>
      <c r="R21" s="45">
        <f t="shared" si="2"/>
        <v>91891.666666666672</v>
      </c>
      <c r="S21" s="92"/>
      <c r="T21" s="92">
        <f>VLOOKUP(C21,'[4]5.30 (2)'!$C$4:$V$115,20,0)</f>
        <v>15000</v>
      </c>
      <c r="U21" s="53">
        <f t="shared" si="9"/>
        <v>15000</v>
      </c>
      <c r="V21" s="25">
        <f t="shared" si="3"/>
        <v>76891.666666666672</v>
      </c>
      <c r="W21" s="25"/>
      <c r="X21" s="44">
        <f>VLOOKUP(C21,[1]Sheet1!$B:$BG,58,0)</f>
        <v>56290.764999999999</v>
      </c>
      <c r="Y21" s="25">
        <f t="shared" si="4"/>
        <v>45032.612000000001</v>
      </c>
      <c r="Z21" s="60"/>
      <c r="AA21" s="60">
        <f t="shared" si="10"/>
        <v>121924.27866666668</v>
      </c>
      <c r="AB21" s="60">
        <f t="shared" si="11"/>
        <v>121924.27866666668</v>
      </c>
      <c r="AC21" s="79">
        <f t="shared" si="14"/>
        <v>36577.283600000002</v>
      </c>
      <c r="AD21" s="17">
        <f t="shared" si="5"/>
        <v>36577.283600000002</v>
      </c>
      <c r="AE21" s="26">
        <f t="shared" si="12"/>
        <v>0.3</v>
      </c>
      <c r="AF21" s="26">
        <f t="shared" si="6"/>
        <v>1.5716781769773169E-3</v>
      </c>
      <c r="AG21" s="80">
        <v>0.03</v>
      </c>
      <c r="AH21" s="17">
        <f t="shared" si="13"/>
        <v>35479.965091999999</v>
      </c>
      <c r="AI21" s="14">
        <v>45437</v>
      </c>
      <c r="AJ21" s="7">
        <v>1</v>
      </c>
      <c r="AK21" s="14">
        <f t="shared" si="7"/>
        <v>45436</v>
      </c>
      <c r="AL21" s="10" t="s">
        <v>23</v>
      </c>
      <c r="AM21" s="23"/>
      <c r="AN21" s="7" t="s">
        <v>24</v>
      </c>
      <c r="AO21" s="20" t="s">
        <v>264</v>
      </c>
    </row>
    <row r="22" spans="1:43" ht="40.200000000000003" customHeight="1" x14ac:dyDescent="0.25">
      <c r="A22" s="7">
        <f t="shared" si="1"/>
        <v>19</v>
      </c>
      <c r="B22" s="7" t="s">
        <v>18</v>
      </c>
      <c r="C22" s="8" t="s">
        <v>32</v>
      </c>
      <c r="D22" s="9" t="s">
        <v>33</v>
      </c>
      <c r="E22" s="11" t="s">
        <v>21</v>
      </c>
      <c r="F22" s="12" t="s">
        <v>22</v>
      </c>
      <c r="G22" s="73">
        <v>0.8</v>
      </c>
      <c r="H22" s="17">
        <f>VLOOKUP(C22,[3]Sheet2!$A:$V,21,0)</f>
        <v>30000</v>
      </c>
      <c r="I22" s="17"/>
      <c r="J22" s="17">
        <f t="shared" si="8"/>
        <v>30000</v>
      </c>
      <c r="K22" s="31">
        <f>VLOOKUP(C22,[1]Sheet1!$B:$AY,50,0)</f>
        <v>2172275.86</v>
      </c>
      <c r="L22" s="31">
        <f>VLOOKUP(C22,[1]Sheet1!$B:$AZ,51,0)</f>
        <v>1691836.66</v>
      </c>
      <c r="M22" s="44">
        <f>VLOOKUP(C22,[1]Sheet1!$B$5:$BB$697,53,0)</f>
        <v>186471.32166666701</v>
      </c>
      <c r="N22" s="44">
        <f>VLOOKUP(C22,[1]Sheet1!$B:$BC,54,0)</f>
        <v>181572.286666667</v>
      </c>
      <c r="O22" s="44">
        <f>VLOOKUP(C22,[1]Sheet1!$B:$BD,55,0)</f>
        <v>173075.29666666701</v>
      </c>
      <c r="P22" s="44">
        <f>VLOOKUP(C22,[1]Sheet1!$B:$BE,56,0)</f>
        <v>158505.661666667</v>
      </c>
      <c r="Q22" s="44">
        <f>VLOOKUP(C22,[1]Sheet1!$B:$BF,57,0)</f>
        <v>125422.328333333</v>
      </c>
      <c r="R22" s="45">
        <f t="shared" si="2"/>
        <v>660037.51600000076</v>
      </c>
      <c r="S22" s="92">
        <v>100000</v>
      </c>
      <c r="T22" s="92"/>
      <c r="U22" s="53">
        <f t="shared" si="9"/>
        <v>100000</v>
      </c>
      <c r="V22" s="25">
        <f t="shared" si="3"/>
        <v>560037.51600000076</v>
      </c>
      <c r="W22" s="25"/>
      <c r="X22" s="44">
        <f>VLOOKUP(C22,[1]Sheet1!$B:$BG,58,0)</f>
        <v>172931.52499999999</v>
      </c>
      <c r="Y22" s="25">
        <f t="shared" si="4"/>
        <v>138345.22</v>
      </c>
      <c r="Z22" s="60"/>
      <c r="AA22" s="60">
        <f t="shared" si="10"/>
        <v>698382.73600000073</v>
      </c>
      <c r="AB22" s="60">
        <f t="shared" si="11"/>
        <v>698382.73600000073</v>
      </c>
      <c r="AC22" s="79">
        <f t="shared" si="14"/>
        <v>209514.82080000022</v>
      </c>
      <c r="AD22" s="17">
        <f t="shared" si="5"/>
        <v>209514.82080000022</v>
      </c>
      <c r="AE22" s="26">
        <f t="shared" si="12"/>
        <v>0.3</v>
      </c>
      <c r="AF22" s="26">
        <f t="shared" si="6"/>
        <v>9.0025786279184922E-3</v>
      </c>
      <c r="AG22" s="24">
        <v>0.03</v>
      </c>
      <c r="AH22" s="17">
        <f t="shared" si="13"/>
        <v>203229.37617600019</v>
      </c>
      <c r="AI22" s="14">
        <v>45437</v>
      </c>
      <c r="AJ22" s="7">
        <v>3</v>
      </c>
      <c r="AK22" s="14">
        <f t="shared" si="7"/>
        <v>45434</v>
      </c>
      <c r="AL22" s="10" t="s">
        <v>23</v>
      </c>
      <c r="AM22" s="23" t="s">
        <v>267</v>
      </c>
      <c r="AN22" s="7" t="s">
        <v>24</v>
      </c>
      <c r="AO22" s="20" t="s">
        <v>399</v>
      </c>
    </row>
    <row r="23" spans="1:43" ht="40.200000000000003" customHeight="1" x14ac:dyDescent="0.25">
      <c r="A23" s="7">
        <f t="shared" si="1"/>
        <v>20</v>
      </c>
      <c r="B23" s="7" t="s">
        <v>18</v>
      </c>
      <c r="C23" s="8" t="s">
        <v>79</v>
      </c>
      <c r="D23" s="9" t="s">
        <v>80</v>
      </c>
      <c r="E23" s="11" t="s">
        <v>27</v>
      </c>
      <c r="F23" s="12" t="s">
        <v>22</v>
      </c>
      <c r="G23" s="73">
        <v>0.8</v>
      </c>
      <c r="H23" s="17">
        <f>VLOOKUP(C23,[3]Sheet2!$A:$V,21,0)</f>
        <v>190000</v>
      </c>
      <c r="I23" s="17"/>
      <c r="J23" s="17">
        <f t="shared" si="8"/>
        <v>190000</v>
      </c>
      <c r="K23" s="31">
        <f>VLOOKUP(C23,[1]Sheet1!$B:$AY,50,0)</f>
        <v>3316207.74</v>
      </c>
      <c r="L23" s="31">
        <f>VLOOKUP(C23,[1]Sheet1!$B:$AZ,51,0)</f>
        <v>2947216.61</v>
      </c>
      <c r="M23" s="44">
        <f>VLOOKUP(C23,[1]Sheet1!$B$5:$BB$697,53,0)</f>
        <v>118052.798333333</v>
      </c>
      <c r="N23" s="44">
        <f>VLOOKUP(C23,[1]Sheet1!$B:$BC,54,0)</f>
        <v>95294.024999999994</v>
      </c>
      <c r="O23" s="44">
        <f>VLOOKUP(C23,[1]Sheet1!$B:$BD,55,0)</f>
        <v>110543.37</v>
      </c>
      <c r="P23" s="44">
        <f>VLOOKUP(C23,[1]Sheet1!$B:$BE,56,0)</f>
        <v>106909.201666667</v>
      </c>
      <c r="Q23" s="44">
        <f>VLOOKUP(C23,[1]Sheet1!$B:$BF,57,0)</f>
        <v>116348.83</v>
      </c>
      <c r="R23" s="45">
        <f t="shared" si="2"/>
        <v>437718.58</v>
      </c>
      <c r="S23" s="92">
        <v>100000</v>
      </c>
      <c r="T23" s="92">
        <f>VLOOKUP(C23,'[4]5.30 (2)'!$C$4:$V$115,20,0)</f>
        <v>100000</v>
      </c>
      <c r="U23" s="53">
        <f t="shared" si="9"/>
        <v>200000</v>
      </c>
      <c r="V23" s="25">
        <f t="shared" si="3"/>
        <v>237718.58000000002</v>
      </c>
      <c r="W23" s="25"/>
      <c r="X23" s="44">
        <f>VLOOKUP(C23,[1]Sheet1!$B:$BG,58,0)</f>
        <v>118309.576666667</v>
      </c>
      <c r="Y23" s="25">
        <f t="shared" si="4"/>
        <v>94647.661333333599</v>
      </c>
      <c r="Z23" s="60"/>
      <c r="AA23" s="60">
        <f t="shared" si="10"/>
        <v>332366.2413333336</v>
      </c>
      <c r="AB23" s="60">
        <f t="shared" si="11"/>
        <v>332366.2413333336</v>
      </c>
      <c r="AC23" s="79">
        <f t="shared" si="14"/>
        <v>99709.87240000008</v>
      </c>
      <c r="AD23" s="17">
        <f t="shared" si="5"/>
        <v>99709.87240000008</v>
      </c>
      <c r="AE23" s="26">
        <f t="shared" si="12"/>
        <v>0.3</v>
      </c>
      <c r="AF23" s="26">
        <f t="shared" si="6"/>
        <v>4.2844031884388756E-3</v>
      </c>
      <c r="AG23" s="24">
        <v>0.03</v>
      </c>
      <c r="AH23" s="17">
        <f t="shared" si="13"/>
        <v>96718.576228000078</v>
      </c>
      <c r="AI23" s="14">
        <v>45437</v>
      </c>
      <c r="AJ23" s="7">
        <v>3</v>
      </c>
      <c r="AK23" s="14">
        <f t="shared" si="7"/>
        <v>45434</v>
      </c>
      <c r="AL23" s="10" t="s">
        <v>23</v>
      </c>
      <c r="AM23" s="23" t="s">
        <v>268</v>
      </c>
      <c r="AN23" s="7" t="s">
        <v>24</v>
      </c>
      <c r="AO23" s="20" t="s">
        <v>400</v>
      </c>
    </row>
    <row r="24" spans="1:43" ht="40.200000000000003" customHeight="1" x14ac:dyDescent="0.25">
      <c r="A24" s="7">
        <f t="shared" si="1"/>
        <v>21</v>
      </c>
      <c r="B24" s="7" t="s">
        <v>18</v>
      </c>
      <c r="C24" s="8" t="s">
        <v>193</v>
      </c>
      <c r="D24" s="9" t="s">
        <v>194</v>
      </c>
      <c r="E24" s="10" t="s">
        <v>269</v>
      </c>
      <c r="F24" s="12" t="s">
        <v>22</v>
      </c>
      <c r="G24" s="30">
        <v>0.8</v>
      </c>
      <c r="H24" s="17">
        <f>VLOOKUP(C24,[3]Sheet2!$A:$V,21,0)</f>
        <v>40000</v>
      </c>
      <c r="I24" s="17"/>
      <c r="J24" s="17">
        <f t="shared" si="8"/>
        <v>40000</v>
      </c>
      <c r="K24" s="31">
        <f>VLOOKUP(C24,[1]Sheet1!$B:$AY,50,0)</f>
        <v>1674044.5</v>
      </c>
      <c r="L24" s="31">
        <f>VLOOKUP(C24,[1]Sheet1!$B:$AZ,51,0)</f>
        <v>1577716.53</v>
      </c>
      <c r="M24" s="44">
        <f>VLOOKUP(C24,[1]Sheet1!$B$5:$BB$697,53,0)</f>
        <v>38063.735000000001</v>
      </c>
      <c r="N24" s="44">
        <f>VLOOKUP(C24,[1]Sheet1!$B:$BC,54,0)</f>
        <v>37546.18</v>
      </c>
      <c r="O24" s="44">
        <f>VLOOKUP(C24,[1]Sheet1!$B:$BD,55,0)</f>
        <v>39468.836666666699</v>
      </c>
      <c r="P24" s="44">
        <f>VLOOKUP(C24,[1]Sheet1!$B:$BE,56,0)</f>
        <v>36928.836666666699</v>
      </c>
      <c r="Q24" s="44">
        <f>VLOOKUP(C24,[1]Sheet1!$B:$BF,57,0)</f>
        <v>45150.235000000001</v>
      </c>
      <c r="R24" s="45">
        <f t="shared" si="2"/>
        <v>157726.25866666675</v>
      </c>
      <c r="S24" s="92"/>
      <c r="T24" s="92">
        <f>VLOOKUP(C24,'[4]5.30 (2)'!$C$4:$V$115,20,0)</f>
        <v>15000</v>
      </c>
      <c r="U24" s="53">
        <f t="shared" si="9"/>
        <v>15000</v>
      </c>
      <c r="V24" s="25">
        <f t="shared" si="3"/>
        <v>142726.25866666675</v>
      </c>
      <c r="W24" s="25"/>
      <c r="X24" s="44">
        <f>VLOOKUP(C24,[1]Sheet1!$B:$BG,58,0)</f>
        <v>39077.4316666667</v>
      </c>
      <c r="Y24" s="25">
        <f t="shared" si="4"/>
        <v>31261.945333333362</v>
      </c>
      <c r="Z24" s="60"/>
      <c r="AA24" s="60">
        <f t="shared" si="10"/>
        <v>173988.20400000011</v>
      </c>
      <c r="AB24" s="60">
        <f t="shared" si="11"/>
        <v>173988.20400000011</v>
      </c>
      <c r="AC24" s="79">
        <f t="shared" si="14"/>
        <v>52196.461200000034</v>
      </c>
      <c r="AD24" s="17">
        <f t="shared" si="5"/>
        <v>52196.461200000034</v>
      </c>
      <c r="AE24" s="26">
        <f t="shared" si="12"/>
        <v>0.3</v>
      </c>
      <c r="AF24" s="26">
        <f t="shared" si="6"/>
        <v>2.2428138699584379E-3</v>
      </c>
      <c r="AG24" s="81">
        <v>0.03</v>
      </c>
      <c r="AH24" s="17">
        <f t="shared" si="13"/>
        <v>50630.567364000031</v>
      </c>
      <c r="AI24" s="14">
        <v>45437</v>
      </c>
      <c r="AJ24" s="7"/>
      <c r="AK24" s="14">
        <f t="shared" si="7"/>
        <v>45437</v>
      </c>
      <c r="AL24" s="10" t="s">
        <v>23</v>
      </c>
      <c r="AM24" s="4"/>
      <c r="AN24" s="7" t="s">
        <v>40</v>
      </c>
      <c r="AO24" s="20"/>
    </row>
    <row r="25" spans="1:43" ht="40.200000000000003" customHeight="1" x14ac:dyDescent="0.25">
      <c r="A25" s="7">
        <f t="shared" si="1"/>
        <v>22</v>
      </c>
      <c r="B25" s="7" t="s">
        <v>18</v>
      </c>
      <c r="C25" s="8" t="s">
        <v>191</v>
      </c>
      <c r="D25" s="9" t="s">
        <v>192</v>
      </c>
      <c r="E25" s="10" t="s">
        <v>27</v>
      </c>
      <c r="F25" s="12" t="s">
        <v>22</v>
      </c>
      <c r="G25" s="30">
        <v>0.8</v>
      </c>
      <c r="H25" s="17">
        <f>VLOOKUP(C25,[3]Sheet2!$A:$V,21,0)</f>
        <v>110000</v>
      </c>
      <c r="I25" s="17"/>
      <c r="J25" s="17">
        <f t="shared" si="8"/>
        <v>110000</v>
      </c>
      <c r="K25" s="31">
        <f>VLOOKUP(C25,[1]Sheet1!$B:$AY,50,0)</f>
        <v>831124.4</v>
      </c>
      <c r="L25" s="31">
        <f>VLOOKUP(C25,[1]Sheet1!$B:$AZ,51,0)</f>
        <v>644966.22</v>
      </c>
      <c r="M25" s="44">
        <f>VLOOKUP(C25,[1]Sheet1!$B$5:$BB$697,53,0)</f>
        <v>55830.415000000001</v>
      </c>
      <c r="N25" s="44">
        <f>VLOOKUP(C25,[1]Sheet1!$B:$BC,54,0)</f>
        <v>78433.456666666694</v>
      </c>
      <c r="O25" s="44">
        <f>VLOOKUP(C25,[1]Sheet1!$B:$BD,55,0)</f>
        <v>95096.371666666702</v>
      </c>
      <c r="P25" s="44">
        <f>VLOOKUP(C25,[1]Sheet1!$B:$BE,56,0)</f>
        <v>106679.741666667</v>
      </c>
      <c r="Q25" s="44">
        <f>VLOOKUP(C25,[1]Sheet1!$B:$BF,57,0)</f>
        <v>103784.88</v>
      </c>
      <c r="R25" s="45">
        <f t="shared" si="2"/>
        <v>351859.89200000034</v>
      </c>
      <c r="S25" s="92"/>
      <c r="T25" s="92">
        <f>VLOOKUP(C25,'[4]5.30 (2)'!$C$4:$V$115,20,0)</f>
        <v>20000</v>
      </c>
      <c r="U25" s="53">
        <f t="shared" si="9"/>
        <v>20000</v>
      </c>
      <c r="V25" s="25">
        <f t="shared" si="3"/>
        <v>331859.89200000034</v>
      </c>
      <c r="W25" s="25"/>
      <c r="X25" s="44">
        <f>VLOOKUP(C25,[1]Sheet1!$B:$BG,58,0)</f>
        <v>96380.731666666703</v>
      </c>
      <c r="Y25" s="25">
        <f t="shared" si="4"/>
        <v>77104.585333333365</v>
      </c>
      <c r="Z25" s="60"/>
      <c r="AA25" s="60">
        <f t="shared" si="10"/>
        <v>408964.47733333369</v>
      </c>
      <c r="AB25" s="60">
        <f t="shared" si="11"/>
        <v>408964.47733333369</v>
      </c>
      <c r="AC25" s="79">
        <f t="shared" si="14"/>
        <v>122689.3432000001</v>
      </c>
      <c r="AD25" s="17">
        <f t="shared" si="5"/>
        <v>122689.3432000001</v>
      </c>
      <c r="AE25" s="26">
        <f t="shared" si="12"/>
        <v>0.3</v>
      </c>
      <c r="AF25" s="26">
        <f t="shared" si="6"/>
        <v>5.27180108189118E-3</v>
      </c>
      <c r="AG25" s="81">
        <v>0.03</v>
      </c>
      <c r="AH25" s="17">
        <f t="shared" si="13"/>
        <v>119008.6629040001</v>
      </c>
      <c r="AI25" s="14">
        <v>45432</v>
      </c>
      <c r="AJ25" s="7">
        <v>5</v>
      </c>
      <c r="AK25" s="14">
        <f t="shared" si="7"/>
        <v>45427</v>
      </c>
      <c r="AL25" s="10" t="s">
        <v>23</v>
      </c>
      <c r="AM25" s="23" t="s">
        <v>276</v>
      </c>
      <c r="AN25" s="7" t="s">
        <v>40</v>
      </c>
      <c r="AO25" s="20"/>
    </row>
    <row r="26" spans="1:43" ht="40.200000000000003" customHeight="1" x14ac:dyDescent="0.25">
      <c r="A26" s="7">
        <f t="shared" si="1"/>
        <v>23</v>
      </c>
      <c r="B26" s="7" t="s">
        <v>18</v>
      </c>
      <c r="C26" s="8" t="s">
        <v>112</v>
      </c>
      <c r="D26" s="9" t="s">
        <v>113</v>
      </c>
      <c r="E26" s="11" t="s">
        <v>27</v>
      </c>
      <c r="F26" s="12" t="s">
        <v>22</v>
      </c>
      <c r="G26" s="73">
        <v>0.8</v>
      </c>
      <c r="H26" s="17">
        <f>VLOOKUP(C26,[3]Sheet2!$A:$V,21,0)</f>
        <v>70000</v>
      </c>
      <c r="I26" s="17"/>
      <c r="J26" s="17">
        <f t="shared" si="8"/>
        <v>70000</v>
      </c>
      <c r="K26" s="31">
        <f>VLOOKUP(C26,[1]Sheet1!$B:$AY,50,0)</f>
        <v>1865441.09</v>
      </c>
      <c r="L26" s="31">
        <f>VLOOKUP(C26,[1]Sheet1!$B:$AZ,51,0)</f>
        <v>1855793.4</v>
      </c>
      <c r="M26" s="44">
        <f>VLOOKUP(C26,[1]Sheet1!$B$5:$BB$697,53,0)</f>
        <v>206112.34166666699</v>
      </c>
      <c r="N26" s="44">
        <f>VLOOKUP(C26,[1]Sheet1!$B:$BC,54,0)</f>
        <v>237874.91500000001</v>
      </c>
      <c r="O26" s="44">
        <f>VLOOKUP(C26,[1]Sheet1!$B:$BD,55,0)</f>
        <v>161101.35333333301</v>
      </c>
      <c r="P26" s="44">
        <f>VLOOKUP(C26,[1]Sheet1!$B:$BE,56,0)</f>
        <v>58518.02</v>
      </c>
      <c r="Q26" s="44">
        <f>VLOOKUP(C26,[1]Sheet1!$B:$BF,57,0)</f>
        <v>60125.968333333301</v>
      </c>
      <c r="R26" s="45">
        <f t="shared" si="2"/>
        <v>578986.07866666664</v>
      </c>
      <c r="S26" s="92"/>
      <c r="T26" s="92">
        <f>VLOOKUP(C26,'[4]5.30 (2)'!$C$4:$V$115,20,0)</f>
        <v>30000</v>
      </c>
      <c r="U26" s="53">
        <f t="shared" si="9"/>
        <v>30000</v>
      </c>
      <c r="V26" s="25">
        <f t="shared" si="3"/>
        <v>548986.07866666664</v>
      </c>
      <c r="W26" s="25"/>
      <c r="X26" s="44">
        <f>VLOOKUP(C26,[1]Sheet1!$B:$BG,58,0)</f>
        <v>33370.521666666697</v>
      </c>
      <c r="Y26" s="25">
        <f t="shared" si="4"/>
        <v>26696.41733333336</v>
      </c>
      <c r="Z26" s="60"/>
      <c r="AA26" s="60">
        <f t="shared" si="10"/>
        <v>575682.49600000004</v>
      </c>
      <c r="AB26" s="60">
        <f t="shared" si="11"/>
        <v>575682.49600000004</v>
      </c>
      <c r="AC26" s="79">
        <f t="shared" si="14"/>
        <v>172704.7488</v>
      </c>
      <c r="AD26" s="17">
        <f t="shared" si="5"/>
        <v>172704.7488</v>
      </c>
      <c r="AE26" s="26">
        <f t="shared" si="12"/>
        <v>0.3</v>
      </c>
      <c r="AF26" s="26">
        <f t="shared" si="6"/>
        <v>7.4208978369653842E-3</v>
      </c>
      <c r="AG26" s="24">
        <v>0.03</v>
      </c>
      <c r="AH26" s="17">
        <f t="shared" si="13"/>
        <v>167523.606336</v>
      </c>
      <c r="AI26" s="14">
        <v>45432</v>
      </c>
      <c r="AJ26" s="7">
        <v>3</v>
      </c>
      <c r="AK26" s="14">
        <f t="shared" si="7"/>
        <v>45429</v>
      </c>
      <c r="AL26" s="10" t="s">
        <v>43</v>
      </c>
      <c r="AM26" s="23" t="s">
        <v>277</v>
      </c>
      <c r="AN26" s="7" t="s">
        <v>28</v>
      </c>
      <c r="AO26" s="20"/>
    </row>
    <row r="27" spans="1:43" ht="35.4" customHeight="1" x14ac:dyDescent="0.25">
      <c r="A27" s="7">
        <f t="shared" si="1"/>
        <v>24</v>
      </c>
      <c r="B27" s="7" t="s">
        <v>29</v>
      </c>
      <c r="C27" s="8" t="s">
        <v>72</v>
      </c>
      <c r="D27" s="72" t="s">
        <v>73</v>
      </c>
      <c r="E27" s="11" t="s">
        <v>46</v>
      </c>
      <c r="F27" s="12" t="s">
        <v>22</v>
      </c>
      <c r="G27" s="73">
        <v>0.8</v>
      </c>
      <c r="H27" s="17">
        <f>VLOOKUP(C27,[3]Sheet2!$A:$V,21,0)</f>
        <v>600000</v>
      </c>
      <c r="I27" s="17"/>
      <c r="J27" s="17">
        <f t="shared" si="8"/>
        <v>600000</v>
      </c>
      <c r="K27" s="31">
        <f>VLOOKUP(C27,[1]Sheet1!$B:$AY,50,0)</f>
        <v>3342608.73</v>
      </c>
      <c r="L27" s="31">
        <f>VLOOKUP(C27,[1]Sheet1!$B:$AZ,51,0)</f>
        <v>2753639.6</v>
      </c>
      <c r="M27" s="44">
        <f>VLOOKUP(C27,[1]Sheet1!$B$5:$BB$697,53,0)</f>
        <v>303036.33500000002</v>
      </c>
      <c r="N27" s="44">
        <f>VLOOKUP(C27,[1]Sheet1!$B:$BC,54,0)</f>
        <v>354508.64666666702</v>
      </c>
      <c r="O27" s="44">
        <f>VLOOKUP(C27,[1]Sheet1!$B:$BD,55,0)</f>
        <v>365058.69833333301</v>
      </c>
      <c r="P27" s="44">
        <f>VLOOKUP(C27,[1]Sheet1!$B:$BE,56,0)</f>
        <v>343004.313333333</v>
      </c>
      <c r="Q27" s="44">
        <f>VLOOKUP(C27,[1]Sheet1!$B:$BF,57,0)</f>
        <v>345202.09333333297</v>
      </c>
      <c r="R27" s="45">
        <f t="shared" si="2"/>
        <v>1368648.0693333331</v>
      </c>
      <c r="S27" s="92"/>
      <c r="T27" s="92">
        <f>VLOOKUP(C27,'[4]5.30 (2)'!$C$4:$V$115,20,0)</f>
        <v>300000</v>
      </c>
      <c r="U27" s="53">
        <f t="shared" si="9"/>
        <v>300000</v>
      </c>
      <c r="V27" s="25">
        <f t="shared" si="3"/>
        <v>1068648.0693333331</v>
      </c>
      <c r="W27" s="25"/>
      <c r="X27" s="44">
        <f>VLOOKUP(C27,[1]Sheet1!$B:$BG,58,0)</f>
        <v>311621.34499999997</v>
      </c>
      <c r="Y27" s="25">
        <f t="shared" si="4"/>
        <v>249297.076</v>
      </c>
      <c r="Z27" s="60"/>
      <c r="AA27" s="60">
        <f t="shared" si="10"/>
        <v>1317945.1453333329</v>
      </c>
      <c r="AB27" s="60">
        <f t="shared" si="11"/>
        <v>1317945.1453333329</v>
      </c>
      <c r="AC27" s="61">
        <f>AB27*0.3</f>
        <v>395383.54359999986</v>
      </c>
      <c r="AD27" s="17">
        <f t="shared" si="5"/>
        <v>395383.54359999986</v>
      </c>
      <c r="AE27" s="26">
        <f t="shared" si="12"/>
        <v>0.3</v>
      </c>
      <c r="AF27" s="26">
        <f t="shared" si="6"/>
        <v>1.6989115260928757E-2</v>
      </c>
      <c r="AG27" s="24">
        <v>0.03</v>
      </c>
      <c r="AH27" s="17">
        <f t="shared" si="13"/>
        <v>383522.03729199985</v>
      </c>
      <c r="AI27" s="14">
        <v>45432</v>
      </c>
      <c r="AJ27" s="7">
        <v>2</v>
      </c>
      <c r="AK27" s="14">
        <f t="shared" si="7"/>
        <v>45430</v>
      </c>
      <c r="AL27" s="10" t="s">
        <v>23</v>
      </c>
      <c r="AM27" s="17">
        <v>3348826.28</v>
      </c>
      <c r="AN27" s="7" t="s">
        <v>74</v>
      </c>
      <c r="AO27" s="20" t="s">
        <v>280</v>
      </c>
    </row>
    <row r="28" spans="1:43" ht="55.2" customHeight="1" x14ac:dyDescent="0.25">
      <c r="A28" s="7">
        <f t="shared" si="1"/>
        <v>25</v>
      </c>
      <c r="B28" s="7" t="s">
        <v>18</v>
      </c>
      <c r="C28" s="8" t="s">
        <v>270</v>
      </c>
      <c r="D28" s="9" t="s">
        <v>271</v>
      </c>
      <c r="E28" s="11" t="s">
        <v>46</v>
      </c>
      <c r="F28" s="12" t="s">
        <v>22</v>
      </c>
      <c r="G28" s="73">
        <v>0.8</v>
      </c>
      <c r="H28" s="17">
        <f>VLOOKUP(C28,[3]Sheet2!$A:$V,21,0)</f>
        <v>130000</v>
      </c>
      <c r="I28" s="17"/>
      <c r="J28" s="17">
        <f t="shared" si="8"/>
        <v>130000</v>
      </c>
      <c r="K28" s="31">
        <f>VLOOKUP(C28,[1]Sheet1!$B:$AY,50,0)</f>
        <v>2213852.7400000002</v>
      </c>
      <c r="L28" s="31">
        <f>VLOOKUP(C28,[1]Sheet1!$B:$AZ,51,0)</f>
        <v>1786303.39</v>
      </c>
      <c r="M28" s="44">
        <f>VLOOKUP(C28,[1]Sheet1!$B$5:$BB$697,53,0)</f>
        <v>89959.961666666699</v>
      </c>
      <c r="N28" s="44">
        <f>VLOOKUP(C28,[1]Sheet1!$B:$BC,54,0)</f>
        <v>100510.375</v>
      </c>
      <c r="O28" s="44">
        <f>VLOOKUP(C28,[1]Sheet1!$B:$BD,55,0)</f>
        <v>67943.073333333305</v>
      </c>
      <c r="P28" s="44">
        <f>VLOOKUP(C28,[1]Sheet1!$B:$BE,56,0)</f>
        <v>78516.539999999994</v>
      </c>
      <c r="Q28" s="44">
        <f>VLOOKUP(C28,[1]Sheet1!$B:$BF,57,0)</f>
        <v>90099.955000000002</v>
      </c>
      <c r="R28" s="45">
        <f t="shared" si="2"/>
        <v>341623.92400000006</v>
      </c>
      <c r="S28" s="92">
        <v>80000</v>
      </c>
      <c r="T28" s="92">
        <f>VLOOKUP(C28,'[4]5.30 (2)'!$C$4:$V$115,20,0)</f>
        <v>40000</v>
      </c>
      <c r="U28" s="53">
        <f t="shared" si="9"/>
        <v>120000</v>
      </c>
      <c r="V28" s="25">
        <f t="shared" si="3"/>
        <v>221623.92400000006</v>
      </c>
      <c r="W28" s="25"/>
      <c r="X28" s="44">
        <f>VLOOKUP(C28,[1]Sheet1!$B:$BG,58,0)</f>
        <v>94691.071666666699</v>
      </c>
      <c r="Y28" s="25">
        <f t="shared" si="4"/>
        <v>75752.857333333362</v>
      </c>
      <c r="Z28" s="60"/>
      <c r="AA28" s="60">
        <f t="shared" si="10"/>
        <v>297376.78133333341</v>
      </c>
      <c r="AB28" s="60">
        <f t="shared" si="11"/>
        <v>297376.78133333341</v>
      </c>
      <c r="AC28" s="79">
        <f t="shared" ref="AC28:AC33" si="15">IF(B28="黄骅",AB28*0.3,"自行压缩")</f>
        <v>89213.034400000019</v>
      </c>
      <c r="AD28" s="17">
        <f t="shared" si="5"/>
        <v>89213.034400000019</v>
      </c>
      <c r="AE28" s="26">
        <f t="shared" si="12"/>
        <v>0.3</v>
      </c>
      <c r="AF28" s="26">
        <f t="shared" si="6"/>
        <v>3.8333677481836477E-3</v>
      </c>
      <c r="AG28" s="24">
        <v>0.03</v>
      </c>
      <c r="AH28" s="17">
        <f t="shared" si="13"/>
        <v>86536.643368000019</v>
      </c>
      <c r="AI28" s="14">
        <v>45427</v>
      </c>
      <c r="AJ28" s="7">
        <v>3</v>
      </c>
      <c r="AK28" s="14">
        <f t="shared" si="7"/>
        <v>45424</v>
      </c>
      <c r="AL28" s="10" t="s">
        <v>43</v>
      </c>
      <c r="AM28" s="23" t="s">
        <v>272</v>
      </c>
      <c r="AN28" s="7" t="s">
        <v>24</v>
      </c>
      <c r="AO28" s="20" t="s">
        <v>273</v>
      </c>
    </row>
    <row r="29" spans="1:43" ht="55.2" customHeight="1" x14ac:dyDescent="0.25">
      <c r="A29" s="7">
        <f t="shared" si="1"/>
        <v>26</v>
      </c>
      <c r="B29" s="78" t="s">
        <v>18</v>
      </c>
      <c r="C29" s="8" t="s">
        <v>25</v>
      </c>
      <c r="D29" s="9" t="s">
        <v>26</v>
      </c>
      <c r="E29" s="11" t="s">
        <v>27</v>
      </c>
      <c r="F29" s="12" t="s">
        <v>22</v>
      </c>
      <c r="G29" s="73">
        <v>0.8</v>
      </c>
      <c r="H29" s="17">
        <f>VLOOKUP(C29,[3]Sheet2!$A:$V,21,0)</f>
        <v>140000</v>
      </c>
      <c r="I29" s="17"/>
      <c r="J29" s="17">
        <f t="shared" si="8"/>
        <v>140000</v>
      </c>
      <c r="K29" s="31">
        <f>VLOOKUP(C29,[1]Sheet1!$B:$AY,50,0)</f>
        <v>1428021.28</v>
      </c>
      <c r="L29" s="31">
        <f>VLOOKUP(C29,[1]Sheet1!$B:$AZ,51,0)</f>
        <v>1130760.97</v>
      </c>
      <c r="M29" s="44">
        <f>VLOOKUP(C29,[1]Sheet1!$B$5:$BB$697,53,0)</f>
        <v>66679.711666666699</v>
      </c>
      <c r="N29" s="44">
        <f>VLOOKUP(C29,[1]Sheet1!$B:$BC,54,0)</f>
        <v>56543.574999999997</v>
      </c>
      <c r="O29" s="44">
        <f>VLOOKUP(C29,[1]Sheet1!$B:$BD,55,0)</f>
        <v>59586.8616666667</v>
      </c>
      <c r="P29" s="44">
        <f>VLOOKUP(C29,[1]Sheet1!$B:$BE,56,0)</f>
        <v>72669.826666666704</v>
      </c>
      <c r="Q29" s="44">
        <f>VLOOKUP(C29,[1]Sheet1!$B:$BF,57,0)</f>
        <v>82380.246666666702</v>
      </c>
      <c r="R29" s="45">
        <f t="shared" si="2"/>
        <v>270288.17733333347</v>
      </c>
      <c r="S29" s="92">
        <v>170000</v>
      </c>
      <c r="T29" s="92">
        <f>VLOOKUP(C29,'[4]5.30 (2)'!$C$4:$V$115,20,0)</f>
        <v>20000</v>
      </c>
      <c r="U29" s="53">
        <f t="shared" si="9"/>
        <v>190000</v>
      </c>
      <c r="V29" s="25">
        <f t="shared" si="3"/>
        <v>80288.177333333471</v>
      </c>
      <c r="W29" s="25"/>
      <c r="X29" s="44">
        <f>VLOOKUP(C29,[1]Sheet1!$B:$BG,58,0)</f>
        <v>69524.031666666706</v>
      </c>
      <c r="Y29" s="25">
        <f t="shared" si="4"/>
        <v>55619.225333333365</v>
      </c>
      <c r="Z29" s="60"/>
      <c r="AA29" s="60">
        <f t="shared" si="10"/>
        <v>135907.40266666684</v>
      </c>
      <c r="AB29" s="60">
        <f t="shared" si="11"/>
        <v>135907.40266666684</v>
      </c>
      <c r="AC29" s="79">
        <f t="shared" si="15"/>
        <v>40772.220800000046</v>
      </c>
      <c r="AD29" s="17">
        <f t="shared" si="5"/>
        <v>40772.220800000046</v>
      </c>
      <c r="AE29" s="26">
        <f t="shared" si="12"/>
        <v>0.3</v>
      </c>
      <c r="AF29" s="26">
        <f t="shared" si="6"/>
        <v>1.7519291579722641E-3</v>
      </c>
      <c r="AG29" s="24">
        <v>0.03</v>
      </c>
      <c r="AH29" s="17">
        <f t="shared" si="13"/>
        <v>39549.054176000041</v>
      </c>
      <c r="AI29" s="14">
        <v>45427</v>
      </c>
      <c r="AJ29" s="7">
        <v>3</v>
      </c>
      <c r="AK29" s="14">
        <f t="shared" si="7"/>
        <v>45424</v>
      </c>
      <c r="AL29" s="10" t="s">
        <v>23</v>
      </c>
      <c r="AM29" s="23" t="s">
        <v>274</v>
      </c>
      <c r="AN29" s="7" t="s">
        <v>28</v>
      </c>
      <c r="AO29" s="20" t="s">
        <v>275</v>
      </c>
    </row>
    <row r="30" spans="1:43" ht="40.200000000000003" customHeight="1" x14ac:dyDescent="0.25">
      <c r="A30" s="7">
        <f t="shared" si="1"/>
        <v>27</v>
      </c>
      <c r="B30" s="7" t="s">
        <v>18</v>
      </c>
      <c r="C30" s="8" t="s">
        <v>65</v>
      </c>
      <c r="D30" s="9" t="s">
        <v>66</v>
      </c>
      <c r="E30" s="11" t="s">
        <v>67</v>
      </c>
      <c r="F30" s="12" t="s">
        <v>22</v>
      </c>
      <c r="G30" s="73">
        <v>0.8</v>
      </c>
      <c r="H30" s="17">
        <f>VLOOKUP(C30,[3]Sheet2!$A:$V,21,0)</f>
        <v>30000</v>
      </c>
      <c r="I30" s="17"/>
      <c r="J30" s="17">
        <f t="shared" si="8"/>
        <v>30000</v>
      </c>
      <c r="K30" s="31">
        <f>VLOOKUP(C30,[1]Sheet1!$B:$AY,50,0)</f>
        <v>161169.54</v>
      </c>
      <c r="L30" s="31">
        <f>VLOOKUP(C30,[1]Sheet1!$B:$AZ,51,0)</f>
        <v>138312.06</v>
      </c>
      <c r="M30" s="44">
        <f>VLOOKUP(C30,[1]Sheet1!$B$5:$BB$697,53,0)</f>
        <v>13928.1566666667</v>
      </c>
      <c r="N30" s="44">
        <f>VLOOKUP(C30,[1]Sheet1!$B:$BC,54,0)</f>
        <v>13478.7716666667</v>
      </c>
      <c r="O30" s="44">
        <f>VLOOKUP(C30,[1]Sheet1!$B:$BD,55,0)</f>
        <v>15648.7833333333</v>
      </c>
      <c r="P30" s="44">
        <f>VLOOKUP(C30,[1]Sheet1!$B:$BE,56,0)</f>
        <v>13726.18</v>
      </c>
      <c r="Q30" s="44">
        <f>VLOOKUP(C30,[1]Sheet1!$B:$BF,57,0)</f>
        <v>14652.426666666701</v>
      </c>
      <c r="R30" s="45">
        <f t="shared" si="2"/>
        <v>57147.454666666723</v>
      </c>
      <c r="S30" s="92"/>
      <c r="T30" s="92">
        <f>VLOOKUP(C30,'[4]5.30 (2)'!$C$4:$V$115,20,0)</f>
        <v>10000</v>
      </c>
      <c r="U30" s="53">
        <f t="shared" si="9"/>
        <v>10000</v>
      </c>
      <c r="V30" s="25">
        <f t="shared" si="3"/>
        <v>47147.454666666723</v>
      </c>
      <c r="W30" s="25"/>
      <c r="X30" s="44">
        <f>VLOOKUP(C30,[1]Sheet1!$B:$BG,58,0)</f>
        <v>11494.143333333301</v>
      </c>
      <c r="Y30" s="25">
        <f t="shared" si="4"/>
        <v>9195.3146666666416</v>
      </c>
      <c r="Z30" s="60"/>
      <c r="AA30" s="60">
        <f t="shared" si="10"/>
        <v>56342.769333333366</v>
      </c>
      <c r="AB30" s="60">
        <f t="shared" si="11"/>
        <v>56342.769333333366</v>
      </c>
      <c r="AC30" s="79">
        <f t="shared" si="15"/>
        <v>16902.830800000011</v>
      </c>
      <c r="AD30" s="17">
        <f t="shared" si="5"/>
        <v>16902.830800000011</v>
      </c>
      <c r="AE30" s="26">
        <f t="shared" si="12"/>
        <v>0.3</v>
      </c>
      <c r="AF30" s="26">
        <f t="shared" si="6"/>
        <v>7.2629259701231764E-4</v>
      </c>
      <c r="AG30" s="24">
        <v>0.03</v>
      </c>
      <c r="AH30" s="17">
        <f t="shared" si="13"/>
        <v>16395.745876000008</v>
      </c>
      <c r="AI30" s="14">
        <v>45437</v>
      </c>
      <c r="AJ30" s="7">
        <v>3</v>
      </c>
      <c r="AK30" s="14">
        <f t="shared" si="7"/>
        <v>45434</v>
      </c>
      <c r="AL30" s="10" t="s">
        <v>23</v>
      </c>
      <c r="AM30" s="23"/>
      <c r="AN30" s="7" t="s">
        <v>28</v>
      </c>
      <c r="AO30" s="20" t="s">
        <v>401</v>
      </c>
    </row>
    <row r="31" spans="1:43" ht="40.200000000000003" customHeight="1" x14ac:dyDescent="0.25">
      <c r="A31" s="7">
        <f t="shared" si="1"/>
        <v>28</v>
      </c>
      <c r="B31" s="7" t="s">
        <v>18</v>
      </c>
      <c r="C31" s="77" t="s">
        <v>38</v>
      </c>
      <c r="D31" s="9" t="s">
        <v>39</v>
      </c>
      <c r="E31" s="11" t="s">
        <v>21</v>
      </c>
      <c r="F31" s="12" t="s">
        <v>22</v>
      </c>
      <c r="G31" s="73">
        <v>0.8</v>
      </c>
      <c r="H31" s="17">
        <f>VLOOKUP(C31,[3]Sheet2!$A:$V,21,0)</f>
        <v>250000</v>
      </c>
      <c r="I31" s="17"/>
      <c r="J31" s="17">
        <f t="shared" si="8"/>
        <v>250000</v>
      </c>
      <c r="K31" s="31">
        <f>VLOOKUP(C31,[1]Sheet1!$B:$AY,50,0)</f>
        <v>2996003.5</v>
      </c>
      <c r="L31" s="31">
        <f>VLOOKUP(C31,[1]Sheet1!$B:$AZ,51,0)</f>
        <v>2431316.37</v>
      </c>
      <c r="M31" s="44">
        <f>VLOOKUP(C31,[1]Sheet1!$B$5:$BB$697,53,0)</f>
        <v>302108.755</v>
      </c>
      <c r="N31" s="44">
        <f>VLOOKUP(C31,[1]Sheet1!$B:$BC,54,0)</f>
        <v>136113.218333333</v>
      </c>
      <c r="O31" s="44">
        <f>VLOOKUP(C31,[1]Sheet1!$B:$BD,55,0)</f>
        <v>155049.156666667</v>
      </c>
      <c r="P31" s="44">
        <f>VLOOKUP(C31,[1]Sheet1!$B:$BE,56,0)</f>
        <v>107499.156666667</v>
      </c>
      <c r="Q31" s="44">
        <f>VLOOKUP(C31,[1]Sheet1!$B:$BF,57,0)</f>
        <v>78182.490000000005</v>
      </c>
      <c r="R31" s="45">
        <f t="shared" si="2"/>
        <v>623162.22133333364</v>
      </c>
      <c r="S31" s="92">
        <v>100000</v>
      </c>
      <c r="T31" s="92">
        <f>VLOOKUP(C31,'[4]5.30 (2)'!$C$4:$V$115,20,0)</f>
        <v>60000</v>
      </c>
      <c r="U31" s="53">
        <f t="shared" si="9"/>
        <v>160000</v>
      </c>
      <c r="V31" s="25">
        <f t="shared" si="3"/>
        <v>463162.22133333364</v>
      </c>
      <c r="W31" s="25"/>
      <c r="X31" s="44">
        <f>VLOOKUP(C31,[1]Sheet1!$B:$BG,58,0)</f>
        <v>142778.38500000001</v>
      </c>
      <c r="Y31" s="25">
        <f t="shared" si="4"/>
        <v>114222.70800000001</v>
      </c>
      <c r="Z31" s="60"/>
      <c r="AA31" s="60">
        <f t="shared" si="10"/>
        <v>577384.92933333362</v>
      </c>
      <c r="AB31" s="60">
        <f t="shared" si="11"/>
        <v>577384.92933333362</v>
      </c>
      <c r="AC31" s="79">
        <f t="shared" si="15"/>
        <v>173215.47880000007</v>
      </c>
      <c r="AD31" s="17">
        <f t="shared" si="5"/>
        <v>173215.47880000007</v>
      </c>
      <c r="AE31" s="26">
        <f t="shared" si="12"/>
        <v>0.3</v>
      </c>
      <c r="AF31" s="26">
        <f t="shared" si="6"/>
        <v>7.4428432390380448E-3</v>
      </c>
      <c r="AG31" s="80">
        <v>0.03</v>
      </c>
      <c r="AH31" s="17">
        <f t="shared" si="13"/>
        <v>168019.01443600006</v>
      </c>
      <c r="AI31" s="14">
        <v>45437</v>
      </c>
      <c r="AJ31" s="7">
        <v>1</v>
      </c>
      <c r="AK31" s="14">
        <f t="shared" si="7"/>
        <v>45436</v>
      </c>
      <c r="AL31" s="10" t="s">
        <v>23</v>
      </c>
      <c r="AM31" s="23" t="s">
        <v>263</v>
      </c>
      <c r="AN31" s="7" t="s">
        <v>40</v>
      </c>
      <c r="AO31" s="20" t="s">
        <v>264</v>
      </c>
    </row>
    <row r="32" spans="1:43" s="71" customFormat="1" ht="40.200000000000003" customHeight="1" x14ac:dyDescent="0.25">
      <c r="A32" s="7">
        <f t="shared" si="1"/>
        <v>29</v>
      </c>
      <c r="B32" s="7" t="s">
        <v>18</v>
      </c>
      <c r="C32" s="77" t="s">
        <v>19</v>
      </c>
      <c r="D32" s="9" t="s">
        <v>20</v>
      </c>
      <c r="E32" s="11" t="s">
        <v>21</v>
      </c>
      <c r="F32" s="12" t="s">
        <v>22</v>
      </c>
      <c r="G32" s="73">
        <v>0.8</v>
      </c>
      <c r="H32" s="17">
        <f>VLOOKUP(C32,[3]Sheet2!$A:$V,21,0)</f>
        <v>170000</v>
      </c>
      <c r="I32" s="17"/>
      <c r="J32" s="17">
        <f t="shared" si="8"/>
        <v>170000</v>
      </c>
      <c r="K32" s="31">
        <f>VLOOKUP(C32,[1]Sheet1!$B:$AY,50,0)</f>
        <v>3046676.62</v>
      </c>
      <c r="L32" s="31">
        <f>VLOOKUP(C32,[1]Sheet1!$B:$AZ,51,0)</f>
        <v>2746033.18</v>
      </c>
      <c r="M32" s="44">
        <f>VLOOKUP(C32,[1]Sheet1!$B$5:$BB$697,53,0)</f>
        <v>96624.235000000001</v>
      </c>
      <c r="N32" s="44">
        <f>VLOOKUP(C32,[1]Sheet1!$B:$BC,54,0)</f>
        <v>88430.313333333295</v>
      </c>
      <c r="O32" s="44">
        <f>VLOOKUP(C32,[1]Sheet1!$B:$BD,55,0)</f>
        <v>93218.613333333298</v>
      </c>
      <c r="P32" s="44">
        <f>VLOOKUP(C32,[1]Sheet1!$B:$BE,56,0)</f>
        <v>88067.541666666701</v>
      </c>
      <c r="Q32" s="44">
        <f>VLOOKUP(C32,[1]Sheet1!$B:$BF,57,0)</f>
        <v>100028.823333333</v>
      </c>
      <c r="R32" s="45">
        <f t="shared" si="2"/>
        <v>373095.62133333302</v>
      </c>
      <c r="S32" s="92">
        <v>100000</v>
      </c>
      <c r="T32" s="92">
        <f>VLOOKUP(C32,'[4]5.30 (2)'!$C$4:$V$115,20,0)</f>
        <v>30000</v>
      </c>
      <c r="U32" s="53">
        <f t="shared" si="9"/>
        <v>130000</v>
      </c>
      <c r="V32" s="25">
        <f t="shared" si="3"/>
        <v>243095.62133333302</v>
      </c>
      <c r="W32" s="25"/>
      <c r="X32" s="44">
        <f>VLOOKUP(C32,[1]Sheet1!$B:$BG,58,0)</f>
        <v>106778.586666667</v>
      </c>
      <c r="Y32" s="25">
        <f t="shared" si="4"/>
        <v>85422.869333333612</v>
      </c>
      <c r="Z32" s="60"/>
      <c r="AA32" s="60">
        <f t="shared" si="10"/>
        <v>328518.49066666665</v>
      </c>
      <c r="AB32" s="60">
        <f t="shared" si="11"/>
        <v>328518.49066666665</v>
      </c>
      <c r="AC32" s="79">
        <f t="shared" si="15"/>
        <v>98555.547199999986</v>
      </c>
      <c r="AD32" s="17">
        <f t="shared" si="5"/>
        <v>98555.547199999986</v>
      </c>
      <c r="AE32" s="26">
        <f t="shared" si="12"/>
        <v>0.3</v>
      </c>
      <c r="AF32" s="26">
        <f t="shared" si="6"/>
        <v>4.2348033399149925E-3</v>
      </c>
      <c r="AG32" s="80">
        <v>0.03</v>
      </c>
      <c r="AH32" s="17">
        <f t="shared" si="13"/>
        <v>95598.880783999979</v>
      </c>
      <c r="AI32" s="14">
        <v>45432</v>
      </c>
      <c r="AJ32" s="7">
        <v>1</v>
      </c>
      <c r="AK32" s="14">
        <f t="shared" si="7"/>
        <v>45431</v>
      </c>
      <c r="AL32" s="10" t="s">
        <v>23</v>
      </c>
      <c r="AM32" s="23" t="s">
        <v>259</v>
      </c>
      <c r="AN32" s="7" t="s">
        <v>24</v>
      </c>
      <c r="AO32" s="20" t="s">
        <v>260</v>
      </c>
      <c r="AP32"/>
      <c r="AQ32" s="84"/>
    </row>
    <row r="33" spans="1:41" ht="40.200000000000003" customHeight="1" x14ac:dyDescent="0.25">
      <c r="A33" s="7">
        <f t="shared" si="1"/>
        <v>30</v>
      </c>
      <c r="B33" s="7" t="s">
        <v>18</v>
      </c>
      <c r="C33" s="8" t="s">
        <v>278</v>
      </c>
      <c r="D33" s="9" t="s">
        <v>279</v>
      </c>
      <c r="E33" s="11" t="s">
        <v>21</v>
      </c>
      <c r="F33" s="12" t="s">
        <v>22</v>
      </c>
      <c r="G33" s="73">
        <v>0.8</v>
      </c>
      <c r="H33" s="17">
        <f>VLOOKUP(C33,[3]Sheet2!$A:$V,21,0)</f>
        <v>26022</v>
      </c>
      <c r="I33" s="17"/>
      <c r="J33" s="17">
        <f t="shared" si="8"/>
        <v>26022</v>
      </c>
      <c r="K33" s="31">
        <f>VLOOKUP(C33,[1]Sheet1!$B:$AY,50,0)</f>
        <v>158199.79999999999</v>
      </c>
      <c r="L33" s="31">
        <f>VLOOKUP(C33,[1]Sheet1!$B:$AZ,51,0)</f>
        <v>158199.79999999999</v>
      </c>
      <c r="M33" s="44">
        <f>VLOOKUP(C33,[1]Sheet1!$B$5:$BB$697,53,0)</f>
        <v>10424.9683333333</v>
      </c>
      <c r="N33" s="44">
        <f>VLOOKUP(C33,[1]Sheet1!$B:$BC,54,0)</f>
        <v>10424.9683333333</v>
      </c>
      <c r="O33" s="44">
        <f>VLOOKUP(C33,[1]Sheet1!$B:$BD,55,0)</f>
        <v>9691.6450000000004</v>
      </c>
      <c r="P33" s="44">
        <f>VLOOKUP(C33,[1]Sheet1!$B:$BE,56,0)</f>
        <v>9691.6450000000004</v>
      </c>
      <c r="Q33" s="44">
        <f>VLOOKUP(C33,[1]Sheet1!$B:$BF,57,0)</f>
        <v>13231.766666666699</v>
      </c>
      <c r="R33" s="45">
        <f t="shared" si="2"/>
        <v>42771.994666666636</v>
      </c>
      <c r="S33" s="92"/>
      <c r="T33" s="92">
        <f>VLOOKUP(C33,'[4]5.30 (2)'!$C$4:$V$115,20,0)</f>
        <v>0</v>
      </c>
      <c r="U33" s="53">
        <f t="shared" si="9"/>
        <v>0</v>
      </c>
      <c r="V33" s="25">
        <f t="shared" si="3"/>
        <v>42771.994666666636</v>
      </c>
      <c r="W33" s="25"/>
      <c r="X33" s="44">
        <f>VLOOKUP(C33,[1]Sheet1!$B:$BG,58,0)</f>
        <v>15941.665000000001</v>
      </c>
      <c r="Y33" s="25">
        <f t="shared" si="4"/>
        <v>12753.332000000002</v>
      </c>
      <c r="Z33" s="60"/>
      <c r="AA33" s="60">
        <f t="shared" si="10"/>
        <v>55525.326666666639</v>
      </c>
      <c r="AB33" s="60">
        <f t="shared" si="11"/>
        <v>55525.326666666639</v>
      </c>
      <c r="AC33" s="79">
        <f t="shared" si="15"/>
        <v>16657.597999999991</v>
      </c>
      <c r="AD33" s="17">
        <f t="shared" si="5"/>
        <v>16657.597999999991</v>
      </c>
      <c r="AE33" s="26">
        <f t="shared" si="12"/>
        <v>0.3</v>
      </c>
      <c r="AF33" s="26">
        <f t="shared" si="6"/>
        <v>7.1575526339689652E-4</v>
      </c>
      <c r="AG33" s="24">
        <v>0.03</v>
      </c>
      <c r="AH33" s="17">
        <f t="shared" si="13"/>
        <v>16157.87005999999</v>
      </c>
      <c r="AI33" s="14">
        <v>45428</v>
      </c>
      <c r="AJ33" s="7">
        <v>3</v>
      </c>
      <c r="AK33" s="14">
        <f t="shared" si="7"/>
        <v>45425</v>
      </c>
      <c r="AL33" s="10" t="s">
        <v>43</v>
      </c>
      <c r="AM33" s="23"/>
      <c r="AN33" s="7" t="s">
        <v>24</v>
      </c>
      <c r="AO33" s="20" t="s">
        <v>401</v>
      </c>
    </row>
    <row r="34" spans="1:41" ht="40.200000000000003" customHeight="1" x14ac:dyDescent="0.25">
      <c r="A34" s="7">
        <f t="shared" si="1"/>
        <v>31</v>
      </c>
      <c r="B34" s="7" t="s">
        <v>29</v>
      </c>
      <c r="C34" s="8" t="s">
        <v>167</v>
      </c>
      <c r="D34" s="9" t="s">
        <v>168</v>
      </c>
      <c r="E34" s="11" t="s">
        <v>21</v>
      </c>
      <c r="F34" s="12" t="s">
        <v>22</v>
      </c>
      <c r="G34" s="73">
        <v>0.8</v>
      </c>
      <c r="H34" s="17">
        <f>VLOOKUP(C34,[3]Sheet2!$A:$V,21,0)</f>
        <v>160000</v>
      </c>
      <c r="I34" s="17"/>
      <c r="J34" s="17">
        <f t="shared" si="8"/>
        <v>160000</v>
      </c>
      <c r="K34" s="31">
        <f>VLOOKUP(C34,[1]Sheet1!$B:$AY,50,0)</f>
        <v>859282.12</v>
      </c>
      <c r="L34" s="31">
        <f>VLOOKUP(C34,[1]Sheet1!$B:$AZ,51,0)</f>
        <v>723100.22</v>
      </c>
      <c r="M34" s="44">
        <f>VLOOKUP(C34,[1]Sheet1!$B$5:$BB$697,53,0)</f>
        <v>71192.759999999995</v>
      </c>
      <c r="N34" s="44">
        <f>VLOOKUP(C34,[1]Sheet1!$B:$BC,54,0)</f>
        <v>86814.813333333295</v>
      </c>
      <c r="O34" s="44">
        <f>VLOOKUP(C34,[1]Sheet1!$B:$BD,55,0)</f>
        <v>108576.985</v>
      </c>
      <c r="P34" s="44">
        <f>VLOOKUP(C34,[1]Sheet1!$B:$BE,56,0)</f>
        <v>102972.55666666701</v>
      </c>
      <c r="Q34" s="44">
        <f>VLOOKUP(C34,[1]Sheet1!$B:$BF,57,0)</f>
        <v>101896.593333333</v>
      </c>
      <c r="R34" s="45">
        <f t="shared" si="2"/>
        <v>377162.96666666662</v>
      </c>
      <c r="S34" s="92"/>
      <c r="T34" s="92">
        <f>VLOOKUP(C34,'[4]5.30 (2)'!$C$4:$V$115,20,0)</f>
        <v>50000</v>
      </c>
      <c r="U34" s="53">
        <f t="shared" si="9"/>
        <v>50000</v>
      </c>
      <c r="V34" s="25">
        <f t="shared" si="3"/>
        <v>327162.96666666662</v>
      </c>
      <c r="W34" s="25"/>
      <c r="X34" s="44">
        <f>VLOOKUP(C34,[1]Sheet1!$B:$BG,58,0)</f>
        <v>88894.288333333301</v>
      </c>
      <c r="Y34" s="25">
        <f t="shared" si="4"/>
        <v>71115.430666666638</v>
      </c>
      <c r="Z34" s="60"/>
      <c r="AA34" s="60">
        <f t="shared" si="10"/>
        <v>398278.39733333327</v>
      </c>
      <c r="AB34" s="60">
        <f t="shared" si="11"/>
        <v>398278.39733333327</v>
      </c>
      <c r="AC34" s="61">
        <f>AB34*0.3</f>
        <v>119483.51919999998</v>
      </c>
      <c r="AD34" s="17">
        <f t="shared" si="5"/>
        <v>119483.51919999998</v>
      </c>
      <c r="AE34" s="26">
        <f t="shared" si="12"/>
        <v>0.3</v>
      </c>
      <c r="AF34" s="26">
        <f t="shared" si="6"/>
        <v>5.1340510052280148E-3</v>
      </c>
      <c r="AG34" s="10"/>
      <c r="AH34" s="17">
        <f t="shared" si="13"/>
        <v>119483.51919999998</v>
      </c>
      <c r="AI34" s="14">
        <v>45439</v>
      </c>
      <c r="AJ34" s="7">
        <v>7</v>
      </c>
      <c r="AK34" s="14">
        <f t="shared" si="7"/>
        <v>45432</v>
      </c>
      <c r="AL34" s="10" t="s">
        <v>43</v>
      </c>
      <c r="AM34" s="23" t="s">
        <v>288</v>
      </c>
      <c r="AN34" s="7" t="s">
        <v>85</v>
      </c>
      <c r="AO34" s="20"/>
    </row>
    <row r="35" spans="1:41" ht="35.4" customHeight="1" x14ac:dyDescent="0.25">
      <c r="A35" s="7">
        <f t="shared" si="1"/>
        <v>32</v>
      </c>
      <c r="B35" s="7" t="s">
        <v>29</v>
      </c>
      <c r="C35" s="74" t="s">
        <v>81</v>
      </c>
      <c r="D35" s="75" t="s">
        <v>82</v>
      </c>
      <c r="E35" s="11" t="s">
        <v>21</v>
      </c>
      <c r="F35" s="12" t="s">
        <v>22</v>
      </c>
      <c r="G35" s="73">
        <v>0.8</v>
      </c>
      <c r="H35" s="17">
        <f>VLOOKUP(C35,[3]Sheet2!$A:$V,21,0)</f>
        <v>100000</v>
      </c>
      <c r="I35" s="17"/>
      <c r="J35" s="17">
        <f t="shared" si="8"/>
        <v>100000</v>
      </c>
      <c r="K35" s="31">
        <f>VLOOKUP(C35,[1]Sheet1!$B:$AY,50,0)</f>
        <v>1165653.76</v>
      </c>
      <c r="L35" s="31">
        <f>VLOOKUP(C35,[1]Sheet1!$B:$AZ,51,0)</f>
        <v>916998.31</v>
      </c>
      <c r="M35" s="44">
        <f>VLOOKUP(C35,[1]Sheet1!$B$5:$BB$697,53,0)</f>
        <v>0</v>
      </c>
      <c r="N35" s="44">
        <f>VLOOKUP(C35,[1]Sheet1!$B:$BC,54,0)</f>
        <v>117061.861666667</v>
      </c>
      <c r="O35" s="44">
        <f>VLOOKUP(C35,[1]Sheet1!$B:$BD,55,0)</f>
        <v>143859.33666666699</v>
      </c>
      <c r="P35" s="44">
        <f>VLOOKUP(C35,[1]Sheet1!$B:$BE,56,0)</f>
        <v>152833.05166666699</v>
      </c>
      <c r="Q35" s="44">
        <f>VLOOKUP(C35,[1]Sheet1!$B:$BF,57,0)</f>
        <v>178167.183333333</v>
      </c>
      <c r="R35" s="45">
        <f t="shared" si="2"/>
        <v>473537.14666666725</v>
      </c>
      <c r="S35" s="92"/>
      <c r="T35" s="92">
        <f>VLOOKUP(C35,'[4]5.30 (2)'!$C$4:$V$115,20,0)</f>
        <v>120000</v>
      </c>
      <c r="U35" s="53">
        <f t="shared" si="9"/>
        <v>120000</v>
      </c>
      <c r="V35" s="25">
        <f t="shared" si="3"/>
        <v>353537.14666666725</v>
      </c>
      <c r="W35" s="25"/>
      <c r="X35" s="44">
        <f>VLOOKUP(C35,[1]Sheet1!$B:$BG,58,0)</f>
        <v>194275.626666667</v>
      </c>
      <c r="Y35" s="25">
        <f t="shared" si="4"/>
        <v>155420.50133333361</v>
      </c>
      <c r="Z35" s="60"/>
      <c r="AA35" s="60">
        <f t="shared" si="10"/>
        <v>508957.64800000086</v>
      </c>
      <c r="AB35" s="60">
        <f t="shared" si="11"/>
        <v>508957.64800000086</v>
      </c>
      <c r="AC35" s="61">
        <v>300000</v>
      </c>
      <c r="AD35" s="17">
        <f t="shared" si="5"/>
        <v>300000</v>
      </c>
      <c r="AE35" s="26">
        <f t="shared" si="12"/>
        <v>0.58944000778626571</v>
      </c>
      <c r="AF35" s="26">
        <f t="shared" si="6"/>
        <v>1.2890608779193078E-2</v>
      </c>
      <c r="AG35" s="24">
        <v>0.03</v>
      </c>
      <c r="AH35" s="17">
        <f t="shared" si="13"/>
        <v>291000</v>
      </c>
      <c r="AI35" s="14">
        <v>45433</v>
      </c>
      <c r="AJ35" s="7">
        <v>3</v>
      </c>
      <c r="AK35" s="14">
        <f t="shared" si="7"/>
        <v>45430</v>
      </c>
      <c r="AL35" s="10" t="s">
        <v>43</v>
      </c>
      <c r="AM35" s="17">
        <v>1304216.3799999999</v>
      </c>
      <c r="AN35" s="7" t="s">
        <v>24</v>
      </c>
      <c r="AO35" s="20" t="s">
        <v>306</v>
      </c>
    </row>
    <row r="36" spans="1:41" ht="40.200000000000003" customHeight="1" x14ac:dyDescent="0.25">
      <c r="A36" s="7">
        <f t="shared" si="1"/>
        <v>33</v>
      </c>
      <c r="B36" s="7" t="s">
        <v>18</v>
      </c>
      <c r="C36" s="8" t="s">
        <v>292</v>
      </c>
      <c r="D36" s="22" t="s">
        <v>293</v>
      </c>
      <c r="E36" s="11" t="s">
        <v>21</v>
      </c>
      <c r="F36" s="12" t="s">
        <v>22</v>
      </c>
      <c r="G36" s="73">
        <v>0.8</v>
      </c>
      <c r="H36" s="17">
        <f>VLOOKUP(C36,[3]Sheet2!$A:$V,21,0)</f>
        <v>30000</v>
      </c>
      <c r="I36" s="17"/>
      <c r="J36" s="17">
        <f t="shared" si="8"/>
        <v>30000</v>
      </c>
      <c r="K36" s="31">
        <f>VLOOKUP(C36,[1]Sheet1!$B:$AY,50,0)</f>
        <v>293025.5</v>
      </c>
      <c r="L36" s="31">
        <f>VLOOKUP(C36,[1]Sheet1!$B:$AZ,51,0)</f>
        <v>224138.08</v>
      </c>
      <c r="M36" s="44">
        <f>VLOOKUP(C36,[1]Sheet1!$B$5:$BB$697,53,0)</f>
        <v>24598.071666666699</v>
      </c>
      <c r="N36" s="44">
        <f>VLOOKUP(C36,[1]Sheet1!$B:$BC,54,0)</f>
        <v>30861.246666666699</v>
      </c>
      <c r="O36" s="44">
        <f>VLOOKUP(C36,[1]Sheet1!$B:$BD,55,0)</f>
        <v>28738.9083333333</v>
      </c>
      <c r="P36" s="44">
        <f>VLOOKUP(C36,[1]Sheet1!$B:$BE,56,0)</f>
        <v>28808.796666666702</v>
      </c>
      <c r="Q36" s="44">
        <f>VLOOKUP(C36,[1]Sheet1!$B:$BF,57,0)</f>
        <v>28867.323333333301</v>
      </c>
      <c r="R36" s="45">
        <f t="shared" ref="R36:R67" si="16">SUM(M36:Q36)*G36</f>
        <v>113499.47733333337</v>
      </c>
      <c r="S36" s="92"/>
      <c r="T36" s="92">
        <f>VLOOKUP(C36,'[4]5.30 (2)'!$C$4:$V$115,20,0)</f>
        <v>30000</v>
      </c>
      <c r="U36" s="53">
        <f t="shared" si="9"/>
        <v>30000</v>
      </c>
      <c r="V36" s="25">
        <f t="shared" ref="V36:V67" si="17">R36-U36</f>
        <v>83499.477333333372</v>
      </c>
      <c r="W36" s="25"/>
      <c r="X36" s="44">
        <f>VLOOKUP(C36,[1]Sheet1!$B:$BG,58,0)</f>
        <v>31044.151666666701</v>
      </c>
      <c r="Y36" s="25">
        <f t="shared" ref="Y36:Y67" si="18">G36*X36</f>
        <v>24835.321333333362</v>
      </c>
      <c r="Z36" s="60"/>
      <c r="AA36" s="60">
        <f t="shared" si="10"/>
        <v>108334.79866666673</v>
      </c>
      <c r="AB36" s="60">
        <f t="shared" si="11"/>
        <v>108334.79866666673</v>
      </c>
      <c r="AC36" s="79">
        <f>IF(B36="黄骅",AB36*0.3,"自行压缩")</f>
        <v>32500.439600000016</v>
      </c>
      <c r="AD36" s="17">
        <f t="shared" si="5"/>
        <v>32500.439600000016</v>
      </c>
      <c r="AE36" s="26">
        <f t="shared" si="12"/>
        <v>0.3</v>
      </c>
      <c r="AF36" s="26">
        <f t="shared" si="6"/>
        <v>1.3965015067846486E-3</v>
      </c>
      <c r="AG36" s="24">
        <v>0.03</v>
      </c>
      <c r="AH36" s="17">
        <f t="shared" si="13"/>
        <v>31525.426412000015</v>
      </c>
      <c r="AI36" s="14">
        <v>45437</v>
      </c>
      <c r="AJ36" s="7">
        <v>3</v>
      </c>
      <c r="AK36" s="14">
        <f t="shared" si="7"/>
        <v>45434</v>
      </c>
      <c r="AL36" s="10" t="s">
        <v>23</v>
      </c>
      <c r="AM36" s="23"/>
      <c r="AN36" s="7" t="s">
        <v>24</v>
      </c>
      <c r="AO36" s="20" t="s">
        <v>402</v>
      </c>
    </row>
    <row r="37" spans="1:41" ht="40.200000000000003" customHeight="1" x14ac:dyDescent="0.25">
      <c r="A37" s="7">
        <f t="shared" si="1"/>
        <v>34</v>
      </c>
      <c r="B37" s="7" t="s">
        <v>57</v>
      </c>
      <c r="C37" s="8" t="s">
        <v>300</v>
      </c>
      <c r="D37" s="22" t="s">
        <v>301</v>
      </c>
      <c r="E37" s="11" t="s">
        <v>27</v>
      </c>
      <c r="F37" s="12" t="s">
        <v>22</v>
      </c>
      <c r="G37" s="73">
        <v>0.8</v>
      </c>
      <c r="H37" s="17">
        <f>VLOOKUP(C37,[3]Sheet2!$A:$V,21,0)</f>
        <v>60000</v>
      </c>
      <c r="I37" s="17"/>
      <c r="J37" s="17">
        <f t="shared" si="8"/>
        <v>60000</v>
      </c>
      <c r="K37" s="31">
        <f>VLOOKUP(C37,[1]Sheet1!$B:$AY,50,0)</f>
        <v>651077.34</v>
      </c>
      <c r="L37" s="31">
        <f>VLOOKUP(C37,[1]Sheet1!$B:$AZ,51,0)</f>
        <v>619325.39</v>
      </c>
      <c r="M37" s="44">
        <f>VLOOKUP(C37,[1]Sheet1!$B$5:$BB$697,53,0)</f>
        <v>35091.961666666699</v>
      </c>
      <c r="N37" s="44">
        <f>VLOOKUP(C37,[1]Sheet1!$B:$BC,54,0)</f>
        <v>35331.96</v>
      </c>
      <c r="O37" s="44">
        <f>VLOOKUP(C37,[1]Sheet1!$B:$BD,55,0)</f>
        <v>36823.955000000002</v>
      </c>
      <c r="P37" s="44">
        <f>VLOOKUP(C37,[1]Sheet1!$B:$BE,56,0)</f>
        <v>37560.61</v>
      </c>
      <c r="Q37" s="44">
        <f>VLOOKUP(C37,[1]Sheet1!$B:$BF,57,0)</f>
        <v>34919.938333333303</v>
      </c>
      <c r="R37" s="45">
        <f t="shared" si="16"/>
        <v>143782.74</v>
      </c>
      <c r="S37" s="92"/>
      <c r="T37" s="92">
        <f>VLOOKUP(C37,'[4]5.30 (2)'!$C$4:$V$115,20,0)</f>
        <v>20000</v>
      </c>
      <c r="U37" s="53">
        <f t="shared" si="9"/>
        <v>20000</v>
      </c>
      <c r="V37" s="25">
        <f t="shared" si="17"/>
        <v>123782.73999999999</v>
      </c>
      <c r="W37" s="25"/>
      <c r="X37" s="44">
        <f>VLOOKUP(C37,[1]Sheet1!$B:$BG,58,0)</f>
        <v>31695.945</v>
      </c>
      <c r="Y37" s="25">
        <f t="shared" si="18"/>
        <v>25356.756000000001</v>
      </c>
      <c r="Z37" s="60"/>
      <c r="AA37" s="60">
        <f t="shared" ref="AA37:AA68" si="19">_xlfn.IFS(F37="原材料",L37,F37="涉诉",L37,F37="固定资产",L37,F37="临采",L37,F37="预付","手工填写",F37="零部件",V37+Y37,F37="销售",V37+Y37)</f>
        <v>149139.49599999998</v>
      </c>
      <c r="AB37" s="60">
        <f t="shared" si="11"/>
        <v>149139.49599999998</v>
      </c>
      <c r="AC37" s="61">
        <v>50000</v>
      </c>
      <c r="AD37" s="17">
        <f t="shared" si="5"/>
        <v>50000</v>
      </c>
      <c r="AE37" s="26">
        <f t="shared" si="12"/>
        <v>0.33525659762186677</v>
      </c>
      <c r="AF37" s="26">
        <f t="shared" si="6"/>
        <v>2.1484347965321799E-3</v>
      </c>
      <c r="AG37" s="24">
        <v>0.03</v>
      </c>
      <c r="AH37" s="17">
        <f t="shared" si="13"/>
        <v>48500</v>
      </c>
      <c r="AI37" s="14">
        <v>45437</v>
      </c>
      <c r="AJ37" s="7">
        <v>3</v>
      </c>
      <c r="AK37" s="14">
        <f t="shared" si="7"/>
        <v>45434</v>
      </c>
      <c r="AL37" s="10" t="s">
        <v>23</v>
      </c>
      <c r="AM37" s="23"/>
      <c r="AN37" s="7" t="s">
        <v>56</v>
      </c>
      <c r="AO37" s="20" t="s">
        <v>307</v>
      </c>
    </row>
    <row r="38" spans="1:41" ht="35.4" customHeight="1" x14ac:dyDescent="0.25">
      <c r="A38" s="7">
        <f t="shared" si="1"/>
        <v>35</v>
      </c>
      <c r="B38" s="7" t="s">
        <v>29</v>
      </c>
      <c r="C38" s="74" t="s">
        <v>225</v>
      </c>
      <c r="D38" s="72" t="s">
        <v>226</v>
      </c>
      <c r="E38" s="11" t="s">
        <v>27</v>
      </c>
      <c r="F38" s="12" t="s">
        <v>22</v>
      </c>
      <c r="G38" s="73">
        <v>0.8</v>
      </c>
      <c r="H38" s="17">
        <f>VLOOKUP(C38,[3]Sheet2!$A:$V,21,0)</f>
        <v>1600000</v>
      </c>
      <c r="I38" s="17"/>
      <c r="J38" s="17">
        <f t="shared" si="8"/>
        <v>1600000</v>
      </c>
      <c r="K38" s="31">
        <f>VLOOKUP(C38,[1]Sheet1!$B:$AY,50,0)</f>
        <v>3657702.87</v>
      </c>
      <c r="L38" s="31">
        <f>VLOOKUP(C38,[1]Sheet1!$B:$AZ,51,0)</f>
        <v>2241567.3199999998</v>
      </c>
      <c r="M38" s="44">
        <f>VLOOKUP(C38,[1]Sheet1!$B$5:$BB$697,53,0)</f>
        <v>135332.67666666699</v>
      </c>
      <c r="N38" s="44">
        <f>VLOOKUP(C38,[1]Sheet1!$B:$BC,54,0)</f>
        <v>182236.55166666699</v>
      </c>
      <c r="O38" s="44">
        <f>VLOOKUP(C38,[1]Sheet1!$B:$BD,55,0)</f>
        <v>347494.92833333299</v>
      </c>
      <c r="P38" s="44">
        <f>VLOOKUP(C38,[1]Sheet1!$B:$BE,56,0)</f>
        <v>373594.55333333299</v>
      </c>
      <c r="Q38" s="44">
        <f>VLOOKUP(C38,[1]Sheet1!$B:$BF,57,0)</f>
        <v>516192.13500000001</v>
      </c>
      <c r="R38" s="45">
        <f t="shared" si="16"/>
        <v>1243880.676</v>
      </c>
      <c r="S38" s="92"/>
      <c r="T38" s="92">
        <f>VLOOKUP(C38,'[4]5.30 (2)'!$C$4:$V$115,20,0)</f>
        <v>500000</v>
      </c>
      <c r="U38" s="53">
        <f t="shared" si="9"/>
        <v>500000</v>
      </c>
      <c r="V38" s="25">
        <f t="shared" si="17"/>
        <v>743880.67599999998</v>
      </c>
      <c r="W38" s="25"/>
      <c r="X38" s="44">
        <f>VLOOKUP(C38,[1]Sheet1!$B:$BG,58,0)</f>
        <v>609617.14500000002</v>
      </c>
      <c r="Y38" s="25">
        <f t="shared" si="18"/>
        <v>487693.71600000001</v>
      </c>
      <c r="Z38" s="60"/>
      <c r="AA38" s="60">
        <f t="shared" si="19"/>
        <v>1231574.392</v>
      </c>
      <c r="AB38" s="60">
        <f t="shared" si="11"/>
        <v>1231574.392</v>
      </c>
      <c r="AC38" s="61">
        <v>1000000</v>
      </c>
      <c r="AD38" s="17">
        <f t="shared" si="5"/>
        <v>1000000</v>
      </c>
      <c r="AE38" s="26">
        <f t="shared" si="12"/>
        <v>0.8119688152788419</v>
      </c>
      <c r="AF38" s="26">
        <f t="shared" si="6"/>
        <v>4.2968695930643598E-2</v>
      </c>
      <c r="AG38" s="24"/>
      <c r="AH38" s="17">
        <f t="shared" si="13"/>
        <v>1000000</v>
      </c>
      <c r="AI38" s="14">
        <v>45442</v>
      </c>
      <c r="AJ38" s="7">
        <v>3</v>
      </c>
      <c r="AK38" s="14">
        <f t="shared" si="7"/>
        <v>45439</v>
      </c>
      <c r="AL38" s="10" t="s">
        <v>35</v>
      </c>
      <c r="AM38" s="23"/>
      <c r="AN38" s="7" t="s">
        <v>56</v>
      </c>
      <c r="AO38" s="20" t="s">
        <v>308</v>
      </c>
    </row>
    <row r="39" spans="1:41" ht="40.200000000000003" customHeight="1" x14ac:dyDescent="0.25">
      <c r="A39" s="7">
        <f t="shared" si="1"/>
        <v>36</v>
      </c>
      <c r="B39" s="7" t="s">
        <v>190</v>
      </c>
      <c r="C39" s="8" t="s">
        <v>30</v>
      </c>
      <c r="D39" s="22" t="s">
        <v>31</v>
      </c>
      <c r="E39" s="11" t="s">
        <v>27</v>
      </c>
      <c r="F39" s="12" t="s">
        <v>22</v>
      </c>
      <c r="G39" s="73">
        <v>0.8</v>
      </c>
      <c r="H39" s="17">
        <f>VLOOKUP(C39,[3]Sheet2!$A:$V,21,0)</f>
        <v>180000</v>
      </c>
      <c r="I39" s="17"/>
      <c r="J39" s="17">
        <f t="shared" si="8"/>
        <v>180000</v>
      </c>
      <c r="K39" s="31">
        <f>VLOOKUP(C39,[1]Sheet1!$B:$AY,50,0)</f>
        <v>1820599.2</v>
      </c>
      <c r="L39" s="31">
        <f>VLOOKUP(C39,[1]Sheet1!$B:$AZ,51,0)</f>
        <v>1520527.2</v>
      </c>
      <c r="M39" s="44">
        <f>VLOOKUP(C39,[1]Sheet1!$B$5:$BB$697,53,0)</f>
        <v>142738.243333333</v>
      </c>
      <c r="N39" s="44">
        <f>VLOOKUP(C39,[1]Sheet1!$B:$BC,54,0)</f>
        <v>142738.243333333</v>
      </c>
      <c r="O39" s="44">
        <f>VLOOKUP(C39,[1]Sheet1!$B:$BD,55,0)</f>
        <v>200711.773333333</v>
      </c>
      <c r="P39" s="44">
        <f>VLOOKUP(C39,[1]Sheet1!$B:$BE,56,0)</f>
        <v>213350.69666666701</v>
      </c>
      <c r="Q39" s="44">
        <f>VLOOKUP(C39,[1]Sheet1!$B:$BF,57,0)</f>
        <v>209691.406666667</v>
      </c>
      <c r="R39" s="45">
        <f t="shared" si="16"/>
        <v>727384.29066666635</v>
      </c>
      <c r="S39" s="92"/>
      <c r="T39" s="92">
        <f>VLOOKUP(C39,'[4]5.30 (2)'!$C$4:$V$115,20,0)</f>
        <v>300000</v>
      </c>
      <c r="U39" s="53">
        <f t="shared" si="9"/>
        <v>300000</v>
      </c>
      <c r="V39" s="25">
        <f t="shared" si="17"/>
        <v>427384.29066666635</v>
      </c>
      <c r="W39" s="25"/>
      <c r="X39" s="44">
        <f>VLOOKUP(C39,[1]Sheet1!$B:$BG,58,0)</f>
        <v>193968.69500000001</v>
      </c>
      <c r="Y39" s="25">
        <f t="shared" si="18"/>
        <v>155174.95600000001</v>
      </c>
      <c r="Z39" s="60"/>
      <c r="AA39" s="60">
        <f t="shared" si="19"/>
        <v>582559.24666666635</v>
      </c>
      <c r="AB39" s="60">
        <f t="shared" si="11"/>
        <v>582559.24666666635</v>
      </c>
      <c r="AC39" s="61">
        <v>100000</v>
      </c>
      <c r="AD39" s="17">
        <f t="shared" si="5"/>
        <v>100000</v>
      </c>
      <c r="AE39" s="26">
        <f t="shared" si="12"/>
        <v>0.17165636039971544</v>
      </c>
      <c r="AF39" s="26">
        <f t="shared" si="6"/>
        <v>4.2968695930643598E-3</v>
      </c>
      <c r="AG39" s="24">
        <v>0.03</v>
      </c>
      <c r="AH39" s="17">
        <f t="shared" si="13"/>
        <v>97000</v>
      </c>
      <c r="AI39" s="14">
        <v>45442</v>
      </c>
      <c r="AJ39" s="7">
        <v>3</v>
      </c>
      <c r="AK39" s="14">
        <f t="shared" si="7"/>
        <v>45439</v>
      </c>
      <c r="AL39" s="10" t="s">
        <v>23</v>
      </c>
      <c r="AM39" s="23"/>
      <c r="AN39" s="7" t="s">
        <v>40</v>
      </c>
      <c r="AO39" s="20" t="s">
        <v>309</v>
      </c>
    </row>
    <row r="40" spans="1:41" ht="40.200000000000003" customHeight="1" x14ac:dyDescent="0.25">
      <c r="A40" s="7">
        <f t="shared" si="1"/>
        <v>37</v>
      </c>
      <c r="B40" s="7" t="s">
        <v>29</v>
      </c>
      <c r="C40" s="8" t="s">
        <v>61</v>
      </c>
      <c r="D40" s="22" t="s">
        <v>62</v>
      </c>
      <c r="E40" s="11" t="s">
        <v>46</v>
      </c>
      <c r="F40" s="12" t="s">
        <v>22</v>
      </c>
      <c r="G40" s="73">
        <v>0.8</v>
      </c>
      <c r="H40" s="17">
        <f>VLOOKUP(C40,[3]Sheet2!$A:$V,21,0)</f>
        <v>300000</v>
      </c>
      <c r="I40" s="17"/>
      <c r="J40" s="17">
        <f t="shared" si="8"/>
        <v>300000</v>
      </c>
      <c r="K40" s="31">
        <f>VLOOKUP(C40,[1]Sheet1!$B:$AY,50,0)</f>
        <v>7235910.0599999996</v>
      </c>
      <c r="L40" s="31">
        <f>VLOOKUP(C40,[1]Sheet1!$B:$AZ,51,0)</f>
        <v>5598784.8200000003</v>
      </c>
      <c r="M40" s="44">
        <f>VLOOKUP(C40,[1]Sheet1!$B$5:$BB$697,53,0)</f>
        <v>310503.48333333299</v>
      </c>
      <c r="N40" s="44">
        <f>VLOOKUP(C40,[1]Sheet1!$B:$BC,54,0)</f>
        <v>472759.33666666702</v>
      </c>
      <c r="O40" s="44">
        <f>VLOOKUP(C40,[1]Sheet1!$B:$BD,55,0)</f>
        <v>787847.11</v>
      </c>
      <c r="P40" s="44">
        <f>VLOOKUP(C40,[1]Sheet1!$B:$BE,56,0)</f>
        <v>933130.80333333299</v>
      </c>
      <c r="Q40" s="44">
        <f>VLOOKUP(C40,[1]Sheet1!$B:$BF,57,0)</f>
        <v>1121102.13666667</v>
      </c>
      <c r="R40" s="45">
        <f t="shared" si="16"/>
        <v>2900274.2960000029</v>
      </c>
      <c r="S40" s="92">
        <v>300000</v>
      </c>
      <c r="T40" s="92">
        <v>1000000</v>
      </c>
      <c r="U40" s="53">
        <f t="shared" si="9"/>
        <v>1300000</v>
      </c>
      <c r="V40" s="25">
        <f t="shared" si="17"/>
        <v>1600274.2960000029</v>
      </c>
      <c r="W40" s="25"/>
      <c r="X40" s="44">
        <f>VLOOKUP(C40,[1]Sheet1!$B:$BG,58,0)</f>
        <v>1055231.37333333</v>
      </c>
      <c r="Y40" s="25">
        <f t="shared" si="18"/>
        <v>844185.0986666641</v>
      </c>
      <c r="Z40" s="60"/>
      <c r="AA40" s="60">
        <f t="shared" si="19"/>
        <v>2444459.3946666671</v>
      </c>
      <c r="AB40" s="60">
        <f t="shared" si="11"/>
        <v>2444459.3946666671</v>
      </c>
      <c r="AC40" s="61">
        <v>1000000</v>
      </c>
      <c r="AD40" s="17">
        <f t="shared" si="5"/>
        <v>1000000</v>
      </c>
      <c r="AE40" s="26">
        <f t="shared" si="12"/>
        <v>0.40908840710621114</v>
      </c>
      <c r="AF40" s="26">
        <f t="shared" si="6"/>
        <v>4.2968695930643598E-2</v>
      </c>
      <c r="AG40" s="24"/>
      <c r="AH40" s="17">
        <f t="shared" si="13"/>
        <v>1000000</v>
      </c>
      <c r="AI40" s="14">
        <v>45442</v>
      </c>
      <c r="AJ40" s="7">
        <v>3</v>
      </c>
      <c r="AK40" s="14">
        <f t="shared" si="7"/>
        <v>45439</v>
      </c>
      <c r="AL40" s="10" t="s">
        <v>35</v>
      </c>
      <c r="AM40" s="17">
        <v>6726612.8200000003</v>
      </c>
      <c r="AN40" s="7" t="s">
        <v>56</v>
      </c>
      <c r="AO40" s="20" t="s">
        <v>310</v>
      </c>
    </row>
    <row r="41" spans="1:41" ht="35.4" customHeight="1" x14ac:dyDescent="0.25">
      <c r="A41" s="7">
        <f t="shared" si="1"/>
        <v>38</v>
      </c>
      <c r="B41" s="7" t="s">
        <v>29</v>
      </c>
      <c r="C41" s="74" t="s">
        <v>98</v>
      </c>
      <c r="D41" s="72" t="s">
        <v>99</v>
      </c>
      <c r="E41" s="11" t="s">
        <v>27</v>
      </c>
      <c r="F41" s="12" t="s">
        <v>22</v>
      </c>
      <c r="G41" s="73">
        <v>0.8</v>
      </c>
      <c r="H41" s="17">
        <f>VLOOKUP(C41,[3]Sheet2!$A:$V,21,0)</f>
        <v>290000</v>
      </c>
      <c r="I41" s="17"/>
      <c r="J41" s="17">
        <f t="shared" si="8"/>
        <v>290000</v>
      </c>
      <c r="K41" s="31">
        <f>VLOOKUP(C41,[1]Sheet1!$B:$AY,50,0)</f>
        <v>2387204.69</v>
      </c>
      <c r="L41" s="31">
        <f>VLOOKUP(C41,[1]Sheet1!$B:$AZ,51,0)</f>
        <v>268642.2</v>
      </c>
      <c r="M41" s="44">
        <f>VLOOKUP(C41,[1]Sheet1!$B$5:$BB$697,53,0)</f>
        <v>3420.9850000000001</v>
      </c>
      <c r="N41" s="44">
        <f>VLOOKUP(C41,[1]Sheet1!$B:$BC,54,0)</f>
        <v>44773.7</v>
      </c>
      <c r="O41" s="44">
        <f>VLOOKUP(C41,[1]Sheet1!$B:$BD,55,0)</f>
        <v>44773.7</v>
      </c>
      <c r="P41" s="44">
        <f>VLOOKUP(C41,[1]Sheet1!$B:$BE,56,0)</f>
        <v>225165.22333333301</v>
      </c>
      <c r="Q41" s="44">
        <f>VLOOKUP(C41,[1]Sheet1!$B:$BF,57,0)</f>
        <v>384791.27666666702</v>
      </c>
      <c r="R41" s="45">
        <f t="shared" si="16"/>
        <v>562339.90800000005</v>
      </c>
      <c r="S41" s="92"/>
      <c r="T41" s="92">
        <f>VLOOKUP(C41,'[4]5.30 (2)'!$C$4:$V$115,20,0)</f>
        <v>280000</v>
      </c>
      <c r="U41" s="53">
        <f t="shared" si="9"/>
        <v>280000</v>
      </c>
      <c r="V41" s="25">
        <f t="shared" si="17"/>
        <v>282339.90800000005</v>
      </c>
      <c r="W41" s="25"/>
      <c r="X41" s="44">
        <f>VLOOKUP(C41,[1]Sheet1!$B:$BG,58,0)</f>
        <v>397867.44833333301</v>
      </c>
      <c r="Y41" s="25">
        <f t="shared" si="18"/>
        <v>318293.95866666641</v>
      </c>
      <c r="Z41" s="60"/>
      <c r="AA41" s="60">
        <f t="shared" si="19"/>
        <v>600633.86666666646</v>
      </c>
      <c r="AB41" s="60">
        <f t="shared" si="11"/>
        <v>600633.86666666646</v>
      </c>
      <c r="AC41" s="61">
        <v>200000</v>
      </c>
      <c r="AD41" s="17">
        <f t="shared" si="5"/>
        <v>200000</v>
      </c>
      <c r="AE41" s="26">
        <f t="shared" si="12"/>
        <v>0.33298155681753111</v>
      </c>
      <c r="AF41" s="26">
        <f t="shared" si="6"/>
        <v>8.5937391861287196E-3</v>
      </c>
      <c r="AG41" s="24"/>
      <c r="AH41" s="17">
        <f t="shared" si="13"/>
        <v>200000</v>
      </c>
      <c r="AI41" s="14">
        <v>45442</v>
      </c>
      <c r="AJ41" s="7">
        <v>3</v>
      </c>
      <c r="AK41" s="14">
        <f t="shared" si="7"/>
        <v>45439</v>
      </c>
      <c r="AL41" s="10" t="s">
        <v>35</v>
      </c>
      <c r="AM41" s="17">
        <v>2588747.66</v>
      </c>
      <c r="AN41" s="7" t="s">
        <v>56</v>
      </c>
      <c r="AO41" s="20"/>
    </row>
    <row r="42" spans="1:41" ht="40.200000000000003" customHeight="1" x14ac:dyDescent="0.25">
      <c r="A42" s="7">
        <f t="shared" si="1"/>
        <v>39</v>
      </c>
      <c r="B42" s="7" t="s">
        <v>29</v>
      </c>
      <c r="C42" s="8" t="s">
        <v>83</v>
      </c>
      <c r="D42" s="22" t="s">
        <v>84</v>
      </c>
      <c r="E42" s="11" t="s">
        <v>21</v>
      </c>
      <c r="F42" s="12" t="s">
        <v>22</v>
      </c>
      <c r="G42" s="73">
        <v>0.8</v>
      </c>
      <c r="H42" s="17">
        <f>VLOOKUP(C42,[3]Sheet2!$A:$V,21,0)</f>
        <v>650000</v>
      </c>
      <c r="I42" s="17"/>
      <c r="J42" s="17">
        <f t="shared" si="8"/>
        <v>650000</v>
      </c>
      <c r="K42" s="31">
        <f>VLOOKUP(C42,[1]Sheet1!$B:$AY,50,0)</f>
        <v>708725.23</v>
      </c>
      <c r="L42" s="31">
        <f>VLOOKUP(C42,[1]Sheet1!$B:$AZ,51,0)</f>
        <v>330023.49</v>
      </c>
      <c r="M42" s="44">
        <f>VLOOKUP(C42,[1]Sheet1!$B$5:$BB$697,53,0)</f>
        <v>0</v>
      </c>
      <c r="N42" s="44">
        <f>VLOOKUP(C42,[1]Sheet1!$B:$BC,54,0)</f>
        <v>5248.0366666666696</v>
      </c>
      <c r="O42" s="44">
        <f>VLOOKUP(C42,[1]Sheet1!$B:$BD,55,0)</f>
        <v>39584.028333333299</v>
      </c>
      <c r="P42" s="44">
        <f>VLOOKUP(C42,[1]Sheet1!$B:$BE,56,0)</f>
        <v>55003.915000000001</v>
      </c>
      <c r="Q42" s="44">
        <f>VLOOKUP(C42,[1]Sheet1!$B:$BF,57,0)</f>
        <v>85645.845000000001</v>
      </c>
      <c r="R42" s="45">
        <f t="shared" si="16"/>
        <v>148385.45999999996</v>
      </c>
      <c r="S42" s="92"/>
      <c r="T42" s="92">
        <f>VLOOKUP(C42,'[4]5.30 (2)'!$C$4:$V$115,20,0)</f>
        <v>100000</v>
      </c>
      <c r="U42" s="53">
        <f t="shared" si="9"/>
        <v>100000</v>
      </c>
      <c r="V42" s="25">
        <f t="shared" si="17"/>
        <v>48385.459999999963</v>
      </c>
      <c r="W42" s="25"/>
      <c r="X42" s="44">
        <f>VLOOKUP(C42,[1]Sheet1!$B:$BG,58,0)</f>
        <v>118120.87166666699</v>
      </c>
      <c r="Y42" s="25">
        <f t="shared" si="18"/>
        <v>94496.697333333606</v>
      </c>
      <c r="Z42" s="60"/>
      <c r="AA42" s="60">
        <f t="shared" si="19"/>
        <v>142882.15733333357</v>
      </c>
      <c r="AB42" s="60">
        <f t="shared" si="11"/>
        <v>142882.15733333357</v>
      </c>
      <c r="AC42" s="61">
        <v>330000</v>
      </c>
      <c r="AD42" s="17">
        <f t="shared" si="5"/>
        <v>330000</v>
      </c>
      <c r="AE42" s="26">
        <f t="shared" si="12"/>
        <v>2.3095955867332982</v>
      </c>
      <c r="AF42" s="26">
        <f t="shared" si="6"/>
        <v>1.4179669657112386E-2</v>
      </c>
      <c r="AG42" s="24"/>
      <c r="AH42" s="17">
        <f t="shared" si="13"/>
        <v>330000</v>
      </c>
      <c r="AI42" s="14">
        <v>45442</v>
      </c>
      <c r="AJ42" s="7">
        <v>3</v>
      </c>
      <c r="AK42" s="14">
        <f t="shared" si="7"/>
        <v>45439</v>
      </c>
      <c r="AL42" s="10" t="s">
        <v>23</v>
      </c>
      <c r="AM42" s="23"/>
      <c r="AN42" s="7" t="s">
        <v>85</v>
      </c>
      <c r="AO42" s="20"/>
    </row>
    <row r="43" spans="1:41" ht="40.200000000000003" customHeight="1" x14ac:dyDescent="0.25">
      <c r="A43" s="7">
        <f t="shared" si="1"/>
        <v>40</v>
      </c>
      <c r="B43" s="7" t="s">
        <v>29</v>
      </c>
      <c r="C43" s="8" t="s">
        <v>183</v>
      </c>
      <c r="D43" s="22" t="s">
        <v>184</v>
      </c>
      <c r="E43" s="11" t="s">
        <v>21</v>
      </c>
      <c r="F43" s="12" t="s">
        <v>22</v>
      </c>
      <c r="G43" s="73">
        <v>0.8</v>
      </c>
      <c r="H43" s="17">
        <f>VLOOKUP(C43,[3]Sheet2!$A:$V,21,0)</f>
        <v>440000</v>
      </c>
      <c r="I43" s="17"/>
      <c r="J43" s="17">
        <f t="shared" si="8"/>
        <v>440000</v>
      </c>
      <c r="K43" s="31">
        <f>VLOOKUP(C43,[1]Sheet1!$B:$AY,50,0)</f>
        <v>3255225.61</v>
      </c>
      <c r="L43" s="31">
        <f>VLOOKUP(C43,[1]Sheet1!$B:$AZ,51,0)</f>
        <v>2159557.87</v>
      </c>
      <c r="M43" s="44">
        <f>VLOOKUP(C43,[1]Sheet1!$B$5:$BB$697,53,0)</f>
        <v>80357.611666666693</v>
      </c>
      <c r="N43" s="44">
        <f>VLOOKUP(C43,[1]Sheet1!$B:$BC,54,0)</f>
        <v>161275.13500000001</v>
      </c>
      <c r="O43" s="44">
        <f>VLOOKUP(C43,[1]Sheet1!$B:$BD,55,0)</f>
        <v>311373.62166666699</v>
      </c>
      <c r="P43" s="44">
        <f>VLOOKUP(C43,[1]Sheet1!$B:$BE,56,0)</f>
        <v>359926.311666667</v>
      </c>
      <c r="Q43" s="44">
        <f>VLOOKUP(C43,[1]Sheet1!$B:$BF,57,0)</f>
        <v>474865.69833333301</v>
      </c>
      <c r="R43" s="45">
        <f t="shared" si="16"/>
        <v>1110238.7026666671</v>
      </c>
      <c r="S43" s="92">
        <v>300000</v>
      </c>
      <c r="T43" s="92">
        <f>VLOOKUP(C43,'[4]5.30 (2)'!$C$4:$V$115,20,0)</f>
        <v>150000</v>
      </c>
      <c r="U43" s="53">
        <f t="shared" si="9"/>
        <v>450000</v>
      </c>
      <c r="V43" s="25">
        <f t="shared" si="17"/>
        <v>660238.70266666706</v>
      </c>
      <c r="W43" s="25"/>
      <c r="X43" s="44">
        <f>VLOOKUP(C43,[1]Sheet1!$B:$BG,58,0)</f>
        <v>539040.80000000005</v>
      </c>
      <c r="Y43" s="25">
        <f t="shared" si="18"/>
        <v>431232.64000000007</v>
      </c>
      <c r="Z43" s="60"/>
      <c r="AA43" s="60">
        <f t="shared" si="19"/>
        <v>1091471.3426666672</v>
      </c>
      <c r="AB43" s="60">
        <f t="shared" si="11"/>
        <v>1091471.3426666672</v>
      </c>
      <c r="AC43" s="61">
        <v>700000</v>
      </c>
      <c r="AD43" s="17">
        <f t="shared" si="5"/>
        <v>700000</v>
      </c>
      <c r="AE43" s="26">
        <f t="shared" si="12"/>
        <v>0.64133612366749826</v>
      </c>
      <c r="AF43" s="26">
        <f t="shared" si="6"/>
        <v>3.0078087151450515E-2</v>
      </c>
      <c r="AG43" s="24"/>
      <c r="AH43" s="17">
        <f t="shared" si="13"/>
        <v>700000</v>
      </c>
      <c r="AI43" s="14">
        <v>45442</v>
      </c>
      <c r="AJ43" s="7">
        <v>3</v>
      </c>
      <c r="AK43" s="14">
        <f t="shared" si="7"/>
        <v>45439</v>
      </c>
      <c r="AL43" s="10" t="s">
        <v>43</v>
      </c>
      <c r="AM43" s="23"/>
      <c r="AN43" s="7" t="s">
        <v>85</v>
      </c>
      <c r="AO43" s="20"/>
    </row>
    <row r="44" spans="1:41" ht="35.4" customHeight="1" x14ac:dyDescent="0.25">
      <c r="A44" s="7">
        <f t="shared" si="1"/>
        <v>41</v>
      </c>
      <c r="B44" s="7" t="s">
        <v>29</v>
      </c>
      <c r="C44" s="74" t="s">
        <v>118</v>
      </c>
      <c r="D44" s="72" t="s">
        <v>119</v>
      </c>
      <c r="E44" s="11" t="s">
        <v>27</v>
      </c>
      <c r="F44" s="12" t="s">
        <v>22</v>
      </c>
      <c r="G44" s="73">
        <v>0.8</v>
      </c>
      <c r="H44" s="17">
        <f>VLOOKUP(C44,[3]Sheet2!$A:$V,21,0)</f>
        <v>350000</v>
      </c>
      <c r="I44" s="17"/>
      <c r="J44" s="17">
        <f t="shared" si="8"/>
        <v>350000</v>
      </c>
      <c r="K44" s="31">
        <f>VLOOKUP(C44,[1]Sheet1!$B:$AY,50,0)</f>
        <v>3914867.52</v>
      </c>
      <c r="L44" s="31">
        <f>VLOOKUP(C44,[1]Sheet1!$B:$AZ,51,0)</f>
        <v>3125023.16</v>
      </c>
      <c r="M44" s="44">
        <f>VLOOKUP(C44,[1]Sheet1!$B$5:$BB$697,53,0)</f>
        <v>348465.83166666701</v>
      </c>
      <c r="N44" s="44">
        <f>VLOOKUP(C44,[1]Sheet1!$B:$BC,54,0)</f>
        <v>348465.83166666701</v>
      </c>
      <c r="O44" s="44">
        <f>VLOOKUP(C44,[1]Sheet1!$B:$BD,55,0)</f>
        <v>478813.15500000003</v>
      </c>
      <c r="P44" s="44">
        <f>VLOOKUP(C44,[1]Sheet1!$B:$BE,56,0)</f>
        <v>474255.873333333</v>
      </c>
      <c r="Q44" s="44">
        <f>VLOOKUP(C44,[1]Sheet1!$B:$BF,57,0)</f>
        <v>445457.97333333298</v>
      </c>
      <c r="R44" s="45">
        <f t="shared" si="16"/>
        <v>1676366.932</v>
      </c>
      <c r="S44" s="92"/>
      <c r="T44" s="92">
        <v>200000</v>
      </c>
      <c r="U44" s="53">
        <f t="shared" si="9"/>
        <v>200000</v>
      </c>
      <c r="V44" s="25">
        <f t="shared" si="17"/>
        <v>1476366.932</v>
      </c>
      <c r="W44" s="25"/>
      <c r="X44" s="44">
        <f>VLOOKUP(C44,[1]Sheet1!$B:$BG,58,0)</f>
        <v>434665.60499999998</v>
      </c>
      <c r="Y44" s="25">
        <f t="shared" si="18"/>
        <v>347732.484</v>
      </c>
      <c r="Z44" s="60"/>
      <c r="AA44" s="60">
        <f t="shared" si="19"/>
        <v>1824099.416</v>
      </c>
      <c r="AB44" s="60">
        <f t="shared" si="11"/>
        <v>1824099.416</v>
      </c>
      <c r="AC44" s="61">
        <v>500000</v>
      </c>
      <c r="AD44" s="17">
        <f t="shared" si="5"/>
        <v>500000</v>
      </c>
      <c r="AE44" s="26">
        <f t="shared" si="12"/>
        <v>0.27410786693656836</v>
      </c>
      <c r="AF44" s="26">
        <f t="shared" si="6"/>
        <v>2.1484347965321799E-2</v>
      </c>
      <c r="AG44" s="24">
        <v>0.02</v>
      </c>
      <c r="AH44" s="17">
        <f t="shared" si="13"/>
        <v>490000</v>
      </c>
      <c r="AI44" s="14">
        <v>45442</v>
      </c>
      <c r="AJ44" s="7">
        <v>3</v>
      </c>
      <c r="AK44" s="14">
        <f t="shared" si="7"/>
        <v>45439</v>
      </c>
      <c r="AL44" s="10" t="s">
        <v>43</v>
      </c>
      <c r="AM44" s="23"/>
      <c r="AN44" s="7" t="s">
        <v>85</v>
      </c>
      <c r="AO44" s="20" t="s">
        <v>403</v>
      </c>
    </row>
    <row r="45" spans="1:41" ht="40.200000000000003" customHeight="1" x14ac:dyDescent="0.25">
      <c r="A45" s="7">
        <f t="shared" si="1"/>
        <v>42</v>
      </c>
      <c r="B45" s="7" t="s">
        <v>29</v>
      </c>
      <c r="C45" s="8" t="s">
        <v>179</v>
      </c>
      <c r="D45" s="22" t="s">
        <v>180</v>
      </c>
      <c r="E45" s="11" t="s">
        <v>21</v>
      </c>
      <c r="F45" s="12" t="s">
        <v>22</v>
      </c>
      <c r="G45" s="73">
        <v>0.8</v>
      </c>
      <c r="H45" s="17">
        <f>VLOOKUP(C45,[3]Sheet2!$A:$V,21,0)</f>
        <v>550000</v>
      </c>
      <c r="I45" s="17"/>
      <c r="J45" s="17">
        <f t="shared" si="8"/>
        <v>550000</v>
      </c>
      <c r="K45" s="31">
        <f>VLOOKUP(C45,[1]Sheet1!$B:$AY,50,0)</f>
        <v>7603354.3300000001</v>
      </c>
      <c r="L45" s="31">
        <f>VLOOKUP(C45,[1]Sheet1!$B:$AZ,51,0)</f>
        <v>7298043.2599999998</v>
      </c>
      <c r="M45" s="44">
        <f>VLOOKUP(C45,[1]Sheet1!$B$5:$BB$697,53,0)</f>
        <v>384579.625</v>
      </c>
      <c r="N45" s="44">
        <f>VLOOKUP(C45,[1]Sheet1!$B:$BC,54,0)</f>
        <v>360190.95166666701</v>
      </c>
      <c r="O45" s="44">
        <f>VLOOKUP(C45,[1]Sheet1!$B:$BD,55,0)</f>
        <v>418173.54833333299</v>
      </c>
      <c r="P45" s="44">
        <f>VLOOKUP(C45,[1]Sheet1!$B:$BE,56,0)</f>
        <v>378651.13666666701</v>
      </c>
      <c r="Q45" s="44">
        <f>VLOOKUP(C45,[1]Sheet1!$B:$BF,57,0)</f>
        <v>327250.98166666698</v>
      </c>
      <c r="R45" s="45">
        <f t="shared" si="16"/>
        <v>1495076.9946666672</v>
      </c>
      <c r="S45" s="92">
        <v>200000</v>
      </c>
      <c r="T45" s="92">
        <f>VLOOKUP(C45,'[4]5.30 (2)'!$C$4:$V$115,20,0)</f>
        <v>300000</v>
      </c>
      <c r="U45" s="53">
        <f t="shared" si="9"/>
        <v>500000</v>
      </c>
      <c r="V45" s="25">
        <f t="shared" si="17"/>
        <v>995076.99466666719</v>
      </c>
      <c r="W45" s="25"/>
      <c r="X45" s="44">
        <f>VLOOKUP(C45,[1]Sheet1!$B:$BG,58,0)</f>
        <v>262187.07333333301</v>
      </c>
      <c r="Y45" s="25">
        <f t="shared" si="18"/>
        <v>209749.65866666642</v>
      </c>
      <c r="Z45" s="60"/>
      <c r="AA45" s="60">
        <f t="shared" si="19"/>
        <v>1204826.6533333336</v>
      </c>
      <c r="AB45" s="60">
        <f t="shared" si="11"/>
        <v>1204826.6533333336</v>
      </c>
      <c r="AC45" s="61">
        <v>500000</v>
      </c>
      <c r="AD45" s="17">
        <f t="shared" si="5"/>
        <v>500000</v>
      </c>
      <c r="AE45" s="26">
        <f t="shared" si="12"/>
        <v>0.41499745927488824</v>
      </c>
      <c r="AF45" s="26">
        <f t="shared" si="6"/>
        <v>2.1484347965321799E-2</v>
      </c>
      <c r="AG45" s="24">
        <v>0.03</v>
      </c>
      <c r="AH45" s="17">
        <f t="shared" si="13"/>
        <v>485000</v>
      </c>
      <c r="AI45" s="14">
        <v>45442</v>
      </c>
      <c r="AJ45" s="7">
        <v>3</v>
      </c>
      <c r="AK45" s="14">
        <f t="shared" si="7"/>
        <v>45439</v>
      </c>
      <c r="AL45" s="10" t="s">
        <v>43</v>
      </c>
      <c r="AM45" s="23"/>
      <c r="AN45" s="7" t="s">
        <v>85</v>
      </c>
      <c r="AO45" s="20"/>
    </row>
    <row r="46" spans="1:41" ht="40.200000000000003" customHeight="1" x14ac:dyDescent="0.25">
      <c r="A46" s="7">
        <f t="shared" si="1"/>
        <v>43</v>
      </c>
      <c r="B46" s="7" t="s">
        <v>190</v>
      </c>
      <c r="C46" s="8" t="s">
        <v>44</v>
      </c>
      <c r="D46" s="22" t="s">
        <v>45</v>
      </c>
      <c r="E46" s="11" t="s">
        <v>27</v>
      </c>
      <c r="F46" s="12" t="s">
        <v>22</v>
      </c>
      <c r="G46" s="73">
        <v>0.8</v>
      </c>
      <c r="H46" s="17">
        <f>VLOOKUP(C46,[3]Sheet2!$A:$V,21,0)</f>
        <v>500000</v>
      </c>
      <c r="I46" s="17"/>
      <c r="J46" s="17">
        <f t="shared" si="8"/>
        <v>500000</v>
      </c>
      <c r="K46" s="31">
        <f>VLOOKUP(C46,[1]Sheet1!$B:$AY,50,0)</f>
        <v>2193616.92</v>
      </c>
      <c r="L46" s="31">
        <f>VLOOKUP(C46,[1]Sheet1!$B:$AZ,51,0)</f>
        <v>1319169.53</v>
      </c>
      <c r="M46" s="44">
        <f>VLOOKUP(C46,[1]Sheet1!$B$5:$BB$697,53,0)</f>
        <v>169175.26333333299</v>
      </c>
      <c r="N46" s="44">
        <f>VLOOKUP(C46,[1]Sheet1!$B:$BC,54,0)</f>
        <v>156938.531666667</v>
      </c>
      <c r="O46" s="44">
        <f>VLOOKUP(C46,[1]Sheet1!$B:$BD,55,0)</f>
        <v>189735.161666667</v>
      </c>
      <c r="P46" s="44">
        <f>VLOOKUP(C46,[1]Sheet1!$B:$BE,56,0)</f>
        <v>193635.11166666701</v>
      </c>
      <c r="Q46" s="44">
        <f>VLOOKUP(C46,[1]Sheet1!$B:$BF,57,0)</f>
        <v>224742.273333333</v>
      </c>
      <c r="R46" s="45">
        <f t="shared" si="16"/>
        <v>747381.07333333371</v>
      </c>
      <c r="S46" s="92"/>
      <c r="T46" s="92">
        <f>VLOOKUP(C46,'[4]5.30 (2)'!$C$4:$V$115,20,0)</f>
        <v>350000</v>
      </c>
      <c r="U46" s="53">
        <f t="shared" si="9"/>
        <v>350000</v>
      </c>
      <c r="V46" s="25">
        <f t="shared" si="17"/>
        <v>397381.07333333371</v>
      </c>
      <c r="W46" s="25"/>
      <c r="X46" s="44">
        <f>VLOOKUP(C46,[1]Sheet1!$B:$BG,58,0)</f>
        <v>238679.22500000001</v>
      </c>
      <c r="Y46" s="25">
        <f t="shared" si="18"/>
        <v>190943.38</v>
      </c>
      <c r="Z46" s="60"/>
      <c r="AA46" s="60">
        <f t="shared" si="19"/>
        <v>588324.45333333372</v>
      </c>
      <c r="AB46" s="60">
        <f t="shared" si="11"/>
        <v>588324.45333333372</v>
      </c>
      <c r="AC46" s="61">
        <f>278504.72*0.8</f>
        <v>222803.77599999998</v>
      </c>
      <c r="AD46" s="17">
        <f t="shared" si="5"/>
        <v>222803.77599999998</v>
      </c>
      <c r="AE46" s="26">
        <f t="shared" si="12"/>
        <v>0.37870901802166551</v>
      </c>
      <c r="AF46" s="26">
        <f t="shared" si="6"/>
        <v>9.5735877031432257E-3</v>
      </c>
      <c r="AG46" s="24">
        <v>0.03</v>
      </c>
      <c r="AH46" s="17">
        <f t="shared" si="13"/>
        <v>216119.66271999996</v>
      </c>
      <c r="AI46" s="14">
        <v>45442</v>
      </c>
      <c r="AJ46" s="7">
        <v>3</v>
      </c>
      <c r="AK46" s="14">
        <f t="shared" si="7"/>
        <v>45439</v>
      </c>
      <c r="AL46" s="10" t="s">
        <v>23</v>
      </c>
      <c r="AM46" s="23"/>
      <c r="AN46" s="7" t="s">
        <v>40</v>
      </c>
      <c r="AO46" s="20" t="s">
        <v>311</v>
      </c>
    </row>
    <row r="47" spans="1:41" ht="40.200000000000003" customHeight="1" x14ac:dyDescent="0.25">
      <c r="A47" s="7">
        <f t="shared" si="1"/>
        <v>44</v>
      </c>
      <c r="B47" s="7" t="s">
        <v>29</v>
      </c>
      <c r="C47" s="8" t="s">
        <v>102</v>
      </c>
      <c r="D47" s="22" t="s">
        <v>103</v>
      </c>
      <c r="E47" s="11" t="s">
        <v>27</v>
      </c>
      <c r="F47" s="12" t="s">
        <v>22</v>
      </c>
      <c r="G47" s="73">
        <v>0.8</v>
      </c>
      <c r="H47" s="17">
        <f>VLOOKUP(C47,[3]Sheet2!$A:$V,21,0)</f>
        <v>384000</v>
      </c>
      <c r="I47" s="17">
        <v>84000</v>
      </c>
      <c r="J47" s="17">
        <f t="shared" si="8"/>
        <v>468000</v>
      </c>
      <c r="K47" s="31">
        <f>VLOOKUP(C47,[1]Sheet1!$B:$AY,50,0)</f>
        <v>3221679.99</v>
      </c>
      <c r="L47" s="31">
        <f>VLOOKUP(C47,[1]Sheet1!$B:$AZ,51,0)</f>
        <v>2906869.27</v>
      </c>
      <c r="M47" s="44">
        <f>VLOOKUP(C47,[1]Sheet1!$B$5:$BB$697,53,0)</f>
        <v>266546.001666667</v>
      </c>
      <c r="N47" s="44">
        <f>VLOOKUP(C47,[1]Sheet1!$B:$BC,54,0)</f>
        <v>258337.755</v>
      </c>
      <c r="O47" s="44">
        <f>VLOOKUP(C47,[1]Sheet1!$B:$BD,55,0)</f>
        <v>284602.82833333302</v>
      </c>
      <c r="P47" s="44">
        <f>VLOOKUP(C47,[1]Sheet1!$B:$BE,56,0)</f>
        <v>265834.566666667</v>
      </c>
      <c r="Q47" s="44">
        <f>VLOOKUP(C47,[1]Sheet1!$B:$BF,57,0)</f>
        <v>230325.21666666699</v>
      </c>
      <c r="R47" s="45">
        <f t="shared" si="16"/>
        <v>1044517.0946666673</v>
      </c>
      <c r="S47" s="92"/>
      <c r="T47" s="92">
        <f>VLOOKUP(C47,'[4]5.30 (2)'!$C$4:$V$115,20,0)</f>
        <v>100000</v>
      </c>
      <c r="U47" s="53">
        <f t="shared" si="9"/>
        <v>100000</v>
      </c>
      <c r="V47" s="25">
        <f t="shared" si="17"/>
        <v>944517.09466666728</v>
      </c>
      <c r="W47" s="25"/>
      <c r="X47" s="44">
        <f>VLOOKUP(C47,[1]Sheet1!$B:$BG,58,0)</f>
        <v>256069.686666667</v>
      </c>
      <c r="Y47" s="25">
        <f t="shared" si="18"/>
        <v>204855.7493333336</v>
      </c>
      <c r="Z47" s="60"/>
      <c r="AA47" s="60">
        <f t="shared" si="19"/>
        <v>1149372.844000001</v>
      </c>
      <c r="AB47" s="60">
        <f t="shared" si="11"/>
        <v>1149372.844000001</v>
      </c>
      <c r="AC47" s="61">
        <v>400000</v>
      </c>
      <c r="AD47" s="17">
        <f t="shared" si="5"/>
        <v>400000</v>
      </c>
      <c r="AE47" s="26">
        <f t="shared" si="12"/>
        <v>0.34801587847502657</v>
      </c>
      <c r="AF47" s="26">
        <f t="shared" si="6"/>
        <v>1.7187478372257439E-2</v>
      </c>
      <c r="AG47" s="24">
        <v>0.02</v>
      </c>
      <c r="AH47" s="17">
        <f t="shared" si="13"/>
        <v>392000</v>
      </c>
      <c r="AI47" s="14">
        <v>45442</v>
      </c>
      <c r="AJ47" s="7">
        <v>3</v>
      </c>
      <c r="AK47" s="14">
        <f t="shared" si="7"/>
        <v>45439</v>
      </c>
      <c r="AL47" s="10" t="s">
        <v>281</v>
      </c>
      <c r="AM47" s="23"/>
      <c r="AN47" s="7" t="s">
        <v>24</v>
      </c>
      <c r="AO47" s="20"/>
    </row>
    <row r="48" spans="1:41" ht="35.4" customHeight="1" x14ac:dyDescent="0.25">
      <c r="A48" s="7">
        <f t="shared" si="1"/>
        <v>45</v>
      </c>
      <c r="B48" s="7" t="s">
        <v>29</v>
      </c>
      <c r="C48" s="74" t="s">
        <v>350</v>
      </c>
      <c r="D48" s="72" t="s">
        <v>351</v>
      </c>
      <c r="E48" s="11" t="s">
        <v>21</v>
      </c>
      <c r="F48" s="12" t="s">
        <v>22</v>
      </c>
      <c r="G48" s="73">
        <v>1</v>
      </c>
      <c r="H48" s="17">
        <f>VLOOKUP(C48,[3]Sheet2!$A:$V,21,0)</f>
        <v>0</v>
      </c>
      <c r="I48" s="17"/>
      <c r="J48" s="17">
        <f t="shared" si="8"/>
        <v>0</v>
      </c>
      <c r="K48" s="31">
        <f>VLOOKUP(C48,[1]Sheet1!$B:$AY,50,0)</f>
        <v>768339.52</v>
      </c>
      <c r="L48" s="31">
        <f>VLOOKUP(C48,[1]Sheet1!$B:$AZ,51,0)</f>
        <v>768339.52</v>
      </c>
      <c r="M48" s="44">
        <f>VLOOKUP(C48,[1]Sheet1!$B$5:$BB$697,53,0)</f>
        <v>47347.261666666702</v>
      </c>
      <c r="N48" s="44">
        <f>VLOOKUP(C48,[1]Sheet1!$B:$BC,54,0)</f>
        <v>47347.261666666702</v>
      </c>
      <c r="O48" s="44">
        <f>VLOOKUP(C48,[1]Sheet1!$B:$BD,55,0)</f>
        <v>12500</v>
      </c>
      <c r="P48" s="44">
        <f>VLOOKUP(C48,[1]Sheet1!$B:$BE,56,0)</f>
        <v>0</v>
      </c>
      <c r="Q48" s="44">
        <f>VLOOKUP(C48,[1]Sheet1!$B:$BF,57,0)</f>
        <v>0</v>
      </c>
      <c r="R48" s="45">
        <f t="shared" si="16"/>
        <v>107194.5233333334</v>
      </c>
      <c r="S48" s="92"/>
      <c r="T48" s="92">
        <f>VLOOKUP(C48,'[4]5.30 (2)'!$C$4:$V$115,20,0)</f>
        <v>120000</v>
      </c>
      <c r="U48" s="53">
        <f t="shared" si="9"/>
        <v>120000</v>
      </c>
      <c r="V48" s="25">
        <f t="shared" si="17"/>
        <v>-12805.476666666596</v>
      </c>
      <c r="W48" s="25"/>
      <c r="X48" s="44">
        <f>VLOOKUP(C48,[1]Sheet1!$B:$BG,58,0)</f>
        <v>0</v>
      </c>
      <c r="Y48" s="25">
        <f t="shared" si="18"/>
        <v>0</v>
      </c>
      <c r="Z48" s="60"/>
      <c r="AA48" s="60">
        <f t="shared" si="19"/>
        <v>-12805.476666666596</v>
      </c>
      <c r="AB48" s="60">
        <f t="shared" si="11"/>
        <v>0</v>
      </c>
      <c r="AC48" s="82"/>
      <c r="AD48" s="17">
        <f t="shared" si="5"/>
        <v>0</v>
      </c>
      <c r="AE48" s="26" t="str">
        <f t="shared" si="12"/>
        <v>100%</v>
      </c>
      <c r="AF48" s="26">
        <f t="shared" si="6"/>
        <v>0</v>
      </c>
      <c r="AG48" s="24"/>
      <c r="AH48" s="17">
        <f t="shared" si="13"/>
        <v>0</v>
      </c>
      <c r="AI48" s="14">
        <v>45442</v>
      </c>
      <c r="AJ48" s="7">
        <v>3</v>
      </c>
      <c r="AK48" s="14">
        <f t="shared" si="7"/>
        <v>45439</v>
      </c>
      <c r="AL48" s="10" t="s">
        <v>281</v>
      </c>
      <c r="AM48" s="17">
        <v>768339.52</v>
      </c>
      <c r="AN48" s="7" t="s">
        <v>85</v>
      </c>
      <c r="AO48" s="20" t="s">
        <v>352</v>
      </c>
    </row>
    <row r="49" spans="1:41" ht="35.4" customHeight="1" x14ac:dyDescent="0.25">
      <c r="A49" s="7">
        <f t="shared" si="1"/>
        <v>46</v>
      </c>
      <c r="B49" s="7" t="s">
        <v>57</v>
      </c>
      <c r="C49" s="74" t="s">
        <v>120</v>
      </c>
      <c r="D49" s="72" t="s">
        <v>121</v>
      </c>
      <c r="E49" s="11" t="s">
        <v>27</v>
      </c>
      <c r="F49" s="12" t="s">
        <v>22</v>
      </c>
      <c r="G49" s="73">
        <v>0.8</v>
      </c>
      <c r="H49" s="17">
        <f>VLOOKUP(C49,[3]Sheet2!$A:$V,21,0)</f>
        <v>300000</v>
      </c>
      <c r="I49" s="17"/>
      <c r="J49" s="17">
        <f t="shared" si="8"/>
        <v>300000</v>
      </c>
      <c r="K49" s="31">
        <f>VLOOKUP(C49,[1]Sheet1!$B:$AY,50,0)</f>
        <v>950125.77</v>
      </c>
      <c r="L49" s="31">
        <f>VLOOKUP(C49,[1]Sheet1!$B:$AZ,51,0)</f>
        <v>664310.52</v>
      </c>
      <c r="M49" s="44">
        <f>VLOOKUP(C49,[1]Sheet1!$B$5:$BB$697,53,0)</f>
        <v>53095.016666666699</v>
      </c>
      <c r="N49" s="44">
        <f>VLOOKUP(C49,[1]Sheet1!$B:$BC,54,0)</f>
        <v>70733.216666666704</v>
      </c>
      <c r="O49" s="44">
        <f>VLOOKUP(C49,[1]Sheet1!$B:$BD,55,0)</f>
        <v>92694.56</v>
      </c>
      <c r="P49" s="44">
        <f>VLOOKUP(C49,[1]Sheet1!$B:$BE,56,0)</f>
        <v>110718.42</v>
      </c>
      <c r="Q49" s="44">
        <f>VLOOKUP(C49,[1]Sheet1!$B:$BF,57,0)</f>
        <v>134913.28</v>
      </c>
      <c r="R49" s="45">
        <f t="shared" si="16"/>
        <v>369723.59466666676</v>
      </c>
      <c r="S49" s="92"/>
      <c r="T49" s="92">
        <f>VLOOKUP(C49,'[4]5.30 (2)'!$C$4:$V$115,20,0)</f>
        <v>250000</v>
      </c>
      <c r="U49" s="53">
        <f t="shared" si="9"/>
        <v>250000</v>
      </c>
      <c r="V49" s="25">
        <f t="shared" si="17"/>
        <v>119723.59466666676</v>
      </c>
      <c r="W49" s="25"/>
      <c r="X49" s="44">
        <f>VLOOKUP(C49,[1]Sheet1!$B:$BG,58,0)</f>
        <v>127716.751666667</v>
      </c>
      <c r="Y49" s="25">
        <f t="shared" si="18"/>
        <v>102173.4013333336</v>
      </c>
      <c r="Z49" s="60"/>
      <c r="AA49" s="60">
        <f t="shared" si="19"/>
        <v>221896.99600000036</v>
      </c>
      <c r="AB49" s="60">
        <f t="shared" si="11"/>
        <v>221896.99600000036</v>
      </c>
      <c r="AC49" s="61">
        <v>100000</v>
      </c>
      <c r="AD49" s="17">
        <f t="shared" si="5"/>
        <v>100000</v>
      </c>
      <c r="AE49" s="26">
        <f t="shared" si="12"/>
        <v>0.45065954836089733</v>
      </c>
      <c r="AF49" s="26">
        <f t="shared" si="6"/>
        <v>4.2968695930643598E-3</v>
      </c>
      <c r="AG49" s="24">
        <v>0.03</v>
      </c>
      <c r="AH49" s="17">
        <f t="shared" si="13"/>
        <v>97000</v>
      </c>
      <c r="AI49" s="14">
        <v>45442</v>
      </c>
      <c r="AJ49" s="7">
        <v>3</v>
      </c>
      <c r="AK49" s="14">
        <f t="shared" si="7"/>
        <v>45439</v>
      </c>
      <c r="AL49" s="10" t="s">
        <v>43</v>
      </c>
      <c r="AM49" s="17">
        <v>1111356.03</v>
      </c>
      <c r="AN49" s="7" t="s">
        <v>28</v>
      </c>
      <c r="AO49" s="20" t="s">
        <v>312</v>
      </c>
    </row>
    <row r="50" spans="1:41" ht="35.4" customHeight="1" x14ac:dyDescent="0.25">
      <c r="A50" s="7">
        <f t="shared" si="1"/>
        <v>47</v>
      </c>
      <c r="B50" s="7" t="s">
        <v>29</v>
      </c>
      <c r="C50" s="8" t="s">
        <v>353</v>
      </c>
      <c r="D50" s="72" t="s">
        <v>354</v>
      </c>
      <c r="E50" s="11" t="s">
        <v>21</v>
      </c>
      <c r="F50" s="12" t="s">
        <v>22</v>
      </c>
      <c r="G50" s="73">
        <v>0.8</v>
      </c>
      <c r="H50" s="17">
        <f>VLOOKUP(C50,[3]Sheet2!$A:$V,21,0)</f>
        <v>0</v>
      </c>
      <c r="I50" s="17"/>
      <c r="J50" s="17">
        <f t="shared" si="8"/>
        <v>0</v>
      </c>
      <c r="K50" s="31">
        <f>VLOOKUP(C50,[1]Sheet1!$B:$AY,50,0)</f>
        <v>344341.93</v>
      </c>
      <c r="L50" s="31">
        <f>VLOOKUP(C50,[1]Sheet1!$B:$AZ,51,0)</f>
        <v>274888.12</v>
      </c>
      <c r="M50" s="44">
        <f>VLOOKUP(C50,[1]Sheet1!$B$5:$BB$697,53,0)</f>
        <v>22812.93</v>
      </c>
      <c r="N50" s="44">
        <f>VLOOKUP(C50,[1]Sheet1!$B:$BC,54,0)</f>
        <v>22812.93</v>
      </c>
      <c r="O50" s="44">
        <f>VLOOKUP(C50,[1]Sheet1!$B:$BD,55,0)</f>
        <v>36215.4</v>
      </c>
      <c r="P50" s="44">
        <f>VLOOKUP(C50,[1]Sheet1!$B:$BE,56,0)</f>
        <v>31402.066666666698</v>
      </c>
      <c r="Q50" s="44">
        <f>VLOOKUP(C50,[1]Sheet1!$B:$BF,57,0)</f>
        <v>40341.035000000003</v>
      </c>
      <c r="R50" s="45">
        <f t="shared" si="16"/>
        <v>122867.48933333336</v>
      </c>
      <c r="S50" s="92"/>
      <c r="T50" s="92">
        <f>VLOOKUP(C50,'[4]5.30 (2)'!$C$4:$V$115,20,0)</f>
        <v>40000</v>
      </c>
      <c r="U50" s="53">
        <f t="shared" si="9"/>
        <v>40000</v>
      </c>
      <c r="V50" s="25">
        <f t="shared" si="17"/>
        <v>82867.48933333336</v>
      </c>
      <c r="W50" s="25"/>
      <c r="X50" s="44">
        <f>VLOOKUP(C50,[1]Sheet1!$B:$BG,58,0)</f>
        <v>27785.233333333301</v>
      </c>
      <c r="Y50" s="25">
        <f t="shared" si="18"/>
        <v>22228.186666666643</v>
      </c>
      <c r="Z50" s="60"/>
      <c r="AA50" s="60">
        <f t="shared" si="19"/>
        <v>105095.67600000001</v>
      </c>
      <c r="AB50" s="60">
        <f t="shared" si="11"/>
        <v>105095.67600000001</v>
      </c>
      <c r="AC50" s="82"/>
      <c r="AD50" s="17">
        <f t="shared" si="5"/>
        <v>0</v>
      </c>
      <c r="AE50" s="26">
        <f t="shared" si="12"/>
        <v>0</v>
      </c>
      <c r="AF50" s="26">
        <f t="shared" si="6"/>
        <v>0</v>
      </c>
      <c r="AG50" s="24">
        <v>0.03</v>
      </c>
      <c r="AH50" s="17">
        <f t="shared" si="13"/>
        <v>0</v>
      </c>
      <c r="AI50" s="14">
        <v>45442</v>
      </c>
      <c r="AJ50" s="7">
        <v>3</v>
      </c>
      <c r="AK50" s="14">
        <f t="shared" si="7"/>
        <v>45439</v>
      </c>
      <c r="AL50" s="10" t="s">
        <v>43</v>
      </c>
      <c r="AM50" s="17">
        <v>384341.93</v>
      </c>
      <c r="AN50" s="7" t="s">
        <v>24</v>
      </c>
      <c r="AO50" s="20"/>
    </row>
    <row r="51" spans="1:41" ht="40.200000000000003" customHeight="1" x14ac:dyDescent="0.25">
      <c r="A51" s="7">
        <f t="shared" si="1"/>
        <v>48</v>
      </c>
      <c r="B51" s="7" t="s">
        <v>29</v>
      </c>
      <c r="C51" s="8" t="s">
        <v>114</v>
      </c>
      <c r="D51" s="22" t="s">
        <v>115</v>
      </c>
      <c r="E51" s="11" t="s">
        <v>27</v>
      </c>
      <c r="F51" s="12" t="s">
        <v>22</v>
      </c>
      <c r="G51" s="73">
        <v>0.8</v>
      </c>
      <c r="H51" s="17">
        <f>VLOOKUP(C51,[3]Sheet2!$A:$V,21,0)</f>
        <v>440000</v>
      </c>
      <c r="I51" s="17">
        <v>30000</v>
      </c>
      <c r="J51" s="17">
        <f t="shared" si="8"/>
        <v>470000</v>
      </c>
      <c r="K51" s="31">
        <f>VLOOKUP(C51,[1]Sheet1!$B:$AY,50,0)</f>
        <v>3024508.82</v>
      </c>
      <c r="L51" s="31">
        <f>VLOOKUP(C51,[1]Sheet1!$B:$AZ,51,0)</f>
        <v>2310890.79</v>
      </c>
      <c r="M51" s="44">
        <f>VLOOKUP(C51,[1]Sheet1!$B$5:$BB$697,53,0)</f>
        <v>130492.66666666701</v>
      </c>
      <c r="N51" s="44">
        <f>VLOOKUP(C51,[1]Sheet1!$B:$BC,54,0)</f>
        <v>114783.918333333</v>
      </c>
      <c r="O51" s="44">
        <f>VLOOKUP(C51,[1]Sheet1!$B:$BD,55,0)</f>
        <v>98134.578333333295</v>
      </c>
      <c r="P51" s="44">
        <f>VLOOKUP(C51,[1]Sheet1!$B:$BE,56,0)</f>
        <v>120155.006666667</v>
      </c>
      <c r="Q51" s="44">
        <f>VLOOKUP(C51,[1]Sheet1!$B:$BF,57,0)</f>
        <v>151038.30499999999</v>
      </c>
      <c r="R51" s="45">
        <f t="shared" si="16"/>
        <v>491683.58000000031</v>
      </c>
      <c r="S51" s="92"/>
      <c r="T51" s="92">
        <f>VLOOKUP(C51,'[4]5.30 (2)'!$C$4:$V$115,20,0)</f>
        <v>70000</v>
      </c>
      <c r="U51" s="53">
        <f t="shared" si="9"/>
        <v>70000</v>
      </c>
      <c r="V51" s="25">
        <f t="shared" si="17"/>
        <v>421683.58000000031</v>
      </c>
      <c r="W51" s="25"/>
      <c r="X51" s="44">
        <f>VLOOKUP(C51,[1]Sheet1!$B:$BG,58,0)</f>
        <v>158115.97500000001</v>
      </c>
      <c r="Y51" s="25">
        <f t="shared" si="18"/>
        <v>126492.78000000001</v>
      </c>
      <c r="Z51" s="60"/>
      <c r="AA51" s="60">
        <f t="shared" si="19"/>
        <v>548176.36000000034</v>
      </c>
      <c r="AB51" s="60">
        <f t="shared" si="11"/>
        <v>548176.36000000034</v>
      </c>
      <c r="AC51" s="61">
        <v>70000</v>
      </c>
      <c r="AD51" s="17">
        <f t="shared" si="5"/>
        <v>70000</v>
      </c>
      <c r="AE51" s="26">
        <f t="shared" si="12"/>
        <v>0.12769613049347833</v>
      </c>
      <c r="AF51" s="26">
        <f t="shared" si="6"/>
        <v>3.0078087151450515E-3</v>
      </c>
      <c r="AG51" s="24">
        <v>0.03</v>
      </c>
      <c r="AH51" s="17">
        <f t="shared" si="13"/>
        <v>67900</v>
      </c>
      <c r="AI51" s="14">
        <v>45442</v>
      </c>
      <c r="AJ51" s="7">
        <v>3</v>
      </c>
      <c r="AK51" s="14">
        <f t="shared" si="7"/>
        <v>45439</v>
      </c>
      <c r="AL51" s="10" t="s">
        <v>43</v>
      </c>
      <c r="AM51" s="23"/>
      <c r="AN51" s="7" t="s">
        <v>40</v>
      </c>
      <c r="AO51" s="20" t="s">
        <v>313</v>
      </c>
    </row>
    <row r="52" spans="1:41" ht="40.200000000000003" customHeight="1" x14ac:dyDescent="0.25">
      <c r="A52" s="7">
        <f t="shared" si="1"/>
        <v>49</v>
      </c>
      <c r="B52" s="7" t="s">
        <v>29</v>
      </c>
      <c r="C52" s="8" t="s">
        <v>286</v>
      </c>
      <c r="D52" s="22" t="s">
        <v>287</v>
      </c>
      <c r="E52" s="11" t="s">
        <v>27</v>
      </c>
      <c r="F52" s="12" t="s">
        <v>22</v>
      </c>
      <c r="G52" s="73">
        <v>0.8</v>
      </c>
      <c r="H52" s="17">
        <f>VLOOKUP(C52,[3]Sheet2!$A:$V,21,0)</f>
        <v>0</v>
      </c>
      <c r="I52" s="17"/>
      <c r="J52" s="17">
        <f t="shared" si="8"/>
        <v>0</v>
      </c>
      <c r="K52" s="31">
        <f>VLOOKUP(C52,[1]Sheet1!$B:$AY,50,0)</f>
        <v>243822.61</v>
      </c>
      <c r="L52" s="31">
        <f>VLOOKUP(C52,[1]Sheet1!$B:$AZ,51,0)</f>
        <v>243822.61</v>
      </c>
      <c r="M52" s="44">
        <f>VLOOKUP(C52,[1]Sheet1!$B$5:$BB$697,53,0)</f>
        <v>28303.7166666667</v>
      </c>
      <c r="N52" s="44">
        <f>VLOOKUP(C52,[1]Sheet1!$B:$BC,54,0)</f>
        <v>28303.7166666667</v>
      </c>
      <c r="O52" s="44">
        <f>VLOOKUP(C52,[1]Sheet1!$B:$BD,55,0)</f>
        <v>40637.101666666698</v>
      </c>
      <c r="P52" s="44">
        <f>VLOOKUP(C52,[1]Sheet1!$B:$BE,56,0)</f>
        <v>39466.826666666697</v>
      </c>
      <c r="Q52" s="44">
        <f>VLOOKUP(C52,[1]Sheet1!$B:$BF,57,0)</f>
        <v>37616.826666666697</v>
      </c>
      <c r="R52" s="45">
        <f t="shared" si="16"/>
        <v>139462.55066666679</v>
      </c>
      <c r="S52" s="92"/>
      <c r="T52" s="92">
        <f>VLOOKUP(C52,'[4]5.30 (2)'!$C$4:$V$115,20,0)</f>
        <v>30000</v>
      </c>
      <c r="U52" s="53">
        <f t="shared" si="9"/>
        <v>30000</v>
      </c>
      <c r="V52" s="25">
        <f t="shared" si="17"/>
        <v>109462.55066666679</v>
      </c>
      <c r="W52" s="25"/>
      <c r="X52" s="44">
        <f>VLOOKUP(C52,[1]Sheet1!$B:$BG,58,0)</f>
        <v>18500.078333333298</v>
      </c>
      <c r="Y52" s="25">
        <f t="shared" si="18"/>
        <v>14800.062666666639</v>
      </c>
      <c r="Z52" s="60"/>
      <c r="AA52" s="60">
        <f t="shared" si="19"/>
        <v>124262.61333333343</v>
      </c>
      <c r="AB52" s="60">
        <f t="shared" si="11"/>
        <v>124262.61333333343</v>
      </c>
      <c r="AC52" s="61">
        <v>120000</v>
      </c>
      <c r="AD52" s="17">
        <f t="shared" si="5"/>
        <v>120000</v>
      </c>
      <c r="AE52" s="26">
        <f t="shared" si="12"/>
        <v>0.96569673517247701</v>
      </c>
      <c r="AF52" s="26">
        <f t="shared" si="6"/>
        <v>5.1562435116772314E-3</v>
      </c>
      <c r="AG52" s="24">
        <v>0</v>
      </c>
      <c r="AH52" s="17">
        <f t="shared" si="13"/>
        <v>120000</v>
      </c>
      <c r="AI52" s="14">
        <v>45427</v>
      </c>
      <c r="AJ52" s="7">
        <v>3</v>
      </c>
      <c r="AK52" s="14">
        <f t="shared" si="7"/>
        <v>45424</v>
      </c>
      <c r="AL52" s="10" t="s">
        <v>43</v>
      </c>
      <c r="AM52" s="23"/>
      <c r="AN52" s="7" t="s">
        <v>24</v>
      </c>
      <c r="AO52" s="20"/>
    </row>
    <row r="53" spans="1:41" ht="40.200000000000003" customHeight="1" x14ac:dyDescent="0.25">
      <c r="A53" s="7">
        <f t="shared" si="1"/>
        <v>50</v>
      </c>
      <c r="B53" s="7" t="s">
        <v>57</v>
      </c>
      <c r="C53" s="8" t="s">
        <v>63</v>
      </c>
      <c r="D53" s="22" t="s">
        <v>64</v>
      </c>
      <c r="E53" s="11" t="s">
        <v>27</v>
      </c>
      <c r="F53" s="12" t="s">
        <v>22</v>
      </c>
      <c r="G53" s="73">
        <v>0.8</v>
      </c>
      <c r="H53" s="17">
        <f>VLOOKUP(C53,[3]Sheet2!$A:$V,21,0)</f>
        <v>600000</v>
      </c>
      <c r="I53" s="17"/>
      <c r="J53" s="17">
        <f t="shared" si="8"/>
        <v>600000</v>
      </c>
      <c r="K53" s="31">
        <f>VLOOKUP(C53,[1]Sheet1!$B:$AY,50,0)</f>
        <v>6301230.2599999998</v>
      </c>
      <c r="L53" s="31">
        <f>VLOOKUP(C53,[1]Sheet1!$B:$AZ,51,0)</f>
        <v>3201340.91</v>
      </c>
      <c r="M53" s="44">
        <f>VLOOKUP(C53,[1]Sheet1!$B$5:$BB$697,53,0)</f>
        <v>533556.81833333301</v>
      </c>
      <c r="N53" s="44">
        <f>VLOOKUP(C53,[1]Sheet1!$B:$BC,54,0)</f>
        <v>533556.81833333301</v>
      </c>
      <c r="O53" s="44">
        <f>VLOOKUP(C53,[1]Sheet1!$B:$BD,55,0)</f>
        <v>506558.998333333</v>
      </c>
      <c r="P53" s="44">
        <f>VLOOKUP(C53,[1]Sheet1!$B:$BE,56,0)</f>
        <v>830514.28500000003</v>
      </c>
      <c r="Q53" s="44">
        <f>VLOOKUP(C53,[1]Sheet1!$B:$BF,57,0)</f>
        <v>952490.505</v>
      </c>
      <c r="R53" s="45">
        <f t="shared" si="16"/>
        <v>2685341.9399999995</v>
      </c>
      <c r="S53" s="92"/>
      <c r="T53" s="92">
        <f>VLOOKUP(C53,'[4]5.30 (2)'!$C$4:$V$115,20,0)</f>
        <v>500000</v>
      </c>
      <c r="U53" s="53">
        <f t="shared" si="9"/>
        <v>500000</v>
      </c>
      <c r="V53" s="25">
        <f t="shared" si="17"/>
        <v>2185341.9399999995</v>
      </c>
      <c r="W53" s="25"/>
      <c r="X53" s="44">
        <f>VLOOKUP(C53,[1]Sheet1!$B:$BG,58,0)</f>
        <v>643245.005</v>
      </c>
      <c r="Y53" s="25">
        <f t="shared" si="18"/>
        <v>514596.00400000002</v>
      </c>
      <c r="Z53" s="60"/>
      <c r="AA53" s="60">
        <f t="shared" si="19"/>
        <v>2699937.9439999997</v>
      </c>
      <c r="AB53" s="60">
        <f t="shared" si="11"/>
        <v>2699937.9439999997</v>
      </c>
      <c r="AC53" s="61">
        <v>500000</v>
      </c>
      <c r="AD53" s="17">
        <f t="shared" si="5"/>
        <v>500000</v>
      </c>
      <c r="AE53" s="26">
        <f t="shared" si="12"/>
        <v>0.18518944152443825</v>
      </c>
      <c r="AF53" s="26">
        <f t="shared" si="6"/>
        <v>2.1484347965321799E-2</v>
      </c>
      <c r="AG53" s="24">
        <v>0</v>
      </c>
      <c r="AH53" s="17">
        <f t="shared" si="13"/>
        <v>500000</v>
      </c>
      <c r="AI53" s="14">
        <v>45442</v>
      </c>
      <c r="AJ53" s="7">
        <v>3</v>
      </c>
      <c r="AK53" s="14">
        <f t="shared" si="7"/>
        <v>45439</v>
      </c>
      <c r="AL53" s="10" t="s">
        <v>189</v>
      </c>
      <c r="AM53" s="23"/>
      <c r="AN53" s="7" t="s">
        <v>28</v>
      </c>
      <c r="AO53" s="20" t="s">
        <v>314</v>
      </c>
    </row>
    <row r="54" spans="1:41" ht="40.200000000000003" customHeight="1" x14ac:dyDescent="0.25">
      <c r="A54" s="7">
        <f t="shared" si="1"/>
        <v>51</v>
      </c>
      <c r="B54" s="7" t="s">
        <v>57</v>
      </c>
      <c r="C54" s="8" t="s">
        <v>157</v>
      </c>
      <c r="D54" s="22" t="s">
        <v>158</v>
      </c>
      <c r="E54" s="11" t="s">
        <v>27</v>
      </c>
      <c r="F54" s="12" t="s">
        <v>22</v>
      </c>
      <c r="G54" s="73">
        <v>1</v>
      </c>
      <c r="H54" s="17">
        <f>VLOOKUP(C54,[3]Sheet2!$A:$V,21,0)</f>
        <v>150000</v>
      </c>
      <c r="I54" s="17"/>
      <c r="J54" s="17">
        <f t="shared" si="8"/>
        <v>150000</v>
      </c>
      <c r="K54" s="31">
        <f>VLOOKUP(C54,[1]Sheet1!$B:$AY,50,0)</f>
        <v>860985.74</v>
      </c>
      <c r="L54" s="31">
        <f>VLOOKUP(C54,[1]Sheet1!$B:$AZ,51,0)</f>
        <v>673233.98</v>
      </c>
      <c r="M54" s="44">
        <f>VLOOKUP(C54,[1]Sheet1!$B$5:$BB$697,53,0)</f>
        <v>31142.8533333333</v>
      </c>
      <c r="N54" s="44">
        <f>VLOOKUP(C54,[1]Sheet1!$B:$BC,54,0)</f>
        <v>71721.906666666706</v>
      </c>
      <c r="O54" s="44">
        <f>VLOOKUP(C54,[1]Sheet1!$B:$BD,55,0)</f>
        <v>105968.063333333</v>
      </c>
      <c r="P54" s="44">
        <f>VLOOKUP(C54,[1]Sheet1!$B:$BE,56,0)</f>
        <v>112205.663333333</v>
      </c>
      <c r="Q54" s="44">
        <f>VLOOKUP(C54,[1]Sheet1!$B:$BF,57,0)</f>
        <v>122101.02</v>
      </c>
      <c r="R54" s="45">
        <f t="shared" si="16"/>
        <v>443139.50666666601</v>
      </c>
      <c r="S54" s="92"/>
      <c r="T54" s="92">
        <f>VLOOKUP(C54,'[4]5.30 (2)'!$C$4:$V$115,20,0)</f>
        <v>0</v>
      </c>
      <c r="U54" s="53">
        <f t="shared" si="9"/>
        <v>0</v>
      </c>
      <c r="V54" s="25">
        <f t="shared" si="17"/>
        <v>443139.50666666601</v>
      </c>
      <c r="W54" s="25"/>
      <c r="X54" s="44">
        <f>VLOOKUP(C54,[1]Sheet1!$B:$BG,58,0)</f>
        <v>112354.77</v>
      </c>
      <c r="Y54" s="25">
        <f t="shared" si="18"/>
        <v>112354.77</v>
      </c>
      <c r="Z54" s="60"/>
      <c r="AA54" s="60">
        <f t="shared" si="19"/>
        <v>555494.27666666603</v>
      </c>
      <c r="AB54" s="60">
        <f t="shared" si="11"/>
        <v>555494.27666666603</v>
      </c>
      <c r="AC54" s="61">
        <v>40000</v>
      </c>
      <c r="AD54" s="17">
        <f t="shared" si="5"/>
        <v>40000</v>
      </c>
      <c r="AE54" s="26">
        <f t="shared" si="12"/>
        <v>7.2007942620086959E-2</v>
      </c>
      <c r="AF54" s="26">
        <f t="shared" si="6"/>
        <v>1.7187478372257439E-3</v>
      </c>
      <c r="AG54" s="24">
        <v>0</v>
      </c>
      <c r="AH54" s="17">
        <f t="shared" si="13"/>
        <v>40000</v>
      </c>
      <c r="AI54" s="14">
        <v>45442</v>
      </c>
      <c r="AJ54" s="7">
        <v>3</v>
      </c>
      <c r="AK54" s="14">
        <f t="shared" si="7"/>
        <v>45439</v>
      </c>
      <c r="AL54" s="10" t="s">
        <v>43</v>
      </c>
      <c r="AM54" s="23"/>
      <c r="AN54" s="7" t="s">
        <v>85</v>
      </c>
      <c r="AO54" s="20"/>
    </row>
    <row r="55" spans="1:41" ht="40.200000000000003" customHeight="1" x14ac:dyDescent="0.25">
      <c r="A55" s="7">
        <f t="shared" si="1"/>
        <v>52</v>
      </c>
      <c r="B55" s="7" t="s">
        <v>29</v>
      </c>
      <c r="C55" s="8" t="s">
        <v>161</v>
      </c>
      <c r="D55" s="22" t="s">
        <v>162</v>
      </c>
      <c r="E55" s="11" t="s">
        <v>27</v>
      </c>
      <c r="F55" s="12" t="s">
        <v>22</v>
      </c>
      <c r="G55" s="73">
        <v>0.8</v>
      </c>
      <c r="H55" s="17">
        <f>VLOOKUP(C55,[3]Sheet2!$A:$V,21,0)</f>
        <v>450000</v>
      </c>
      <c r="I55" s="17">
        <v>100000</v>
      </c>
      <c r="J55" s="17">
        <f t="shared" si="8"/>
        <v>550000</v>
      </c>
      <c r="K55" s="31">
        <f>VLOOKUP(C55,[1]Sheet1!$B:$AY,50,0)</f>
        <v>863148.63</v>
      </c>
      <c r="L55" s="31">
        <f>VLOOKUP(C55,[1]Sheet1!$B:$AZ,51,0)</f>
        <v>671813.53</v>
      </c>
      <c r="M55" s="44">
        <f>VLOOKUP(C55,[1]Sheet1!$B$5:$BB$697,53,0)</f>
        <v>58668.061666666697</v>
      </c>
      <c r="N55" s="44">
        <f>VLOOKUP(C55,[1]Sheet1!$B:$BC,54,0)</f>
        <v>65818.908333333296</v>
      </c>
      <c r="O55" s="44">
        <f>VLOOKUP(C55,[1]Sheet1!$B:$BD,55,0)</f>
        <v>95247.35</v>
      </c>
      <c r="P55" s="44">
        <f>VLOOKUP(C55,[1]Sheet1!$B:$BE,56,0)</f>
        <v>111968.921666667</v>
      </c>
      <c r="Q55" s="44">
        <f>VLOOKUP(C55,[1]Sheet1!$B:$BF,57,0)</f>
        <v>143555.96</v>
      </c>
      <c r="R55" s="45">
        <f t="shared" si="16"/>
        <v>380207.36133333365</v>
      </c>
      <c r="S55" s="92"/>
      <c r="T55" s="92">
        <f>VLOOKUP(C55,'[4]5.30 (2)'!$C$4:$V$115,20,0)</f>
        <v>100000</v>
      </c>
      <c r="U55" s="53">
        <f t="shared" si="9"/>
        <v>100000</v>
      </c>
      <c r="V55" s="25">
        <f t="shared" si="17"/>
        <v>280207.36133333365</v>
      </c>
      <c r="W55" s="25"/>
      <c r="X55" s="44">
        <f>VLOOKUP(C55,[1]Sheet1!$B:$BG,58,0)</f>
        <v>104485.236666667</v>
      </c>
      <c r="Y55" s="25">
        <f t="shared" si="18"/>
        <v>83588.189333333605</v>
      </c>
      <c r="Z55" s="60"/>
      <c r="AA55" s="60">
        <f t="shared" si="19"/>
        <v>363795.55066666729</v>
      </c>
      <c r="AB55" s="60">
        <f t="shared" si="11"/>
        <v>363795.55066666729</v>
      </c>
      <c r="AC55" s="61">
        <v>80000</v>
      </c>
      <c r="AD55" s="17">
        <f t="shared" si="5"/>
        <v>80000</v>
      </c>
      <c r="AE55" s="26">
        <f t="shared" si="12"/>
        <v>0.21990373398849264</v>
      </c>
      <c r="AF55" s="26">
        <f t="shared" si="6"/>
        <v>3.4374956744514878E-3</v>
      </c>
      <c r="AG55" s="24">
        <v>0.02</v>
      </c>
      <c r="AH55" s="17">
        <f t="shared" si="13"/>
        <v>78400</v>
      </c>
      <c r="AI55" s="14">
        <v>45442</v>
      </c>
      <c r="AJ55" s="7">
        <v>3</v>
      </c>
      <c r="AK55" s="14">
        <f t="shared" si="7"/>
        <v>45439</v>
      </c>
      <c r="AL55" s="10" t="s">
        <v>43</v>
      </c>
      <c r="AM55" s="23"/>
      <c r="AN55" s="7" t="s">
        <v>85</v>
      </c>
      <c r="AO55" s="20" t="s">
        <v>315</v>
      </c>
    </row>
    <row r="56" spans="1:41" ht="40.200000000000003" customHeight="1" x14ac:dyDescent="0.25">
      <c r="A56" s="7">
        <f t="shared" si="1"/>
        <v>53</v>
      </c>
      <c r="B56" s="7" t="s">
        <v>29</v>
      </c>
      <c r="C56" s="8" t="s">
        <v>187</v>
      </c>
      <c r="D56" s="22" t="s">
        <v>188</v>
      </c>
      <c r="E56" s="11" t="s">
        <v>27</v>
      </c>
      <c r="F56" s="12" t="s">
        <v>22</v>
      </c>
      <c r="G56" s="73">
        <v>0.8</v>
      </c>
      <c r="H56" s="17">
        <f>VLOOKUP(C56,[3]Sheet2!$A:$V,21,0)</f>
        <v>300000</v>
      </c>
      <c r="I56" s="17"/>
      <c r="J56" s="17">
        <f t="shared" si="8"/>
        <v>300000</v>
      </c>
      <c r="K56" s="31">
        <f>VLOOKUP(C56,[1]Sheet1!$B:$AY,50,0)</f>
        <v>2688475.89</v>
      </c>
      <c r="L56" s="31">
        <f>VLOOKUP(C56,[1]Sheet1!$B:$AZ,51,0)</f>
        <v>1927843.65</v>
      </c>
      <c r="M56" s="44">
        <f>VLOOKUP(C56,[1]Sheet1!$B$5:$BB$697,53,0)</f>
        <v>110627.22333333299</v>
      </c>
      <c r="N56" s="44">
        <f>VLOOKUP(C56,[1]Sheet1!$B:$BC,54,0)</f>
        <v>128996.65833333301</v>
      </c>
      <c r="O56" s="44">
        <f>VLOOKUP(C56,[1]Sheet1!$B:$BD,55,0)</f>
        <v>224759.84</v>
      </c>
      <c r="P56" s="44">
        <f>VLOOKUP(C56,[1]Sheet1!$B:$BE,56,0)</f>
        <v>250038.18</v>
      </c>
      <c r="Q56" s="44">
        <f>VLOOKUP(C56,[1]Sheet1!$B:$BF,57,0)</f>
        <v>309071.26333333302</v>
      </c>
      <c r="R56" s="45">
        <f t="shared" si="16"/>
        <v>818794.53199999919</v>
      </c>
      <c r="S56" s="92"/>
      <c r="T56" s="92">
        <f>VLOOKUP(C56,'[4]5.30 (2)'!$C$4:$V$115,20,0)</f>
        <v>100000</v>
      </c>
      <c r="U56" s="53">
        <f t="shared" si="9"/>
        <v>100000</v>
      </c>
      <c r="V56" s="25">
        <f t="shared" si="17"/>
        <v>718794.53199999919</v>
      </c>
      <c r="W56" s="25"/>
      <c r="X56" s="44">
        <f>VLOOKUP(C56,[1]Sheet1!$B:$BG,58,0)</f>
        <v>315860.49</v>
      </c>
      <c r="Y56" s="25">
        <f t="shared" si="18"/>
        <v>252688.39199999999</v>
      </c>
      <c r="Z56" s="60"/>
      <c r="AA56" s="60">
        <f t="shared" si="19"/>
        <v>971482.92399999918</v>
      </c>
      <c r="AB56" s="60">
        <f t="shared" si="11"/>
        <v>971482.92399999918</v>
      </c>
      <c r="AC56" s="61">
        <v>200000</v>
      </c>
      <c r="AD56" s="17">
        <f t="shared" si="5"/>
        <v>200000</v>
      </c>
      <c r="AE56" s="26">
        <f t="shared" si="12"/>
        <v>0.20587083422580074</v>
      </c>
      <c r="AF56" s="26">
        <f t="shared" si="6"/>
        <v>8.5937391861287196E-3</v>
      </c>
      <c r="AG56" s="24">
        <v>0.03</v>
      </c>
      <c r="AH56" s="17">
        <f t="shared" si="13"/>
        <v>194000</v>
      </c>
      <c r="AI56" s="14">
        <v>45442</v>
      </c>
      <c r="AJ56" s="7">
        <v>3</v>
      </c>
      <c r="AK56" s="14">
        <f t="shared" si="7"/>
        <v>45439</v>
      </c>
      <c r="AL56" s="10" t="s">
        <v>23</v>
      </c>
      <c r="AM56" s="23"/>
      <c r="AN56" s="7" t="s">
        <v>40</v>
      </c>
      <c r="AO56" s="20"/>
    </row>
    <row r="57" spans="1:41" ht="40.200000000000003" customHeight="1" x14ac:dyDescent="0.25">
      <c r="A57" s="7">
        <f t="shared" si="1"/>
        <v>54</v>
      </c>
      <c r="B57" s="7" t="s">
        <v>29</v>
      </c>
      <c r="C57" s="8" t="s">
        <v>41</v>
      </c>
      <c r="D57" s="22" t="s">
        <v>42</v>
      </c>
      <c r="E57" s="11" t="s">
        <v>27</v>
      </c>
      <c r="F57" s="12" t="s">
        <v>22</v>
      </c>
      <c r="G57" s="73">
        <v>1</v>
      </c>
      <c r="H57" s="17">
        <f>VLOOKUP(C57,[3]Sheet2!$A:$V,21,0)</f>
        <v>290000</v>
      </c>
      <c r="I57" s="17"/>
      <c r="J57" s="17">
        <f t="shared" si="8"/>
        <v>290000</v>
      </c>
      <c r="K57" s="31">
        <f>VLOOKUP(C57,[1]Sheet1!$B:$AY,50,0)</f>
        <v>1499497.47</v>
      </c>
      <c r="L57" s="31">
        <f>VLOOKUP(C57,[1]Sheet1!$B:$AZ,51,0)</f>
        <v>1241607.73</v>
      </c>
      <c r="M57" s="44">
        <f>VLOOKUP(C57,[1]Sheet1!$B$5:$BB$697,53,0)</f>
        <v>58624.143333333297</v>
      </c>
      <c r="N57" s="44">
        <f>VLOOKUP(C57,[1]Sheet1!$B:$BC,54,0)</f>
        <v>65658.031666666706</v>
      </c>
      <c r="O57" s="44">
        <f>VLOOKUP(C57,[1]Sheet1!$B:$BD,55,0)</f>
        <v>76727.113333333298</v>
      </c>
      <c r="P57" s="44">
        <f>VLOOKUP(C57,[1]Sheet1!$B:$BE,56,0)</f>
        <v>97566.863333333298</v>
      </c>
      <c r="Q57" s="44">
        <f>VLOOKUP(C57,[1]Sheet1!$B:$BF,57,0)</f>
        <v>123439.506666667</v>
      </c>
      <c r="R57" s="45">
        <f t="shared" si="16"/>
        <v>422015.65833333362</v>
      </c>
      <c r="S57" s="92"/>
      <c r="T57" s="92">
        <f>VLOOKUP(C57,'[4]5.30 (2)'!$C$4:$V$115,20,0)</f>
        <v>100000</v>
      </c>
      <c r="U57" s="53">
        <f t="shared" si="9"/>
        <v>100000</v>
      </c>
      <c r="V57" s="25">
        <f t="shared" si="17"/>
        <v>322015.65833333362</v>
      </c>
      <c r="W57" s="25"/>
      <c r="X57" s="44">
        <f>VLOOKUP(C57,[1]Sheet1!$B:$BG,58,0)</f>
        <v>128782.94500000001</v>
      </c>
      <c r="Y57" s="25">
        <f t="shared" si="18"/>
        <v>128782.94500000001</v>
      </c>
      <c r="Z57" s="60"/>
      <c r="AA57" s="60">
        <f t="shared" si="19"/>
        <v>450798.60333333362</v>
      </c>
      <c r="AB57" s="60">
        <f t="shared" si="11"/>
        <v>450798.60333333362</v>
      </c>
      <c r="AC57" s="61">
        <v>150000</v>
      </c>
      <c r="AD57" s="17">
        <f t="shared" si="5"/>
        <v>150000</v>
      </c>
      <c r="AE57" s="26">
        <f t="shared" si="12"/>
        <v>0.33274282327153892</v>
      </c>
      <c r="AF57" s="26">
        <f t="shared" si="6"/>
        <v>6.4453043895965388E-3</v>
      </c>
      <c r="AG57" s="24">
        <v>0.03</v>
      </c>
      <c r="AH57" s="17">
        <f t="shared" si="13"/>
        <v>145500</v>
      </c>
      <c r="AI57" s="14">
        <v>45442</v>
      </c>
      <c r="AJ57" s="7">
        <v>3</v>
      </c>
      <c r="AK57" s="14">
        <f t="shared" si="7"/>
        <v>45439</v>
      </c>
      <c r="AL57" s="10" t="s">
        <v>43</v>
      </c>
      <c r="AM57" s="23"/>
      <c r="AN57" s="7" t="s">
        <v>109</v>
      </c>
      <c r="AO57" s="20"/>
    </row>
    <row r="58" spans="1:41" ht="40.200000000000003" customHeight="1" x14ac:dyDescent="0.25">
      <c r="A58" s="7">
        <f t="shared" si="1"/>
        <v>55</v>
      </c>
      <c r="B58" s="7" t="s">
        <v>57</v>
      </c>
      <c r="C58" s="8" t="s">
        <v>104</v>
      </c>
      <c r="D58" s="22" t="s">
        <v>105</v>
      </c>
      <c r="E58" s="11" t="s">
        <v>27</v>
      </c>
      <c r="F58" s="12" t="s">
        <v>22</v>
      </c>
      <c r="G58" s="73">
        <v>0.8</v>
      </c>
      <c r="H58" s="17">
        <f>VLOOKUP(C58,[3]Sheet2!$A:$V,21,0)</f>
        <v>260000</v>
      </c>
      <c r="I58" s="17"/>
      <c r="J58" s="17">
        <f t="shared" si="8"/>
        <v>260000</v>
      </c>
      <c r="K58" s="31">
        <f>VLOOKUP(C58,[1]Sheet1!$B:$AY,50,0)</f>
        <v>1719896.03</v>
      </c>
      <c r="L58" s="31">
        <f>VLOOKUP(C58,[1]Sheet1!$B:$AZ,51,0)</f>
        <v>1252728.6000000001</v>
      </c>
      <c r="M58" s="44">
        <f>VLOOKUP(C58,[1]Sheet1!$B$5:$BB$697,53,0)</f>
        <v>142168.86166666701</v>
      </c>
      <c r="N58" s="44">
        <f>VLOOKUP(C58,[1]Sheet1!$B:$BC,54,0)</f>
        <v>149580.686666667</v>
      </c>
      <c r="O58" s="44">
        <f>VLOOKUP(C58,[1]Sheet1!$B:$BD,55,0)</f>
        <v>146512.29</v>
      </c>
      <c r="P58" s="44">
        <f>VLOOKUP(C58,[1]Sheet1!$B:$BE,56,0)</f>
        <v>140380.92666666699</v>
      </c>
      <c r="Q58" s="44">
        <f>VLOOKUP(C58,[1]Sheet1!$B:$BF,57,0)</f>
        <v>164414.35</v>
      </c>
      <c r="R58" s="45">
        <f t="shared" si="16"/>
        <v>594445.69200000085</v>
      </c>
      <c r="S58" s="92"/>
      <c r="T58" s="92">
        <f>VLOOKUP(C58,'[4]5.30 (2)'!$C$4:$V$115,20,0)</f>
        <v>50000</v>
      </c>
      <c r="U58" s="53">
        <f t="shared" si="9"/>
        <v>50000</v>
      </c>
      <c r="V58" s="25">
        <f t="shared" si="17"/>
        <v>544445.69200000085</v>
      </c>
      <c r="W58" s="25"/>
      <c r="X58" s="44">
        <f>VLOOKUP(C58,[1]Sheet1!$B:$BG,58,0)</f>
        <v>173045.64666666699</v>
      </c>
      <c r="Y58" s="25">
        <f t="shared" si="18"/>
        <v>138436.51733333358</v>
      </c>
      <c r="Z58" s="60"/>
      <c r="AA58" s="60">
        <f t="shared" si="19"/>
        <v>682882.20933333447</v>
      </c>
      <c r="AB58" s="60">
        <f t="shared" si="11"/>
        <v>682882.20933333447</v>
      </c>
      <c r="AC58" s="61">
        <v>200000</v>
      </c>
      <c r="AD58" s="17">
        <f t="shared" si="5"/>
        <v>200000</v>
      </c>
      <c r="AE58" s="26">
        <f t="shared" si="12"/>
        <v>0.29287627831928809</v>
      </c>
      <c r="AF58" s="26">
        <f t="shared" si="6"/>
        <v>8.5937391861287196E-3</v>
      </c>
      <c r="AG58" s="24">
        <v>0.03</v>
      </c>
      <c r="AH58" s="17">
        <f t="shared" si="13"/>
        <v>194000</v>
      </c>
      <c r="AI58" s="14">
        <v>45442</v>
      </c>
      <c r="AJ58" s="7">
        <v>3</v>
      </c>
      <c r="AK58" s="14">
        <f t="shared" si="7"/>
        <v>45439</v>
      </c>
      <c r="AL58" s="10" t="s">
        <v>43</v>
      </c>
      <c r="AM58" s="23"/>
      <c r="AN58" s="7" t="s">
        <v>28</v>
      </c>
      <c r="AO58" s="20" t="s">
        <v>316</v>
      </c>
    </row>
    <row r="59" spans="1:41" ht="35.4" customHeight="1" x14ac:dyDescent="0.25">
      <c r="A59" s="7">
        <f t="shared" si="1"/>
        <v>56</v>
      </c>
      <c r="B59" s="7" t="s">
        <v>57</v>
      </c>
      <c r="C59" s="8" t="s">
        <v>77</v>
      </c>
      <c r="D59" s="72" t="s">
        <v>78</v>
      </c>
      <c r="E59" s="11" t="s">
        <v>27</v>
      </c>
      <c r="F59" s="12" t="s">
        <v>22</v>
      </c>
      <c r="G59" s="73">
        <v>1</v>
      </c>
      <c r="H59" s="17">
        <f>VLOOKUP(C59,[3]Sheet2!$A:$V,21,0)</f>
        <v>368000</v>
      </c>
      <c r="I59" s="17"/>
      <c r="J59" s="17">
        <f t="shared" si="8"/>
        <v>368000</v>
      </c>
      <c r="K59" s="31">
        <f>VLOOKUP(C59,[1]Sheet1!$B:$AY,50,0)</f>
        <v>1027636.08</v>
      </c>
      <c r="L59" s="31">
        <f>VLOOKUP(C59,[1]Sheet1!$B:$AZ,51,0)</f>
        <v>445151.57</v>
      </c>
      <c r="M59" s="44">
        <f>VLOOKUP(C59,[1]Sheet1!$B$5:$BB$697,53,0)</f>
        <v>33436.411666666703</v>
      </c>
      <c r="N59" s="44">
        <f>VLOOKUP(C59,[1]Sheet1!$B:$BC,54,0)</f>
        <v>33436.411666666703</v>
      </c>
      <c r="O59" s="44">
        <f>VLOOKUP(C59,[1]Sheet1!$B:$BD,55,0)</f>
        <v>33436.411666666703</v>
      </c>
      <c r="P59" s="44">
        <f>VLOOKUP(C59,[1]Sheet1!$B:$BE,56,0)</f>
        <v>74191.928333333301</v>
      </c>
      <c r="Q59" s="44">
        <f>VLOOKUP(C59,[1]Sheet1!$B:$BF,57,0)</f>
        <v>117282.133333333</v>
      </c>
      <c r="R59" s="45">
        <f t="shared" si="16"/>
        <v>291783.2966666664</v>
      </c>
      <c r="S59" s="92"/>
      <c r="T59" s="92">
        <f>VLOOKUP(C59,'[4]5.30 (2)'!$C$4:$V$115,20,0)</f>
        <v>127000</v>
      </c>
      <c r="U59" s="53">
        <f t="shared" si="9"/>
        <v>127000</v>
      </c>
      <c r="V59" s="25">
        <f t="shared" si="17"/>
        <v>164783.2966666664</v>
      </c>
      <c r="W59" s="25"/>
      <c r="X59" s="44">
        <f>VLOOKUP(C59,[1]Sheet1!$B:$BG,58,0)</f>
        <v>160887.751666667</v>
      </c>
      <c r="Y59" s="25">
        <f t="shared" si="18"/>
        <v>160887.751666667</v>
      </c>
      <c r="Z59" s="60"/>
      <c r="AA59" s="60">
        <f t="shared" si="19"/>
        <v>325671.0483333334</v>
      </c>
      <c r="AB59" s="60">
        <f t="shared" si="11"/>
        <v>325671.0483333334</v>
      </c>
      <c r="AC59" s="61">
        <v>160000</v>
      </c>
      <c r="AD59" s="17">
        <f t="shared" si="5"/>
        <v>160000</v>
      </c>
      <c r="AE59" s="26">
        <f t="shared" si="12"/>
        <v>0.4912932875637</v>
      </c>
      <c r="AF59" s="26">
        <f t="shared" si="6"/>
        <v>6.8749913489029755E-3</v>
      </c>
      <c r="AG59" s="24">
        <v>0.03</v>
      </c>
      <c r="AH59" s="17">
        <f t="shared" si="13"/>
        <v>155200</v>
      </c>
      <c r="AI59" s="14">
        <v>45442</v>
      </c>
      <c r="AJ59" s="7">
        <v>3</v>
      </c>
      <c r="AK59" s="14">
        <f t="shared" si="7"/>
        <v>45439</v>
      </c>
      <c r="AL59" s="10" t="s">
        <v>23</v>
      </c>
      <c r="AM59" s="17">
        <v>830692.8</v>
      </c>
      <c r="AN59" s="7" t="s">
        <v>28</v>
      </c>
      <c r="AO59" s="20" t="s">
        <v>317</v>
      </c>
    </row>
    <row r="60" spans="1:41" ht="40.200000000000003" customHeight="1" x14ac:dyDescent="0.25">
      <c r="A60" s="7">
        <f t="shared" si="1"/>
        <v>57</v>
      </c>
      <c r="B60" s="7" t="s">
        <v>190</v>
      </c>
      <c r="C60" s="8" t="s">
        <v>58</v>
      </c>
      <c r="D60" s="22" t="s">
        <v>59</v>
      </c>
      <c r="E60" s="11" t="s">
        <v>27</v>
      </c>
      <c r="F60" s="12" t="s">
        <v>22</v>
      </c>
      <c r="G60" s="73">
        <v>0.8</v>
      </c>
      <c r="H60" s="17">
        <f>VLOOKUP(C60,[3]Sheet2!$A:$V,21,0)</f>
        <v>110000</v>
      </c>
      <c r="I60" s="17"/>
      <c r="J60" s="17">
        <f t="shared" si="8"/>
        <v>110000</v>
      </c>
      <c r="K60" s="31">
        <f>VLOOKUP(C60,[1]Sheet1!$B:$AY,50,0)</f>
        <v>558048.48</v>
      </c>
      <c r="L60" s="31">
        <f>VLOOKUP(C60,[1]Sheet1!$B:$AZ,51,0)</f>
        <v>486559.03</v>
      </c>
      <c r="M60" s="44">
        <f>VLOOKUP(C60,[1]Sheet1!$B$5:$BB$697,53,0)</f>
        <v>36789.43</v>
      </c>
      <c r="N60" s="44">
        <f>VLOOKUP(C60,[1]Sheet1!$B:$BC,54,0)</f>
        <v>45145.046666666698</v>
      </c>
      <c r="O60" s="44">
        <f>VLOOKUP(C60,[1]Sheet1!$B:$BD,55,0)</f>
        <v>81093.171666666705</v>
      </c>
      <c r="P60" s="44">
        <f>VLOOKUP(C60,[1]Sheet1!$B:$BE,56,0)</f>
        <v>80352.171666666705</v>
      </c>
      <c r="Q60" s="44">
        <f>VLOOKUP(C60,[1]Sheet1!$B:$BF,57,0)</f>
        <v>92267.08</v>
      </c>
      <c r="R60" s="45">
        <f t="shared" si="16"/>
        <v>268517.52000000014</v>
      </c>
      <c r="S60" s="92"/>
      <c r="T60" s="92">
        <f>VLOOKUP(C60,'[4]5.30 (2)'!$C$4:$V$115,20,0)</f>
        <v>40000</v>
      </c>
      <c r="U60" s="53">
        <f t="shared" si="9"/>
        <v>40000</v>
      </c>
      <c r="V60" s="25">
        <f t="shared" si="17"/>
        <v>228517.52000000014</v>
      </c>
      <c r="W60" s="25"/>
      <c r="X60" s="44">
        <f>VLOOKUP(C60,[1]Sheet1!$B:$BG,58,0)</f>
        <v>92267.08</v>
      </c>
      <c r="Y60" s="25">
        <f t="shared" si="18"/>
        <v>73813.664000000004</v>
      </c>
      <c r="Z60" s="60"/>
      <c r="AA60" s="60">
        <f t="shared" si="19"/>
        <v>302331.18400000012</v>
      </c>
      <c r="AB60" s="60">
        <f t="shared" si="11"/>
        <v>302331.18400000012</v>
      </c>
      <c r="AC60" s="61">
        <v>190000</v>
      </c>
      <c r="AD60" s="17">
        <f t="shared" si="5"/>
        <v>190000</v>
      </c>
      <c r="AE60" s="26">
        <f t="shared" si="12"/>
        <v>0.62844989222150471</v>
      </c>
      <c r="AF60" s="26">
        <f t="shared" si="6"/>
        <v>8.1640522268222829E-3</v>
      </c>
      <c r="AG60" s="24">
        <v>0</v>
      </c>
      <c r="AH60" s="17">
        <f t="shared" si="13"/>
        <v>190000</v>
      </c>
      <c r="AI60" s="14">
        <v>45442</v>
      </c>
      <c r="AJ60" s="7">
        <v>3</v>
      </c>
      <c r="AK60" s="14">
        <f t="shared" si="7"/>
        <v>45439</v>
      </c>
      <c r="AL60" s="10" t="s">
        <v>23</v>
      </c>
      <c r="AM60" s="23"/>
      <c r="AN60" s="7" t="s">
        <v>24</v>
      </c>
      <c r="AO60" s="20"/>
    </row>
    <row r="61" spans="1:41" ht="40.200000000000003" customHeight="1" x14ac:dyDescent="0.25">
      <c r="A61" s="7">
        <f t="shared" si="1"/>
        <v>58</v>
      </c>
      <c r="B61" s="7" t="s">
        <v>190</v>
      </c>
      <c r="C61" s="8" t="s">
        <v>318</v>
      </c>
      <c r="D61" s="22" t="s">
        <v>319</v>
      </c>
      <c r="E61" s="11" t="s">
        <v>27</v>
      </c>
      <c r="F61" s="12" t="s">
        <v>22</v>
      </c>
      <c r="G61" s="73">
        <v>0.8</v>
      </c>
      <c r="H61" s="17">
        <f>VLOOKUP(C61,[3]Sheet2!$A:$V,21,0)</f>
        <v>81551.240000000005</v>
      </c>
      <c r="I61" s="17"/>
      <c r="J61" s="17">
        <f t="shared" si="8"/>
        <v>81551.240000000005</v>
      </c>
      <c r="K61" s="31">
        <f>VLOOKUP(C61,[1]Sheet1!$B:$AY,50,0)</f>
        <v>109558.55</v>
      </c>
      <c r="L61" s="31">
        <f>VLOOKUP(C61,[1]Sheet1!$B:$AZ,51,0)</f>
        <v>57248.57</v>
      </c>
      <c r="M61" s="44">
        <f>VLOOKUP(C61,[1]Sheet1!$B$5:$BB$697,53,0)</f>
        <v>0</v>
      </c>
      <c r="N61" s="44">
        <f>VLOOKUP(C61,[1]Sheet1!$B:$BC,54,0)</f>
        <v>165.45333333333301</v>
      </c>
      <c r="O61" s="44">
        <f>VLOOKUP(C61,[1]Sheet1!$B:$BD,55,0)</f>
        <v>9541.4283333333296</v>
      </c>
      <c r="P61" s="44">
        <f>VLOOKUP(C61,[1]Sheet1!$B:$BE,56,0)</f>
        <v>13734.6733333333</v>
      </c>
      <c r="Q61" s="44">
        <f>VLOOKUP(C61,[1]Sheet1!$B:$BF,57,0)</f>
        <v>18259.758333333299</v>
      </c>
      <c r="R61" s="45">
        <f t="shared" si="16"/>
        <v>33361.050666666612</v>
      </c>
      <c r="S61" s="92"/>
      <c r="T61" s="92">
        <f>VLOOKUP(C61,'[4]5.30 (2)'!$C$4:$V$115,20,0)</f>
        <v>10000</v>
      </c>
      <c r="U61" s="53">
        <f t="shared" si="9"/>
        <v>10000</v>
      </c>
      <c r="V61" s="25">
        <f t="shared" si="17"/>
        <v>23361.050666666612</v>
      </c>
      <c r="W61" s="25"/>
      <c r="X61" s="44">
        <f>VLOOKUP(C61,[1]Sheet1!$B:$BG,58,0)</f>
        <v>18259.758333333299</v>
      </c>
      <c r="Y61" s="25">
        <f t="shared" si="18"/>
        <v>14607.80666666664</v>
      </c>
      <c r="Z61" s="60"/>
      <c r="AA61" s="60">
        <f t="shared" si="19"/>
        <v>37968.857333333253</v>
      </c>
      <c r="AB61" s="60">
        <f t="shared" si="11"/>
        <v>37968.857333333253</v>
      </c>
      <c r="AC61" s="61">
        <v>50000</v>
      </c>
      <c r="AD61" s="17">
        <f t="shared" si="5"/>
        <v>50000</v>
      </c>
      <c r="AE61" s="26">
        <f t="shared" si="12"/>
        <v>1.3168687053456434</v>
      </c>
      <c r="AF61" s="26">
        <f t="shared" si="6"/>
        <v>2.1484347965321799E-3</v>
      </c>
      <c r="AG61" s="24">
        <v>0</v>
      </c>
      <c r="AH61" s="17">
        <f t="shared" si="13"/>
        <v>50000</v>
      </c>
      <c r="AI61" s="14">
        <v>45442</v>
      </c>
      <c r="AJ61" s="7">
        <v>3</v>
      </c>
      <c r="AK61" s="14">
        <f t="shared" si="7"/>
        <v>45439</v>
      </c>
      <c r="AL61" s="10" t="s">
        <v>23</v>
      </c>
      <c r="AM61" s="23"/>
      <c r="AN61" s="7" t="s">
        <v>28</v>
      </c>
      <c r="AO61" s="20"/>
    </row>
    <row r="62" spans="1:41" ht="40.200000000000003" customHeight="1" x14ac:dyDescent="0.25">
      <c r="A62" s="7">
        <f t="shared" si="1"/>
        <v>59</v>
      </c>
      <c r="B62" s="7" t="s">
        <v>29</v>
      </c>
      <c r="C62" s="8" t="s">
        <v>320</v>
      </c>
      <c r="D62" s="22" t="s">
        <v>321</v>
      </c>
      <c r="E62" s="11" t="s">
        <v>27</v>
      </c>
      <c r="F62" s="12" t="s">
        <v>22</v>
      </c>
      <c r="G62" s="73">
        <v>0.8</v>
      </c>
      <c r="H62" s="17">
        <f>VLOOKUP(C62,[3]Sheet2!$A:$V,21,0)</f>
        <v>40000</v>
      </c>
      <c r="I62" s="17"/>
      <c r="J62" s="17">
        <f t="shared" si="8"/>
        <v>40000</v>
      </c>
      <c r="K62" s="31">
        <f>VLOOKUP(C62,[1]Sheet1!$B:$AY,50,0)</f>
        <v>228188.19</v>
      </c>
      <c r="L62" s="31">
        <f>VLOOKUP(C62,[1]Sheet1!$B:$AZ,51,0)</f>
        <v>193610.19</v>
      </c>
      <c r="M62" s="44">
        <f>VLOOKUP(C62,[1]Sheet1!$B$5:$BB$697,53,0)</f>
        <v>10800.39</v>
      </c>
      <c r="N62" s="44">
        <f>VLOOKUP(C62,[1]Sheet1!$B:$BC,54,0)</f>
        <v>10752.93</v>
      </c>
      <c r="O62" s="44">
        <f>VLOOKUP(C62,[1]Sheet1!$B:$BD,55,0)</f>
        <v>12986.94</v>
      </c>
      <c r="P62" s="44">
        <f>VLOOKUP(C62,[1]Sheet1!$B:$BE,56,0)</f>
        <v>15797.34</v>
      </c>
      <c r="Q62" s="44">
        <f>VLOOKUP(C62,[1]Sheet1!$B:$BF,57,0)</f>
        <v>20360.34</v>
      </c>
      <c r="R62" s="45">
        <f t="shared" si="16"/>
        <v>56558.352000000006</v>
      </c>
      <c r="S62" s="92"/>
      <c r="T62" s="92">
        <f>VLOOKUP(C62,'[4]5.30 (2)'!$C$4:$V$115,20,0)</f>
        <v>10000</v>
      </c>
      <c r="U62" s="53">
        <f t="shared" si="9"/>
        <v>10000</v>
      </c>
      <c r="V62" s="25">
        <f t="shared" si="17"/>
        <v>46558.352000000006</v>
      </c>
      <c r="W62" s="25"/>
      <c r="X62" s="44">
        <f>VLOOKUP(C62,[1]Sheet1!$B:$BG,58,0)</f>
        <v>18560.25</v>
      </c>
      <c r="Y62" s="25">
        <f t="shared" si="18"/>
        <v>14848.2</v>
      </c>
      <c r="Z62" s="60"/>
      <c r="AA62" s="60">
        <f t="shared" si="19"/>
        <v>61406.552000000011</v>
      </c>
      <c r="AB62" s="60">
        <f t="shared" si="11"/>
        <v>61406.552000000011</v>
      </c>
      <c r="AC62" s="61">
        <v>20000</v>
      </c>
      <c r="AD62" s="17">
        <f t="shared" si="5"/>
        <v>20000</v>
      </c>
      <c r="AE62" s="26">
        <f t="shared" si="12"/>
        <v>0.32569814374205536</v>
      </c>
      <c r="AF62" s="26">
        <f t="shared" si="6"/>
        <v>8.5937391861287194E-4</v>
      </c>
      <c r="AG62" s="24">
        <v>0</v>
      </c>
      <c r="AH62" s="17">
        <f t="shared" si="13"/>
        <v>20000</v>
      </c>
      <c r="AI62" s="14">
        <v>45442</v>
      </c>
      <c r="AJ62" s="7">
        <v>3</v>
      </c>
      <c r="AK62" s="14">
        <f t="shared" si="7"/>
        <v>45439</v>
      </c>
      <c r="AL62" s="10" t="s">
        <v>23</v>
      </c>
      <c r="AM62" s="23"/>
      <c r="AN62" s="7" t="s">
        <v>40</v>
      </c>
      <c r="AO62" s="20"/>
    </row>
    <row r="63" spans="1:41" ht="40.200000000000003" customHeight="1" x14ac:dyDescent="0.25">
      <c r="A63" s="7">
        <f t="shared" si="1"/>
        <v>60</v>
      </c>
      <c r="B63" s="7" t="s">
        <v>190</v>
      </c>
      <c r="C63" s="8" t="s">
        <v>150</v>
      </c>
      <c r="D63" s="22" t="s">
        <v>151</v>
      </c>
      <c r="E63" s="11" t="s">
        <v>27</v>
      </c>
      <c r="F63" s="12" t="s">
        <v>22</v>
      </c>
      <c r="G63" s="73">
        <v>0.8</v>
      </c>
      <c r="H63" s="17">
        <f>VLOOKUP(C63,[3]Sheet2!$A:$V,21,0)</f>
        <v>199000</v>
      </c>
      <c r="I63" s="17"/>
      <c r="J63" s="17">
        <f t="shared" si="8"/>
        <v>199000</v>
      </c>
      <c r="K63" s="31">
        <f>VLOOKUP(C63,[1]Sheet1!$B:$AY,50,0)</f>
        <v>559480.99</v>
      </c>
      <c r="L63" s="31">
        <f>VLOOKUP(C63,[1]Sheet1!$B:$AZ,51,0)</f>
        <v>351366.65</v>
      </c>
      <c r="M63" s="44">
        <f>VLOOKUP(C63,[1]Sheet1!$B$5:$BB$697,53,0)</f>
        <v>32805.901666666701</v>
      </c>
      <c r="N63" s="44">
        <f>VLOOKUP(C63,[1]Sheet1!$B:$BC,54,0)</f>
        <v>38279.656666666699</v>
      </c>
      <c r="O63" s="44">
        <f>VLOOKUP(C63,[1]Sheet1!$B:$BD,55,0)</f>
        <v>47907.506666666697</v>
      </c>
      <c r="P63" s="44">
        <f>VLOOKUP(C63,[1]Sheet1!$B:$BE,56,0)</f>
        <v>58561.108333333301</v>
      </c>
      <c r="Q63" s="44">
        <f>VLOOKUP(C63,[1]Sheet1!$B:$BF,57,0)</f>
        <v>79188.596666666694</v>
      </c>
      <c r="R63" s="45">
        <f t="shared" si="16"/>
        <v>205394.21600000007</v>
      </c>
      <c r="S63" s="92"/>
      <c r="T63" s="92">
        <f>VLOOKUP(C63,'[4]5.30 (2)'!$C$4:$V$115,20,0)</f>
        <v>20000</v>
      </c>
      <c r="U63" s="53">
        <f t="shared" si="9"/>
        <v>20000</v>
      </c>
      <c r="V63" s="25">
        <f t="shared" si="17"/>
        <v>185394.21600000007</v>
      </c>
      <c r="W63" s="25"/>
      <c r="X63" s="44">
        <f>VLOOKUP(C63,[1]Sheet1!$B:$BG,58,0)</f>
        <v>67493.051666666695</v>
      </c>
      <c r="Y63" s="25">
        <f t="shared" si="18"/>
        <v>53994.441333333358</v>
      </c>
      <c r="Z63" s="60"/>
      <c r="AA63" s="60">
        <f t="shared" si="19"/>
        <v>239388.65733333342</v>
      </c>
      <c r="AB63" s="60">
        <f t="shared" si="11"/>
        <v>239388.65733333342</v>
      </c>
      <c r="AC63" s="61">
        <v>40000</v>
      </c>
      <c r="AD63" s="17">
        <f t="shared" si="5"/>
        <v>40000</v>
      </c>
      <c r="AE63" s="26">
        <f t="shared" si="12"/>
        <v>0.16709229437008186</v>
      </c>
      <c r="AF63" s="26">
        <f t="shared" si="6"/>
        <v>1.7187478372257439E-3</v>
      </c>
      <c r="AG63" s="24">
        <v>0.03</v>
      </c>
      <c r="AH63" s="17">
        <f t="shared" si="13"/>
        <v>38800</v>
      </c>
      <c r="AI63" s="14">
        <v>45442</v>
      </c>
      <c r="AJ63" s="7">
        <v>3</v>
      </c>
      <c r="AK63" s="14">
        <f t="shared" si="7"/>
        <v>45439</v>
      </c>
      <c r="AL63" s="10" t="s">
        <v>23</v>
      </c>
      <c r="AM63" s="23"/>
      <c r="AN63" s="7" t="s">
        <v>28</v>
      </c>
      <c r="AO63" s="20"/>
    </row>
    <row r="64" spans="1:41" ht="40.200000000000003" customHeight="1" x14ac:dyDescent="0.25">
      <c r="A64" s="7">
        <f t="shared" si="1"/>
        <v>61</v>
      </c>
      <c r="B64" s="7" t="s">
        <v>57</v>
      </c>
      <c r="C64" s="8" t="s">
        <v>70</v>
      </c>
      <c r="D64" s="22" t="s">
        <v>71</v>
      </c>
      <c r="E64" s="11" t="s">
        <v>27</v>
      </c>
      <c r="F64" s="12" t="s">
        <v>22</v>
      </c>
      <c r="G64" s="73">
        <v>0.8</v>
      </c>
      <c r="H64" s="17">
        <f>VLOOKUP(C64,[3]Sheet2!$A:$V,21,0)</f>
        <v>90000</v>
      </c>
      <c r="I64" s="17"/>
      <c r="J64" s="17">
        <f t="shared" si="8"/>
        <v>90000</v>
      </c>
      <c r="K64" s="31">
        <f>VLOOKUP(C64,[1]Sheet1!$B:$AY,50,0)</f>
        <v>610799.56999999995</v>
      </c>
      <c r="L64" s="31">
        <f>VLOOKUP(C64,[1]Sheet1!$B:$AZ,51,0)</f>
        <v>253466.93</v>
      </c>
      <c r="M64" s="44">
        <f>VLOOKUP(C64,[1]Sheet1!$B$5:$BB$697,53,0)</f>
        <v>30356.238333333298</v>
      </c>
      <c r="N64" s="44">
        <f>VLOOKUP(C64,[1]Sheet1!$B:$BC,54,0)</f>
        <v>42244.488333333298</v>
      </c>
      <c r="O64" s="44">
        <f>VLOOKUP(C64,[1]Sheet1!$B:$BD,55,0)</f>
        <v>42244.488333333298</v>
      </c>
      <c r="P64" s="44">
        <f>VLOOKUP(C64,[1]Sheet1!$B:$BE,56,0)</f>
        <v>40828.706666666701</v>
      </c>
      <c r="Q64" s="44">
        <f>VLOOKUP(C64,[1]Sheet1!$B:$BF,57,0)</f>
        <v>40562.04</v>
      </c>
      <c r="R64" s="45">
        <f t="shared" si="16"/>
        <v>156988.7693333333</v>
      </c>
      <c r="S64" s="92"/>
      <c r="T64" s="92">
        <f>VLOOKUP(C64,'[4]5.30 (2)'!$C$4:$V$115,20,0)</f>
        <v>30000</v>
      </c>
      <c r="U64" s="53">
        <f t="shared" si="9"/>
        <v>30000</v>
      </c>
      <c r="V64" s="25">
        <f t="shared" si="17"/>
        <v>126988.7693333333</v>
      </c>
      <c r="W64" s="25"/>
      <c r="X64" s="44">
        <f>VLOOKUP(C64,[1]Sheet1!$B:$BG,58,0)</f>
        <v>82419.3</v>
      </c>
      <c r="Y64" s="25">
        <f t="shared" si="18"/>
        <v>65935.44</v>
      </c>
      <c r="Z64" s="60"/>
      <c r="AA64" s="60">
        <f t="shared" si="19"/>
        <v>192924.2093333333</v>
      </c>
      <c r="AB64" s="60">
        <f t="shared" si="11"/>
        <v>192924.2093333333</v>
      </c>
      <c r="AC64" s="61">
        <v>100000</v>
      </c>
      <c r="AD64" s="17">
        <f t="shared" si="5"/>
        <v>100000</v>
      </c>
      <c r="AE64" s="26">
        <f t="shared" si="12"/>
        <v>0.51833826529889049</v>
      </c>
      <c r="AF64" s="26">
        <f t="shared" si="6"/>
        <v>4.2968695930643598E-3</v>
      </c>
      <c r="AG64" s="24">
        <v>0.03</v>
      </c>
      <c r="AH64" s="17">
        <f t="shared" si="13"/>
        <v>97000</v>
      </c>
      <c r="AI64" s="14">
        <v>45442</v>
      </c>
      <c r="AJ64" s="7">
        <v>3</v>
      </c>
      <c r="AK64" s="14">
        <f t="shared" si="7"/>
        <v>45439</v>
      </c>
      <c r="AL64" s="10" t="s">
        <v>23</v>
      </c>
      <c r="AM64" s="23"/>
      <c r="AN64" s="7" t="s">
        <v>40</v>
      </c>
      <c r="AO64" s="20"/>
    </row>
    <row r="65" spans="1:41" ht="40.200000000000003" customHeight="1" x14ac:dyDescent="0.25">
      <c r="A65" s="7">
        <f t="shared" si="1"/>
        <v>62</v>
      </c>
      <c r="B65" s="7" t="s">
        <v>29</v>
      </c>
      <c r="C65" s="8" t="s">
        <v>68</v>
      </c>
      <c r="D65" s="22" t="s">
        <v>69</v>
      </c>
      <c r="E65" s="11" t="s">
        <v>27</v>
      </c>
      <c r="F65" s="12" t="s">
        <v>22</v>
      </c>
      <c r="G65" s="73">
        <v>1</v>
      </c>
      <c r="H65" s="17">
        <f>VLOOKUP(C65,[3]Sheet2!$A:$V,21,0)</f>
        <v>30000</v>
      </c>
      <c r="I65" s="17"/>
      <c r="J65" s="17">
        <f t="shared" si="8"/>
        <v>30000</v>
      </c>
      <c r="K65" s="31">
        <f>VLOOKUP(C65,[1]Sheet1!$B:$AY,50,0)</f>
        <v>326217.7</v>
      </c>
      <c r="L65" s="31">
        <f>VLOOKUP(C65,[1]Sheet1!$B:$AZ,51,0)</f>
        <v>322121.33</v>
      </c>
      <c r="M65" s="44">
        <f>VLOOKUP(C65,[1]Sheet1!$B$5:$BB$697,53,0)</f>
        <v>36600.941666666702</v>
      </c>
      <c r="N65" s="44">
        <f>VLOOKUP(C65,[1]Sheet1!$B:$BC,54,0)</f>
        <v>20857.936666666701</v>
      </c>
      <c r="O65" s="44">
        <f>VLOOKUP(C65,[1]Sheet1!$B:$BD,55,0)</f>
        <v>10064.64</v>
      </c>
      <c r="P65" s="44">
        <f>VLOOKUP(C65,[1]Sheet1!$B:$BE,56,0)</f>
        <v>5247.9733333333297</v>
      </c>
      <c r="Q65" s="44">
        <f>VLOOKUP(C65,[1]Sheet1!$B:$BF,57,0)</f>
        <v>2847.9733333333302</v>
      </c>
      <c r="R65" s="45">
        <f t="shared" si="16"/>
        <v>75619.465000000055</v>
      </c>
      <c r="S65" s="92"/>
      <c r="T65" s="92">
        <f>VLOOKUP(C65,'[4]5.30 (2)'!$C$4:$V$115,20,0)</f>
        <v>30000</v>
      </c>
      <c r="U65" s="53">
        <f t="shared" si="9"/>
        <v>30000</v>
      </c>
      <c r="V65" s="25">
        <f t="shared" si="17"/>
        <v>45619.465000000055</v>
      </c>
      <c r="W65" s="25"/>
      <c r="X65" s="44">
        <f>VLOOKUP(C65,[1]Sheet1!$B:$BG,58,0)</f>
        <v>3530.70166666667</v>
      </c>
      <c r="Y65" s="25">
        <f t="shared" si="18"/>
        <v>3530.70166666667</v>
      </c>
      <c r="Z65" s="60"/>
      <c r="AA65" s="60">
        <f t="shared" si="19"/>
        <v>49150.166666666722</v>
      </c>
      <c r="AB65" s="60">
        <f t="shared" si="11"/>
        <v>49150.166666666722</v>
      </c>
      <c r="AC65" s="61">
        <v>30000</v>
      </c>
      <c r="AD65" s="17">
        <f t="shared" si="5"/>
        <v>30000</v>
      </c>
      <c r="AE65" s="26">
        <f t="shared" si="12"/>
        <v>0.61037432901210842</v>
      </c>
      <c r="AF65" s="26">
        <f t="shared" si="6"/>
        <v>1.2890608779193079E-3</v>
      </c>
      <c r="AG65" s="24">
        <v>0.03</v>
      </c>
      <c r="AH65" s="17">
        <f t="shared" si="13"/>
        <v>29100</v>
      </c>
      <c r="AI65" s="14">
        <v>45442</v>
      </c>
      <c r="AJ65" s="7">
        <v>3</v>
      </c>
      <c r="AK65" s="14">
        <f t="shared" si="7"/>
        <v>45439</v>
      </c>
      <c r="AL65" s="10" t="s">
        <v>23</v>
      </c>
      <c r="AM65" s="23"/>
      <c r="AN65" s="7" t="s">
        <v>24</v>
      </c>
      <c r="AO65" s="20" t="s">
        <v>322</v>
      </c>
    </row>
    <row r="66" spans="1:41" ht="40.200000000000003" customHeight="1" x14ac:dyDescent="0.25">
      <c r="A66" s="7">
        <f t="shared" si="1"/>
        <v>63</v>
      </c>
      <c r="B66" s="7" t="s">
        <v>18</v>
      </c>
      <c r="C66" s="8" t="s">
        <v>231</v>
      </c>
      <c r="D66" s="22" t="s">
        <v>232</v>
      </c>
      <c r="E66" s="11" t="s">
        <v>27</v>
      </c>
      <c r="F66" s="12" t="s">
        <v>22</v>
      </c>
      <c r="G66" s="73">
        <v>0.8</v>
      </c>
      <c r="H66" s="17">
        <f>VLOOKUP(C66,[3]Sheet2!$A:$V,21,0)</f>
        <v>40000</v>
      </c>
      <c r="I66" s="17"/>
      <c r="J66" s="17">
        <f t="shared" si="8"/>
        <v>40000</v>
      </c>
      <c r="K66" s="31">
        <f>VLOOKUP(C66,[1]Sheet1!$B:$AY,50,0)</f>
        <v>40239.08</v>
      </c>
      <c r="L66" s="31">
        <f>VLOOKUP(C66,[1]Sheet1!$B:$AZ,51,0)</f>
        <v>40239.08</v>
      </c>
      <c r="M66" s="44">
        <f>VLOOKUP(C66,[1]Sheet1!$B$5:$BB$697,53,0)</f>
        <v>6706.5133333333297</v>
      </c>
      <c r="N66" s="44">
        <f>VLOOKUP(C66,[1]Sheet1!$B:$BC,54,0)</f>
        <v>6706.5133333333297</v>
      </c>
      <c r="O66" s="44">
        <f>VLOOKUP(C66,[1]Sheet1!$B:$BD,55,0)</f>
        <v>6706.5133333333297</v>
      </c>
      <c r="P66" s="44">
        <f>VLOOKUP(C66,[1]Sheet1!$B:$BE,56,0)</f>
        <v>6706.5133333333297</v>
      </c>
      <c r="Q66" s="44">
        <f>VLOOKUP(C66,[1]Sheet1!$B:$BF,57,0)</f>
        <v>6706.5133333333297</v>
      </c>
      <c r="R66" s="45">
        <f t="shared" si="16"/>
        <v>26826.053333333322</v>
      </c>
      <c r="S66" s="92"/>
      <c r="T66" s="92"/>
      <c r="U66" s="53">
        <f t="shared" si="9"/>
        <v>0</v>
      </c>
      <c r="V66" s="25">
        <f t="shared" si="17"/>
        <v>26826.053333333322</v>
      </c>
      <c r="W66" s="25"/>
      <c r="X66" s="44">
        <f>VLOOKUP(C66,[1]Sheet1!$B:$BG,58,0)</f>
        <v>6706.5133333333297</v>
      </c>
      <c r="Y66" s="25">
        <f t="shared" si="18"/>
        <v>5365.2106666666641</v>
      </c>
      <c r="Z66" s="60"/>
      <c r="AA66" s="60">
        <f t="shared" si="19"/>
        <v>32191.263999999988</v>
      </c>
      <c r="AB66" s="60">
        <f t="shared" si="11"/>
        <v>32191.263999999988</v>
      </c>
      <c r="AC66" s="79">
        <v>20000</v>
      </c>
      <c r="AD66" s="17">
        <f t="shared" si="5"/>
        <v>20000</v>
      </c>
      <c r="AE66" s="26">
        <f t="shared" si="12"/>
        <v>0.62128657017009359</v>
      </c>
      <c r="AF66" s="26">
        <f t="shared" si="6"/>
        <v>8.5937391861287194E-4</v>
      </c>
      <c r="AG66" s="24">
        <v>0</v>
      </c>
      <c r="AH66" s="17">
        <f t="shared" si="13"/>
        <v>20000</v>
      </c>
      <c r="AI66" s="14">
        <v>45442</v>
      </c>
      <c r="AJ66" s="7">
        <v>3</v>
      </c>
      <c r="AK66" s="14">
        <f t="shared" si="7"/>
        <v>45439</v>
      </c>
      <c r="AL66" s="10" t="s">
        <v>43</v>
      </c>
      <c r="AM66" s="23"/>
      <c r="AN66" s="7" t="s">
        <v>24</v>
      </c>
      <c r="AO66" s="20"/>
    </row>
    <row r="67" spans="1:41" ht="40.200000000000003" customHeight="1" x14ac:dyDescent="0.25">
      <c r="A67" s="7">
        <f t="shared" si="1"/>
        <v>64</v>
      </c>
      <c r="B67" s="7" t="s">
        <v>18</v>
      </c>
      <c r="C67" s="8" t="s">
        <v>220</v>
      </c>
      <c r="D67" s="22" t="s">
        <v>221</v>
      </c>
      <c r="E67" s="11" t="s">
        <v>60</v>
      </c>
      <c r="F67" s="12" t="s">
        <v>22</v>
      </c>
      <c r="G67" s="73">
        <v>1</v>
      </c>
      <c r="H67" s="17">
        <f>VLOOKUP(C67,[3]Sheet2!$A:$V,21,0)</f>
        <v>40000</v>
      </c>
      <c r="I67" s="17"/>
      <c r="J67" s="17">
        <f t="shared" si="8"/>
        <v>40000</v>
      </c>
      <c r="K67" s="31">
        <f>VLOOKUP(C67,[1]Sheet1!$B:$AY,50,0)</f>
        <v>63392.57</v>
      </c>
      <c r="L67" s="31">
        <f>VLOOKUP(C67,[1]Sheet1!$B:$AZ,51,0)</f>
        <v>49282.46</v>
      </c>
      <c r="M67" s="44">
        <f>VLOOKUP(C67,[1]Sheet1!$B$5:$BB$697,53,0)</f>
        <v>8213.7433333333302</v>
      </c>
      <c r="N67" s="44">
        <f>VLOOKUP(C67,[1]Sheet1!$B:$BC,54,0)</f>
        <v>8213.7433333333302</v>
      </c>
      <c r="O67" s="44">
        <f>VLOOKUP(C67,[1]Sheet1!$B:$BD,55,0)</f>
        <v>8213.7433333333302</v>
      </c>
      <c r="P67" s="44">
        <f>VLOOKUP(C67,[1]Sheet1!$B:$BE,56,0)</f>
        <v>8213.7433333333302</v>
      </c>
      <c r="Q67" s="44">
        <f>VLOOKUP(C67,[1]Sheet1!$B:$BF,57,0)</f>
        <v>10565.428333333301</v>
      </c>
      <c r="R67" s="45">
        <f t="shared" si="16"/>
        <v>43420.401666666621</v>
      </c>
      <c r="S67" s="92"/>
      <c r="T67" s="92">
        <f>VLOOKUP(C67,'[4]5.30 (2)'!$C$4:$V$115,20,0)</f>
        <v>10000</v>
      </c>
      <c r="U67" s="53">
        <f t="shared" si="9"/>
        <v>10000</v>
      </c>
      <c r="V67" s="25">
        <f t="shared" si="17"/>
        <v>33420.401666666621</v>
      </c>
      <c r="W67" s="25"/>
      <c r="X67" s="44">
        <f>VLOOKUP(C67,[1]Sheet1!$B:$BG,58,0)</f>
        <v>2351.6849999999999</v>
      </c>
      <c r="Y67" s="25">
        <f t="shared" si="18"/>
        <v>2351.6849999999999</v>
      </c>
      <c r="Z67" s="60"/>
      <c r="AA67" s="60">
        <f t="shared" si="19"/>
        <v>35772.086666666619</v>
      </c>
      <c r="AB67" s="60">
        <f t="shared" si="11"/>
        <v>35772.086666666619</v>
      </c>
      <c r="AC67" s="79">
        <v>20000</v>
      </c>
      <c r="AD67" s="17">
        <f t="shared" si="5"/>
        <v>20000</v>
      </c>
      <c r="AE67" s="26">
        <f t="shared" si="12"/>
        <v>0.55909514550730788</v>
      </c>
      <c r="AF67" s="26">
        <f t="shared" si="6"/>
        <v>8.5937391861287194E-4</v>
      </c>
      <c r="AG67" s="24">
        <v>0</v>
      </c>
      <c r="AH67" s="17">
        <f t="shared" si="13"/>
        <v>20000</v>
      </c>
      <c r="AI67" s="14">
        <v>45442</v>
      </c>
      <c r="AJ67" s="7">
        <v>3</v>
      </c>
      <c r="AK67" s="14">
        <f t="shared" si="7"/>
        <v>45439</v>
      </c>
      <c r="AL67" s="10" t="s">
        <v>23</v>
      </c>
      <c r="AM67" s="23"/>
      <c r="AN67" s="7" t="s">
        <v>24</v>
      </c>
      <c r="AO67" s="20" t="s">
        <v>323</v>
      </c>
    </row>
    <row r="68" spans="1:41" ht="35.4" customHeight="1" x14ac:dyDescent="0.25">
      <c r="A68" s="7">
        <f t="shared" si="1"/>
        <v>65</v>
      </c>
      <c r="B68" s="7" t="s">
        <v>29</v>
      </c>
      <c r="C68" s="74" t="s">
        <v>139</v>
      </c>
      <c r="D68" s="72" t="s">
        <v>140</v>
      </c>
      <c r="E68" s="10" t="s">
        <v>21</v>
      </c>
      <c r="F68" s="12" t="s">
        <v>22</v>
      </c>
      <c r="G68" s="73">
        <v>1</v>
      </c>
      <c r="H68" s="17">
        <f>VLOOKUP(C68,[3]Sheet2!$A:$V,21,0)</f>
        <v>100000</v>
      </c>
      <c r="I68" s="17"/>
      <c r="J68" s="17">
        <f t="shared" si="8"/>
        <v>100000</v>
      </c>
      <c r="K68" s="31">
        <f>VLOOKUP(C68,[1]Sheet1!$B:$AY,50,0)</f>
        <v>1588104.68</v>
      </c>
      <c r="L68" s="31">
        <f>VLOOKUP(C68,[1]Sheet1!$B:$AZ,51,0)</f>
        <v>1347082.58</v>
      </c>
      <c r="M68" s="44">
        <f>VLOOKUP(C68,[1]Sheet1!$B$5:$BB$697,53,0)</f>
        <v>201107.79333333299</v>
      </c>
      <c r="N68" s="44">
        <f>VLOOKUP(C68,[1]Sheet1!$B:$BC,54,0)</f>
        <v>149248.778333333</v>
      </c>
      <c r="O68" s="44">
        <f>VLOOKUP(C68,[1]Sheet1!$B:$BD,55,0)</f>
        <v>125224.778333333</v>
      </c>
      <c r="P68" s="44">
        <f>VLOOKUP(C68,[1]Sheet1!$B:$BE,56,0)</f>
        <v>119594.086666667</v>
      </c>
      <c r="Q68" s="44">
        <f>VLOOKUP(C68,[1]Sheet1!$B:$BF,57,0)</f>
        <v>101084.98833333301</v>
      </c>
      <c r="R68" s="45">
        <f>SUM(M68:Q68)*G68</f>
        <v>696260.424999999</v>
      </c>
      <c r="S68" s="92"/>
      <c r="T68" s="92">
        <f>VLOOKUP(C68,'[4]5.30 (2)'!$C$4:$V$115,20,0)</f>
        <v>100000</v>
      </c>
      <c r="U68" s="53">
        <f t="shared" si="9"/>
        <v>100000</v>
      </c>
      <c r="V68" s="25">
        <f t="shared" ref="V68:V99" si="20">R68-U68</f>
        <v>596260.424999999</v>
      </c>
      <c r="W68" s="25"/>
      <c r="X68" s="44">
        <f>VLOOKUP(C68,[1]Sheet1!$B:$BG,58,0)</f>
        <v>104595.12833333301</v>
      </c>
      <c r="Y68" s="25">
        <f t="shared" ref="Y68:Y99" si="21">G68*X68</f>
        <v>104595.12833333301</v>
      </c>
      <c r="Z68" s="60"/>
      <c r="AA68" s="60">
        <f t="shared" si="19"/>
        <v>700855.55333333206</v>
      </c>
      <c r="AB68" s="60">
        <f t="shared" si="11"/>
        <v>700855.55333333206</v>
      </c>
      <c r="AC68" s="61">
        <v>500000</v>
      </c>
      <c r="AD68" s="17">
        <f t="shared" si="5"/>
        <v>500000</v>
      </c>
      <c r="AE68" s="26">
        <f t="shared" si="12"/>
        <v>0.71341376639159815</v>
      </c>
      <c r="AF68" s="26">
        <f t="shared" ref="AF68:AF91" si="22">AD68/$AD$1</f>
        <v>2.1484347965321799E-2</v>
      </c>
      <c r="AG68" s="24">
        <v>0.03</v>
      </c>
      <c r="AH68" s="17">
        <f t="shared" si="13"/>
        <v>485000</v>
      </c>
      <c r="AI68" s="14">
        <v>45436</v>
      </c>
      <c r="AJ68" s="7">
        <v>3</v>
      </c>
      <c r="AK68" s="14">
        <f t="shared" si="7"/>
        <v>45433</v>
      </c>
      <c r="AL68" s="10" t="s">
        <v>23</v>
      </c>
      <c r="AM68" s="17">
        <v>1667043.84</v>
      </c>
      <c r="AN68" s="7" t="s">
        <v>24</v>
      </c>
      <c r="AO68" s="20" t="s">
        <v>324</v>
      </c>
    </row>
    <row r="69" spans="1:41" ht="40.200000000000003" customHeight="1" x14ac:dyDescent="0.25">
      <c r="A69" s="7">
        <f t="shared" si="1"/>
        <v>66</v>
      </c>
      <c r="B69" s="7" t="s">
        <v>29</v>
      </c>
      <c r="C69" s="8" t="s">
        <v>133</v>
      </c>
      <c r="D69" s="22" t="s">
        <v>134</v>
      </c>
      <c r="E69" s="10" t="s">
        <v>21</v>
      </c>
      <c r="F69" s="12" t="s">
        <v>22</v>
      </c>
      <c r="G69" s="73">
        <v>0.8</v>
      </c>
      <c r="H69" s="17">
        <f>VLOOKUP(C69,[3]Sheet2!$A:$V,21,0)</f>
        <v>50000</v>
      </c>
      <c r="I69" s="17"/>
      <c r="J69" s="17">
        <f t="shared" ref="J69:J132" si="23">SUM(H69:I69)</f>
        <v>50000</v>
      </c>
      <c r="K69" s="31">
        <f>VLOOKUP(C69,[1]Sheet1!$B:$AY,50,0)</f>
        <v>1375105.97</v>
      </c>
      <c r="L69" s="31">
        <f>VLOOKUP(C69,[1]Sheet1!$B:$AZ,51,0)</f>
        <v>1226691.6100000001</v>
      </c>
      <c r="M69" s="44">
        <f>VLOOKUP(C69,[1]Sheet1!$B$5:$BB$697,53,0)</f>
        <v>19878.973333333299</v>
      </c>
      <c r="N69" s="44">
        <f>VLOOKUP(C69,[1]Sheet1!$B:$BC,54,0)</f>
        <v>65506.074999999997</v>
      </c>
      <c r="O69" s="44">
        <f>VLOOKUP(C69,[1]Sheet1!$B:$BD,55,0)</f>
        <v>76930.179999999993</v>
      </c>
      <c r="P69" s="44">
        <f>VLOOKUP(C69,[1]Sheet1!$B:$BE,56,0)</f>
        <v>76930.179999999993</v>
      </c>
      <c r="Q69" s="44">
        <f>VLOOKUP(C69,[1]Sheet1!$B:$BF,57,0)</f>
        <v>91156.033333333296</v>
      </c>
      <c r="R69" s="45">
        <f>SUM(M69:Q69)*G69</f>
        <v>264321.15333333326</v>
      </c>
      <c r="S69" s="92"/>
      <c r="T69" s="92">
        <f>VLOOKUP(C69,'[4]5.30 (2)'!$C$4:$V$115,20,0)</f>
        <v>50000</v>
      </c>
      <c r="U69" s="53">
        <f t="shared" ref="U69:U132" si="24">SUM(S69:T69)</f>
        <v>50000</v>
      </c>
      <c r="V69" s="25">
        <f t="shared" si="20"/>
        <v>214321.15333333326</v>
      </c>
      <c r="W69" s="25"/>
      <c r="X69" s="44">
        <f>VLOOKUP(C69,[1]Sheet1!$B:$BG,58,0)</f>
        <v>101665.906666667</v>
      </c>
      <c r="Y69" s="25">
        <f t="shared" si="21"/>
        <v>81332.725333333598</v>
      </c>
      <c r="Z69" s="60"/>
      <c r="AA69" s="60">
        <f t="shared" ref="AA69:AA98" si="25">_xlfn.IFS(F69="原材料",L69,F69="涉诉",L69,F69="固定资产",L69,F69="临采",L69,F69="预付","手工填写",F69="零部件",V69+Y69,F69="销售",V69+Y69)</f>
        <v>295653.87866666686</v>
      </c>
      <c r="AB69" s="60">
        <f t="shared" ref="AB69:AB133" si="26">IF(AA69&gt;=0,AA69,0)</f>
        <v>295653.87866666686</v>
      </c>
      <c r="AC69" s="61">
        <v>200000</v>
      </c>
      <c r="AD69" s="17">
        <f t="shared" ref="AD69:AD133" si="27">AC69</f>
        <v>200000</v>
      </c>
      <c r="AE69" s="26">
        <f t="shared" ref="AE69:AE133" si="28">IF(AB69&lt;=0,"100%",AC69/AB69)</f>
        <v>0.67646668767531637</v>
      </c>
      <c r="AF69" s="26">
        <f t="shared" si="22"/>
        <v>8.5937391861287196E-3</v>
      </c>
      <c r="AG69" s="24">
        <v>0</v>
      </c>
      <c r="AH69" s="17">
        <f t="shared" ref="AH69:AH133" si="29">AD69*(1-AG69)</f>
        <v>200000</v>
      </c>
      <c r="AI69" s="14">
        <v>45442</v>
      </c>
      <c r="AJ69" s="7">
        <v>3</v>
      </c>
      <c r="AK69" s="14">
        <f t="shared" ref="AK69:AK133" si="30">AI69-AJ69</f>
        <v>45439</v>
      </c>
      <c r="AL69" s="10" t="s">
        <v>23</v>
      </c>
      <c r="AM69" s="23"/>
      <c r="AN69" s="7" t="s">
        <v>24</v>
      </c>
      <c r="AO69" s="20"/>
    </row>
    <row r="70" spans="1:41" ht="40.200000000000003" customHeight="1" x14ac:dyDescent="0.25">
      <c r="A70" s="7">
        <f t="shared" si="1"/>
        <v>67</v>
      </c>
      <c r="B70" s="7" t="s">
        <v>29</v>
      </c>
      <c r="C70" s="8" t="s">
        <v>131</v>
      </c>
      <c r="D70" s="22" t="s">
        <v>132</v>
      </c>
      <c r="E70" s="10" t="s">
        <v>21</v>
      </c>
      <c r="F70" s="12" t="s">
        <v>22</v>
      </c>
      <c r="G70" s="73">
        <v>0.8</v>
      </c>
      <c r="H70" s="17">
        <f>VLOOKUP(C70,[3]Sheet2!$A:$V,21,0)</f>
        <v>50000</v>
      </c>
      <c r="I70" s="17"/>
      <c r="J70" s="17">
        <f t="shared" si="23"/>
        <v>50000</v>
      </c>
      <c r="K70" s="31">
        <f>VLOOKUP(C70,[1]Sheet1!$B:$AY,50,0)</f>
        <v>2374301.46</v>
      </c>
      <c r="L70" s="31">
        <f>VLOOKUP(C70,[1]Sheet1!$B:$AZ,51,0)</f>
        <v>1771285.77</v>
      </c>
      <c r="M70" s="44">
        <f>VLOOKUP(C70,[1]Sheet1!$B$5:$BB$697,53,0)</f>
        <v>244520.52666666699</v>
      </c>
      <c r="N70" s="44">
        <f>VLOOKUP(C70,[1]Sheet1!$B:$BC,54,0)</f>
        <v>272920.52500000002</v>
      </c>
      <c r="O70" s="44">
        <f>VLOOKUP(C70,[1]Sheet1!$B:$BD,55,0)</f>
        <v>295214.29499999998</v>
      </c>
      <c r="P70" s="44">
        <f>VLOOKUP(C70,[1]Sheet1!$B:$BE,56,0)</f>
        <v>336686.60666666698</v>
      </c>
      <c r="Q70" s="44">
        <f>VLOOKUP(C70,[1]Sheet1!$B:$BF,57,0)</f>
        <v>296871.56833333301</v>
      </c>
      <c r="R70" s="45">
        <f>SUM(M70:Q70)*G70</f>
        <v>1156970.8173333337</v>
      </c>
      <c r="S70" s="92"/>
      <c r="T70" s="92">
        <f>VLOOKUP(C70,'[4]5.30 (2)'!$C$4:$V$115,20,0)</f>
        <v>70000</v>
      </c>
      <c r="U70" s="53">
        <f t="shared" si="24"/>
        <v>70000</v>
      </c>
      <c r="V70" s="25">
        <f t="shared" si="20"/>
        <v>1086970.8173333337</v>
      </c>
      <c r="W70" s="25"/>
      <c r="X70" s="44">
        <f>VLOOKUP(C70,[1]Sheet1!$B:$BG,58,0)</f>
        <v>275931.42499999999</v>
      </c>
      <c r="Y70" s="25">
        <f t="shared" si="21"/>
        <v>220745.14</v>
      </c>
      <c r="Z70" s="60"/>
      <c r="AA70" s="60">
        <f t="shared" si="25"/>
        <v>1307715.9573333338</v>
      </c>
      <c r="AB70" s="60">
        <f t="shared" si="26"/>
        <v>1307715.9573333338</v>
      </c>
      <c r="AC70" s="61">
        <v>300000</v>
      </c>
      <c r="AD70" s="17">
        <f t="shared" si="27"/>
        <v>300000</v>
      </c>
      <c r="AE70" s="26">
        <f t="shared" si="28"/>
        <v>0.22940761586465117</v>
      </c>
      <c r="AF70" s="26">
        <f t="shared" si="22"/>
        <v>1.2890608779193078E-2</v>
      </c>
      <c r="AG70" s="24">
        <v>0</v>
      </c>
      <c r="AH70" s="17">
        <f t="shared" si="29"/>
        <v>300000</v>
      </c>
      <c r="AI70" s="14">
        <v>45442</v>
      </c>
      <c r="AJ70" s="7">
        <v>3</v>
      </c>
      <c r="AK70" s="14">
        <f t="shared" si="30"/>
        <v>45439</v>
      </c>
      <c r="AL70" s="10" t="s">
        <v>23</v>
      </c>
      <c r="AM70" s="23"/>
      <c r="AN70" s="7" t="s">
        <v>24</v>
      </c>
      <c r="AO70" s="20"/>
    </row>
    <row r="71" spans="1:41" ht="40.200000000000003" customHeight="1" x14ac:dyDescent="0.25">
      <c r="A71" s="7">
        <f t="shared" si="1"/>
        <v>68</v>
      </c>
      <c r="B71" s="7" t="s">
        <v>29</v>
      </c>
      <c r="C71" s="8" t="s">
        <v>325</v>
      </c>
      <c r="D71" s="22" t="s">
        <v>326</v>
      </c>
      <c r="E71" s="10" t="s">
        <v>21</v>
      </c>
      <c r="F71" s="12" t="s">
        <v>22</v>
      </c>
      <c r="G71" s="73">
        <v>1</v>
      </c>
      <c r="H71" s="17"/>
      <c r="I71" s="17"/>
      <c r="J71" s="17">
        <f t="shared" si="23"/>
        <v>0</v>
      </c>
      <c r="K71" s="31">
        <f>VLOOKUP(C71,[1]Sheet1!$B:$AY,50,0)</f>
        <v>5102.09</v>
      </c>
      <c r="L71" s="31">
        <f>VLOOKUP(C71,[1]Sheet1!$B:$AZ,51,0)</f>
        <v>10204.18</v>
      </c>
      <c r="M71" s="44">
        <f>VLOOKUP(C71,[1]Sheet1!$B$5:$BB$697,53,0)</f>
        <v>0</v>
      </c>
      <c r="N71" s="44">
        <f>VLOOKUP(C71,[1]Sheet1!$B:$BC,54,0)</f>
        <v>0</v>
      </c>
      <c r="O71" s="44">
        <f>VLOOKUP(C71,[1]Sheet1!$B:$BD,55,0)</f>
        <v>0</v>
      </c>
      <c r="P71" s="44">
        <f>VLOOKUP(C71,[1]Sheet1!$B:$BE,56,0)</f>
        <v>0</v>
      </c>
      <c r="Q71" s="44">
        <f>VLOOKUP(C71,[1]Sheet1!$B:$BF,57,0)</f>
        <v>0</v>
      </c>
      <c r="R71" s="45">
        <v>0</v>
      </c>
      <c r="S71" s="92"/>
      <c r="T71" s="92">
        <f>VLOOKUP(C71,'[4]5.30 (2)'!$C$4:$V$115,20,0)</f>
        <v>5100</v>
      </c>
      <c r="U71" s="53">
        <f t="shared" si="24"/>
        <v>5100</v>
      </c>
      <c r="V71" s="25">
        <f t="shared" si="20"/>
        <v>-5100</v>
      </c>
      <c r="W71" s="25"/>
      <c r="X71" s="44">
        <f>VLOOKUP(C71,[1]Sheet1!$B:$BG,58,0)</f>
        <v>850.34833333333302</v>
      </c>
      <c r="Y71" s="25">
        <f t="shared" si="21"/>
        <v>850.34833333333302</v>
      </c>
      <c r="Z71" s="60"/>
      <c r="AA71" s="60">
        <f t="shared" si="25"/>
        <v>-4249.6516666666666</v>
      </c>
      <c r="AB71" s="60">
        <f t="shared" si="26"/>
        <v>0</v>
      </c>
      <c r="AC71" s="61"/>
      <c r="AD71" s="17">
        <f t="shared" si="27"/>
        <v>0</v>
      </c>
      <c r="AE71" s="26" t="str">
        <f t="shared" si="28"/>
        <v>100%</v>
      </c>
      <c r="AF71" s="26">
        <f t="shared" si="22"/>
        <v>0</v>
      </c>
      <c r="AG71" s="24">
        <v>0</v>
      </c>
      <c r="AH71" s="17">
        <f t="shared" si="29"/>
        <v>0</v>
      </c>
      <c r="AI71" s="14">
        <v>45442</v>
      </c>
      <c r="AJ71" s="7">
        <v>3</v>
      </c>
      <c r="AK71" s="14">
        <f t="shared" si="30"/>
        <v>45439</v>
      </c>
      <c r="AL71" s="10" t="s">
        <v>23</v>
      </c>
      <c r="AM71" s="23"/>
      <c r="AN71" s="7" t="s">
        <v>24</v>
      </c>
      <c r="AO71" s="20"/>
    </row>
    <row r="72" spans="1:41" ht="40.200000000000003" customHeight="1" x14ac:dyDescent="0.25">
      <c r="A72" s="7">
        <f t="shared" si="1"/>
        <v>69</v>
      </c>
      <c r="B72" s="7" t="s">
        <v>29</v>
      </c>
      <c r="C72" s="8" t="s">
        <v>327</v>
      </c>
      <c r="D72" s="22" t="s">
        <v>328</v>
      </c>
      <c r="E72" s="11" t="s">
        <v>27</v>
      </c>
      <c r="F72" s="12" t="s">
        <v>22</v>
      </c>
      <c r="G72" s="73">
        <v>0.8</v>
      </c>
      <c r="H72" s="17">
        <f>VLOOKUP(C72,[3]Sheet2!$A:$V,21,0)</f>
        <v>20000</v>
      </c>
      <c r="I72" s="17"/>
      <c r="J72" s="17">
        <f t="shared" si="23"/>
        <v>20000</v>
      </c>
      <c r="K72" s="31">
        <f>VLOOKUP(C72,[1]Sheet1!$B:$AY,50,0)</f>
        <v>106230.66</v>
      </c>
      <c r="L72" s="31">
        <f>VLOOKUP(C72,[1]Sheet1!$B:$AZ,51,0)</f>
        <v>106230.66</v>
      </c>
      <c r="M72" s="44">
        <f>VLOOKUP(C72,[1]Sheet1!$B$5:$BB$697,53,0)</f>
        <v>15137.006666666701</v>
      </c>
      <c r="N72" s="44">
        <f>VLOOKUP(C72,[1]Sheet1!$B:$BC,54,0)</f>
        <v>11305.571666666699</v>
      </c>
      <c r="O72" s="44">
        <f>VLOOKUP(C72,[1]Sheet1!$B:$BD,55,0)</f>
        <v>11305.571666666699</v>
      </c>
      <c r="P72" s="44">
        <f>VLOOKUP(C72,[1]Sheet1!$B:$BE,56,0)</f>
        <v>9088.9050000000007</v>
      </c>
      <c r="Q72" s="44">
        <f>VLOOKUP(C72,[1]Sheet1!$B:$BF,57,0)</f>
        <v>5222.23833333333</v>
      </c>
      <c r="R72" s="45">
        <f t="shared" ref="R72:R96" si="31">SUM(M72:Q72)*G72</f>
        <v>41647.434666666741</v>
      </c>
      <c r="S72" s="92"/>
      <c r="T72" s="92">
        <f>VLOOKUP(C72,'[4]5.30 (2)'!$C$4:$V$115,20,0)</f>
        <v>10000</v>
      </c>
      <c r="U72" s="53">
        <f t="shared" si="24"/>
        <v>10000</v>
      </c>
      <c r="V72" s="25">
        <f t="shared" si="20"/>
        <v>31647.434666666741</v>
      </c>
      <c r="W72" s="25"/>
      <c r="X72" s="44">
        <f>VLOOKUP(C72,[1]Sheet1!$B:$BG,58,0)</f>
        <v>5222.23833333333</v>
      </c>
      <c r="Y72" s="25">
        <f t="shared" si="21"/>
        <v>4177.790666666664</v>
      </c>
      <c r="Z72" s="60"/>
      <c r="AA72" s="60">
        <f t="shared" si="25"/>
        <v>35825.225333333408</v>
      </c>
      <c r="AB72" s="60">
        <f t="shared" si="26"/>
        <v>35825.225333333408</v>
      </c>
      <c r="AC72" s="61">
        <v>15000</v>
      </c>
      <c r="AD72" s="17">
        <f t="shared" si="27"/>
        <v>15000</v>
      </c>
      <c r="AE72" s="26">
        <f t="shared" si="28"/>
        <v>0.41869939017643309</v>
      </c>
      <c r="AF72" s="26">
        <f t="shared" si="22"/>
        <v>6.4453043895965393E-4</v>
      </c>
      <c r="AG72" s="24">
        <v>0.03</v>
      </c>
      <c r="AH72" s="17">
        <f t="shared" si="29"/>
        <v>14550</v>
      </c>
      <c r="AI72" s="14">
        <v>45442</v>
      </c>
      <c r="AJ72" s="7">
        <v>3</v>
      </c>
      <c r="AK72" s="14">
        <f t="shared" si="30"/>
        <v>45439</v>
      </c>
      <c r="AL72" s="10" t="s">
        <v>23</v>
      </c>
      <c r="AM72" s="23"/>
      <c r="AN72" s="7" t="s">
        <v>24</v>
      </c>
      <c r="AO72" s="20" t="s">
        <v>329</v>
      </c>
    </row>
    <row r="73" spans="1:41" ht="40.200000000000003" customHeight="1" x14ac:dyDescent="0.25">
      <c r="A73" s="7">
        <f t="shared" si="1"/>
        <v>70</v>
      </c>
      <c r="B73" s="7" t="s">
        <v>57</v>
      </c>
      <c r="C73" s="8" t="s">
        <v>284</v>
      </c>
      <c r="D73" s="22" t="s">
        <v>227</v>
      </c>
      <c r="E73" s="11" t="s">
        <v>27</v>
      </c>
      <c r="F73" s="12" t="s">
        <v>22</v>
      </c>
      <c r="G73" s="73">
        <v>0.8</v>
      </c>
      <c r="H73" s="17">
        <f>VLOOKUP(C73,[3]Sheet2!$A:$V,21,0)</f>
        <v>17635.189333333299</v>
      </c>
      <c r="I73" s="17"/>
      <c r="J73" s="17">
        <f t="shared" si="23"/>
        <v>17635.189333333299</v>
      </c>
      <c r="K73" s="31">
        <f>VLOOKUP(C73,[1]Sheet1!$B:$AY,50,0)</f>
        <v>115946.18</v>
      </c>
      <c r="L73" s="31">
        <f>VLOOKUP(C73,[1]Sheet1!$B:$AZ,51,0)</f>
        <v>54120.49</v>
      </c>
      <c r="M73" s="44">
        <f>VLOOKUP(C73,[1]Sheet1!$B$5:$BB$697,53,0)</f>
        <v>6354.7883333333302</v>
      </c>
      <c r="N73" s="44">
        <f>VLOOKUP(C73,[1]Sheet1!$B:$BC,54,0)</f>
        <v>6722.415</v>
      </c>
      <c r="O73" s="44">
        <f>VLOOKUP(C73,[1]Sheet1!$B:$BD,55,0)</f>
        <v>9020.0816666666706</v>
      </c>
      <c r="P73" s="44">
        <f>VLOOKUP(C73,[1]Sheet1!$B:$BE,56,0)</f>
        <v>12466.5816666667</v>
      </c>
      <c r="Q73" s="44">
        <f>VLOOKUP(C73,[1]Sheet1!$B:$BF,57,0)</f>
        <v>19324.363333333298</v>
      </c>
      <c r="R73" s="45">
        <f t="shared" si="31"/>
        <v>43110.584000000003</v>
      </c>
      <c r="S73" s="92"/>
      <c r="T73" s="92">
        <f>VLOOKUP(C73,'[4]5.30 (2)'!$C$4:$V$115,20,0)</f>
        <v>40000</v>
      </c>
      <c r="U73" s="53">
        <f t="shared" si="24"/>
        <v>40000</v>
      </c>
      <c r="V73" s="25">
        <f t="shared" si="20"/>
        <v>3110.5840000000026</v>
      </c>
      <c r="W73" s="25"/>
      <c r="X73" s="44">
        <f>VLOOKUP(C73,[1]Sheet1!$B:$BG,58,0)</f>
        <v>19324.363333333298</v>
      </c>
      <c r="Y73" s="25">
        <f t="shared" si="21"/>
        <v>15459.490666666639</v>
      </c>
      <c r="Z73" s="60"/>
      <c r="AA73" s="60">
        <f t="shared" si="25"/>
        <v>18570.074666666642</v>
      </c>
      <c r="AB73" s="60">
        <f t="shared" si="26"/>
        <v>18570.074666666642</v>
      </c>
      <c r="AC73" s="61">
        <v>54000</v>
      </c>
      <c r="AD73" s="17">
        <f t="shared" si="27"/>
        <v>54000</v>
      </c>
      <c r="AE73" s="26">
        <f t="shared" si="28"/>
        <v>2.9079043013720467</v>
      </c>
      <c r="AF73" s="26">
        <f t="shared" si="22"/>
        <v>2.320309580254754E-3</v>
      </c>
      <c r="AG73" s="24">
        <v>0</v>
      </c>
      <c r="AH73" s="17">
        <f t="shared" si="29"/>
        <v>54000</v>
      </c>
      <c r="AI73" s="14">
        <v>45453</v>
      </c>
      <c r="AJ73" s="7">
        <v>30</v>
      </c>
      <c r="AK73" s="14">
        <f t="shared" si="30"/>
        <v>45423</v>
      </c>
      <c r="AL73" s="10" t="s">
        <v>23</v>
      </c>
      <c r="AM73" s="23"/>
      <c r="AN73" s="7" t="s">
        <v>56</v>
      </c>
      <c r="AO73" s="20"/>
    </row>
    <row r="74" spans="1:41" ht="40.200000000000003" customHeight="1" x14ac:dyDescent="0.25">
      <c r="A74" s="7">
        <f t="shared" si="1"/>
        <v>71</v>
      </c>
      <c r="B74" s="7" t="s">
        <v>29</v>
      </c>
      <c r="C74" s="8" t="s">
        <v>285</v>
      </c>
      <c r="D74" s="22" t="s">
        <v>228</v>
      </c>
      <c r="E74" s="11" t="s">
        <v>27</v>
      </c>
      <c r="F74" s="12" t="s">
        <v>22</v>
      </c>
      <c r="G74" s="73">
        <v>0.8</v>
      </c>
      <c r="H74" s="17">
        <f>VLOOKUP(C74,[3]Sheet2!$A:$V,21,0)</f>
        <v>150000</v>
      </c>
      <c r="I74" s="17"/>
      <c r="J74" s="17">
        <f t="shared" si="23"/>
        <v>150000</v>
      </c>
      <c r="K74" s="31">
        <f>VLOOKUP(C74,[1]Sheet1!$B:$AY,50,0)</f>
        <v>2580526.36</v>
      </c>
      <c r="L74" s="31">
        <f>VLOOKUP(C74,[1]Sheet1!$B:$AZ,51,0)</f>
        <v>1225073.28</v>
      </c>
      <c r="M74" s="44">
        <f>VLOOKUP(C74,[1]Sheet1!$B$5:$BB$697,53,0)</f>
        <v>56637.038333333301</v>
      </c>
      <c r="N74" s="44">
        <f>VLOOKUP(C74,[1]Sheet1!$B:$BC,54,0)</f>
        <v>56637.038333333301</v>
      </c>
      <c r="O74" s="44">
        <f>VLOOKUP(C74,[1]Sheet1!$B:$BD,55,0)</f>
        <v>56637.038333333301</v>
      </c>
      <c r="P74" s="44">
        <f>VLOOKUP(C74,[1]Sheet1!$B:$BE,56,0)</f>
        <v>203003.721666667</v>
      </c>
      <c r="Q74" s="44">
        <f>VLOOKUP(C74,[1]Sheet1!$B:$BF,57,0)</f>
        <v>291213.05499999999</v>
      </c>
      <c r="R74" s="45">
        <f t="shared" si="31"/>
        <v>531302.31333333347</v>
      </c>
      <c r="S74" s="92"/>
      <c r="T74" s="92">
        <f>VLOOKUP(C74,'[4]5.30 (2)'!$C$4:$V$115,20,0)</f>
        <v>100000</v>
      </c>
      <c r="U74" s="53">
        <f t="shared" si="24"/>
        <v>100000</v>
      </c>
      <c r="V74" s="25">
        <f t="shared" si="20"/>
        <v>431302.31333333347</v>
      </c>
      <c r="W74" s="25"/>
      <c r="X74" s="44">
        <f>VLOOKUP(C74,[1]Sheet1!$B:$BG,58,0)</f>
        <v>403895.90166666702</v>
      </c>
      <c r="Y74" s="25">
        <f t="shared" si="21"/>
        <v>323116.72133333364</v>
      </c>
      <c r="Z74" s="60"/>
      <c r="AA74" s="60">
        <f t="shared" si="25"/>
        <v>754419.03466666711</v>
      </c>
      <c r="AB74" s="60">
        <f t="shared" si="26"/>
        <v>754419.03466666711</v>
      </c>
      <c r="AC74" s="61">
        <v>600000</v>
      </c>
      <c r="AD74" s="17">
        <f t="shared" si="27"/>
        <v>600000</v>
      </c>
      <c r="AE74" s="26">
        <f t="shared" si="28"/>
        <v>0.79531397330808906</v>
      </c>
      <c r="AF74" s="26">
        <f t="shared" si="22"/>
        <v>2.5781217558386155E-2</v>
      </c>
      <c r="AG74" s="24">
        <v>0</v>
      </c>
      <c r="AH74" s="17">
        <f t="shared" si="29"/>
        <v>600000</v>
      </c>
      <c r="AI74" s="14">
        <v>45442</v>
      </c>
      <c r="AJ74" s="7">
        <v>7</v>
      </c>
      <c r="AK74" s="14">
        <f t="shared" si="30"/>
        <v>45435</v>
      </c>
      <c r="AL74" s="10" t="s">
        <v>23</v>
      </c>
      <c r="AM74" s="23"/>
      <c r="AN74" s="7" t="s">
        <v>56</v>
      </c>
      <c r="AO74" s="20"/>
    </row>
    <row r="75" spans="1:41" ht="40.200000000000003" customHeight="1" x14ac:dyDescent="0.25">
      <c r="A75" s="7">
        <f t="shared" si="1"/>
        <v>72</v>
      </c>
      <c r="B75" s="7" t="s">
        <v>29</v>
      </c>
      <c r="C75" s="8" t="s">
        <v>181</v>
      </c>
      <c r="D75" s="22" t="s">
        <v>182</v>
      </c>
      <c r="E75" s="11" t="s">
        <v>21</v>
      </c>
      <c r="F75" s="12" t="s">
        <v>22</v>
      </c>
      <c r="G75" s="73">
        <v>0.8</v>
      </c>
      <c r="H75" s="17">
        <f>VLOOKUP(C75,[3]Sheet2!$A:$V,21,0)</f>
        <v>50000</v>
      </c>
      <c r="I75" s="17"/>
      <c r="J75" s="17">
        <f t="shared" si="23"/>
        <v>50000</v>
      </c>
      <c r="K75" s="31">
        <f>VLOOKUP(C75,[1]Sheet1!$B:$AY,50,0)</f>
        <v>140095.57</v>
      </c>
      <c r="L75" s="31">
        <f>VLOOKUP(C75,[1]Sheet1!$B:$AZ,51,0)</f>
        <v>140095.57</v>
      </c>
      <c r="M75" s="44">
        <f>VLOOKUP(C75,[1]Sheet1!$B$5:$BB$697,53,0)</f>
        <v>12110.95</v>
      </c>
      <c r="N75" s="44">
        <f>VLOOKUP(C75,[1]Sheet1!$B:$BC,54,0)</f>
        <v>15110.93</v>
      </c>
      <c r="O75" s="44">
        <f>VLOOKUP(C75,[1]Sheet1!$B:$BD,55,0)</f>
        <v>15414.1466666667</v>
      </c>
      <c r="P75" s="44">
        <f>VLOOKUP(C75,[1]Sheet1!$B:$BE,56,0)</f>
        <v>14464.1466666667</v>
      </c>
      <c r="Q75" s="44">
        <f>VLOOKUP(C75,[1]Sheet1!$B:$BF,57,0)</f>
        <v>12530.813333333301</v>
      </c>
      <c r="R75" s="45">
        <f t="shared" si="31"/>
        <v>55704.789333333356</v>
      </c>
      <c r="S75" s="92"/>
      <c r="T75" s="92">
        <f>VLOOKUP(C75,'[4]5.30 (2)'!$C$4:$V$115,20,0)</f>
        <v>10000</v>
      </c>
      <c r="U75" s="53">
        <f t="shared" si="24"/>
        <v>10000</v>
      </c>
      <c r="V75" s="25">
        <f t="shared" si="20"/>
        <v>45704.789333333356</v>
      </c>
      <c r="W75" s="25"/>
      <c r="X75" s="44">
        <f>VLOOKUP(C75,[1]Sheet1!$B:$BG,58,0)</f>
        <v>13125.946666666699</v>
      </c>
      <c r="Y75" s="25">
        <f t="shared" si="21"/>
        <v>10500.75733333336</v>
      </c>
      <c r="Z75" s="60"/>
      <c r="AA75" s="60">
        <f t="shared" si="25"/>
        <v>56205.54666666672</v>
      </c>
      <c r="AB75" s="60">
        <f t="shared" si="26"/>
        <v>56205.54666666672</v>
      </c>
      <c r="AC75" s="61">
        <v>20000</v>
      </c>
      <c r="AD75" s="17">
        <f t="shared" si="27"/>
        <v>20000</v>
      </c>
      <c r="AE75" s="26">
        <f t="shared" si="28"/>
        <v>0.35583676676275805</v>
      </c>
      <c r="AF75" s="26">
        <f t="shared" si="22"/>
        <v>8.5937391861287194E-4</v>
      </c>
      <c r="AG75" s="24">
        <v>0</v>
      </c>
      <c r="AH75" s="17">
        <f t="shared" si="29"/>
        <v>20000</v>
      </c>
      <c r="AI75" s="14">
        <v>45442</v>
      </c>
      <c r="AJ75" s="7">
        <v>15</v>
      </c>
      <c r="AK75" s="14">
        <f t="shared" si="30"/>
        <v>45427</v>
      </c>
      <c r="AL75" s="10" t="s">
        <v>23</v>
      </c>
      <c r="AM75" s="23"/>
      <c r="AN75" s="7" t="s">
        <v>85</v>
      </c>
      <c r="AO75" s="20"/>
    </row>
    <row r="76" spans="1:41" ht="40.200000000000003" customHeight="1" x14ac:dyDescent="0.25">
      <c r="A76" s="7">
        <f t="shared" si="1"/>
        <v>73</v>
      </c>
      <c r="B76" s="7" t="s">
        <v>57</v>
      </c>
      <c r="C76" s="8" t="s">
        <v>218</v>
      </c>
      <c r="D76" s="22" t="s">
        <v>219</v>
      </c>
      <c r="E76" s="11" t="s">
        <v>21</v>
      </c>
      <c r="F76" s="12" t="s">
        <v>22</v>
      </c>
      <c r="G76" s="73">
        <v>0.8</v>
      </c>
      <c r="H76" s="17">
        <f>VLOOKUP(C76,[3]Sheet2!$A:$V,21,0)</f>
        <v>0</v>
      </c>
      <c r="I76" s="17"/>
      <c r="J76" s="17">
        <f t="shared" si="23"/>
        <v>0</v>
      </c>
      <c r="K76" s="31">
        <f>VLOOKUP(C76,[1]Sheet1!$B:$AY,50,0)</f>
        <v>41114.68</v>
      </c>
      <c r="L76" s="31">
        <f>VLOOKUP(C76,[1]Sheet1!$B:$AZ,51,0)</f>
        <v>20525.169999999998</v>
      </c>
      <c r="M76" s="44">
        <f>VLOOKUP(C76,[1]Sheet1!$B$5:$BB$697,53,0)</f>
        <v>0</v>
      </c>
      <c r="N76" s="44">
        <f>VLOOKUP(C76,[1]Sheet1!$B:$BC,54,0)</f>
        <v>1705.06833333333</v>
      </c>
      <c r="O76" s="44">
        <f>VLOOKUP(C76,[1]Sheet1!$B:$BD,55,0)</f>
        <v>1705.06833333333</v>
      </c>
      <c r="P76" s="44">
        <f>VLOOKUP(C76,[1]Sheet1!$B:$BE,56,0)</f>
        <v>3420.8616666666699</v>
      </c>
      <c r="Q76" s="44">
        <f>VLOOKUP(C76,[1]Sheet1!$B:$BF,57,0)</f>
        <v>5136.6549999999997</v>
      </c>
      <c r="R76" s="45">
        <f t="shared" si="31"/>
        <v>9574.1226666666626</v>
      </c>
      <c r="S76" s="92"/>
      <c r="T76" s="92">
        <f>VLOOKUP(C76,'[4]5.30 (2)'!$C$4:$V$115,20,0)</f>
        <v>10000</v>
      </c>
      <c r="U76" s="53">
        <f t="shared" si="24"/>
        <v>10000</v>
      </c>
      <c r="V76" s="25">
        <f t="shared" si="20"/>
        <v>-425.87733333333745</v>
      </c>
      <c r="W76" s="25"/>
      <c r="X76" s="44">
        <f>VLOOKUP(C76,[1]Sheet1!$B:$BG,58,0)</f>
        <v>6852.4466666666704</v>
      </c>
      <c r="Y76" s="25">
        <f t="shared" si="21"/>
        <v>5481.9573333333365</v>
      </c>
      <c r="Z76" s="60"/>
      <c r="AA76" s="60">
        <f t="shared" si="25"/>
        <v>5056.079999999999</v>
      </c>
      <c r="AB76" s="60">
        <f t="shared" si="26"/>
        <v>5056.079999999999</v>
      </c>
      <c r="AC76" s="61">
        <v>20000</v>
      </c>
      <c r="AD76" s="17">
        <f t="shared" si="27"/>
        <v>20000</v>
      </c>
      <c r="AE76" s="26">
        <f t="shared" si="28"/>
        <v>3.9556336133921941</v>
      </c>
      <c r="AF76" s="26">
        <f t="shared" si="22"/>
        <v>8.5937391861287194E-4</v>
      </c>
      <c r="AG76" s="24">
        <v>0</v>
      </c>
      <c r="AH76" s="17">
        <f t="shared" si="29"/>
        <v>20000</v>
      </c>
      <c r="AI76" s="14">
        <v>45442</v>
      </c>
      <c r="AJ76" s="7">
        <v>3</v>
      </c>
      <c r="AK76" s="14">
        <f t="shared" si="30"/>
        <v>45439</v>
      </c>
      <c r="AL76" s="10" t="s">
        <v>23</v>
      </c>
      <c r="AM76" s="23"/>
      <c r="AN76" s="7" t="s">
        <v>24</v>
      </c>
      <c r="AO76" s="20"/>
    </row>
    <row r="77" spans="1:41" ht="40.200000000000003" customHeight="1" x14ac:dyDescent="0.25">
      <c r="A77" s="7">
        <f t="shared" si="1"/>
        <v>74</v>
      </c>
      <c r="B77" s="7" t="s">
        <v>29</v>
      </c>
      <c r="C77" s="8" t="s">
        <v>90</v>
      </c>
      <c r="D77" s="22" t="s">
        <v>91</v>
      </c>
      <c r="E77" s="11" t="s">
        <v>21</v>
      </c>
      <c r="F77" s="12" t="s">
        <v>22</v>
      </c>
      <c r="G77" s="73">
        <v>1</v>
      </c>
      <c r="H77" s="17">
        <f>VLOOKUP(C77,[3]Sheet2!$A:$V,21,0)</f>
        <v>0</v>
      </c>
      <c r="I77" s="17"/>
      <c r="J77" s="17">
        <f t="shared" si="23"/>
        <v>0</v>
      </c>
      <c r="K77" s="31">
        <f>VLOOKUP(C77,[1]Sheet1!$B:$AY,50,0)</f>
        <v>2106160.4</v>
      </c>
      <c r="L77" s="31">
        <f>VLOOKUP(C77,[1]Sheet1!$B:$AZ,51,0)</f>
        <v>1500191.12</v>
      </c>
      <c r="M77" s="44">
        <f>VLOOKUP(C77,[1]Sheet1!$B$5:$BB$697,53,0)</f>
        <v>92578.64</v>
      </c>
      <c r="N77" s="44">
        <f>VLOOKUP(C77,[1]Sheet1!$B:$BC,54,0)</f>
        <v>109411.12</v>
      </c>
      <c r="O77" s="44">
        <f>VLOOKUP(C77,[1]Sheet1!$B:$BD,55,0)</f>
        <v>16832.48</v>
      </c>
      <c r="P77" s="44">
        <f>VLOOKUP(C77,[1]Sheet1!$B:$BE,56,0)</f>
        <v>16832.48</v>
      </c>
      <c r="Q77" s="44">
        <f>VLOOKUP(C77,[1]Sheet1!$B:$BF,57,0)</f>
        <v>33664.959999999999</v>
      </c>
      <c r="R77" s="45">
        <f t="shared" si="31"/>
        <v>269319.68000000005</v>
      </c>
      <c r="S77" s="92"/>
      <c r="T77" s="92">
        <f>VLOOKUP(C77,'[4]5.30 (2)'!$C$4:$V$115,20,0)</f>
        <v>500000</v>
      </c>
      <c r="U77" s="53">
        <f t="shared" si="24"/>
        <v>500000</v>
      </c>
      <c r="V77" s="25">
        <f t="shared" si="20"/>
        <v>-230680.31999999995</v>
      </c>
      <c r="W77" s="25"/>
      <c r="X77" s="44">
        <f>VLOOKUP(C77,[1]Sheet1!$B:$BG,58,0)</f>
        <v>117827.36</v>
      </c>
      <c r="Y77" s="25">
        <f t="shared" si="21"/>
        <v>117827.36</v>
      </c>
      <c r="Z77" s="60"/>
      <c r="AA77" s="60">
        <f t="shared" si="25"/>
        <v>-112852.95999999995</v>
      </c>
      <c r="AB77" s="60">
        <f t="shared" si="26"/>
        <v>0</v>
      </c>
      <c r="AC77" s="61">
        <v>800000</v>
      </c>
      <c r="AD77" s="17">
        <f t="shared" si="27"/>
        <v>800000</v>
      </c>
      <c r="AE77" s="26" t="str">
        <f t="shared" si="28"/>
        <v>100%</v>
      </c>
      <c r="AF77" s="26">
        <f t="shared" si="22"/>
        <v>3.4374956744514878E-2</v>
      </c>
      <c r="AG77" s="24">
        <v>0</v>
      </c>
      <c r="AH77" s="17">
        <f t="shared" si="29"/>
        <v>800000</v>
      </c>
      <c r="AI77" s="14">
        <v>45458</v>
      </c>
      <c r="AJ77" s="7">
        <v>3</v>
      </c>
      <c r="AK77" s="14">
        <f t="shared" si="30"/>
        <v>45455</v>
      </c>
      <c r="AL77" s="10" t="s">
        <v>23</v>
      </c>
      <c r="AM77" s="23"/>
      <c r="AN77" s="7" t="s">
        <v>24</v>
      </c>
      <c r="AO77" s="20"/>
    </row>
    <row r="78" spans="1:41" ht="35.4" customHeight="1" x14ac:dyDescent="0.25">
      <c r="A78" s="7">
        <f t="shared" si="1"/>
        <v>75</v>
      </c>
      <c r="B78" s="7" t="s">
        <v>29</v>
      </c>
      <c r="C78" s="8" t="s">
        <v>36</v>
      </c>
      <c r="D78" s="22" t="s">
        <v>37</v>
      </c>
      <c r="E78" s="11" t="s">
        <v>21</v>
      </c>
      <c r="F78" s="12" t="s">
        <v>22</v>
      </c>
      <c r="G78" s="73">
        <v>1</v>
      </c>
      <c r="H78" s="17">
        <f>VLOOKUP(C78,[3]Sheet2!$A:$V,21,0)</f>
        <v>0</v>
      </c>
      <c r="I78" s="17"/>
      <c r="J78" s="17">
        <f t="shared" si="23"/>
        <v>0</v>
      </c>
      <c r="K78" s="31">
        <f>VLOOKUP(C78,[1]Sheet1!$B:$AY,50,0)</f>
        <v>1376219.65</v>
      </c>
      <c r="L78" s="31">
        <f>VLOOKUP(C78,[1]Sheet1!$B:$AZ,51,0)</f>
        <v>1058346.22</v>
      </c>
      <c r="M78" s="44">
        <f>VLOOKUP(C78,[1]Sheet1!$B$5:$BB$697,53,0)</f>
        <v>105920.45833333299</v>
      </c>
      <c r="N78" s="44">
        <f>VLOOKUP(C78,[1]Sheet1!$B:$BC,54,0)</f>
        <v>176391.036666667</v>
      </c>
      <c r="O78" s="44">
        <f>VLOOKUP(C78,[1]Sheet1!$B:$BD,55,0)</f>
        <v>176391.036666667</v>
      </c>
      <c r="P78" s="44">
        <f>VLOOKUP(C78,[1]Sheet1!$B:$BE,56,0)</f>
        <v>223966.47</v>
      </c>
      <c r="Q78" s="44">
        <f>VLOOKUP(C78,[1]Sheet1!$B:$BF,57,0)</f>
        <v>222925.95</v>
      </c>
      <c r="R78" s="45">
        <f t="shared" si="31"/>
        <v>905594.95166666689</v>
      </c>
      <c r="S78" s="92"/>
      <c r="T78" s="92">
        <f>VLOOKUP(C78,'[4]5.30 (2)'!$C$4:$V$115,20,0)</f>
        <v>400000</v>
      </c>
      <c r="U78" s="53">
        <f t="shared" si="24"/>
        <v>400000</v>
      </c>
      <c r="V78" s="25">
        <f t="shared" si="20"/>
        <v>505594.95166666689</v>
      </c>
      <c r="W78" s="25"/>
      <c r="X78" s="44">
        <f>VLOOKUP(C78,[1]Sheet1!$B:$BG,58,0)</f>
        <v>168407.66333333301</v>
      </c>
      <c r="Y78" s="25">
        <f t="shared" si="21"/>
        <v>168407.66333333301</v>
      </c>
      <c r="Z78" s="60"/>
      <c r="AA78" s="60">
        <f t="shared" si="25"/>
        <v>674002.61499999987</v>
      </c>
      <c r="AB78" s="60">
        <f t="shared" si="26"/>
        <v>674002.61499999987</v>
      </c>
      <c r="AC78" s="61">
        <v>500000</v>
      </c>
      <c r="AD78" s="17">
        <f t="shared" si="27"/>
        <v>500000</v>
      </c>
      <c r="AE78" s="26">
        <f t="shared" si="28"/>
        <v>0.7418368844162424</v>
      </c>
      <c r="AF78" s="26">
        <f t="shared" si="22"/>
        <v>2.1484347965321799E-2</v>
      </c>
      <c r="AG78" s="24">
        <v>2.5000000000000001E-2</v>
      </c>
      <c r="AH78" s="17">
        <f t="shared" si="29"/>
        <v>487500</v>
      </c>
      <c r="AI78" s="14">
        <v>45442</v>
      </c>
      <c r="AJ78" s="7">
        <v>3</v>
      </c>
      <c r="AK78" s="14">
        <f t="shared" si="30"/>
        <v>45439</v>
      </c>
      <c r="AL78" s="10" t="s">
        <v>23</v>
      </c>
      <c r="AM78" s="17">
        <v>1776219.65</v>
      </c>
      <c r="AN78" s="7" t="s">
        <v>24</v>
      </c>
      <c r="AO78" s="20"/>
    </row>
    <row r="79" spans="1:41" ht="40.200000000000003" customHeight="1" x14ac:dyDescent="0.25">
      <c r="A79" s="7">
        <f t="shared" si="1"/>
        <v>76</v>
      </c>
      <c r="B79" s="7" t="s">
        <v>190</v>
      </c>
      <c r="C79" s="8" t="s">
        <v>137</v>
      </c>
      <c r="D79" s="22" t="s">
        <v>138</v>
      </c>
      <c r="E79" s="11" t="s">
        <v>21</v>
      </c>
      <c r="F79" s="12" t="s">
        <v>22</v>
      </c>
      <c r="G79" s="73">
        <v>0.8</v>
      </c>
      <c r="H79" s="17">
        <f>VLOOKUP(C79,[3]Sheet2!$A:$V,21,0)</f>
        <v>0</v>
      </c>
      <c r="I79" s="17"/>
      <c r="J79" s="17">
        <f t="shared" si="23"/>
        <v>0</v>
      </c>
      <c r="K79" s="31">
        <f>VLOOKUP(C79,[1]Sheet1!$B:$AY,50,0)</f>
        <v>229913.24</v>
      </c>
      <c r="L79" s="31">
        <f>VLOOKUP(C79,[1]Sheet1!$B:$AZ,51,0)</f>
        <v>155223.45000000001</v>
      </c>
      <c r="M79" s="44">
        <f>VLOOKUP(C79,[1]Sheet1!$B$5:$BB$697,53,0)</f>
        <v>21493.6033333333</v>
      </c>
      <c r="N79" s="44">
        <f>VLOOKUP(C79,[1]Sheet1!$B:$BC,54,0)</f>
        <v>23968.918333333299</v>
      </c>
      <c r="O79" s="44">
        <f>VLOOKUP(C79,[1]Sheet1!$B:$BD,55,0)</f>
        <v>22838.168333333299</v>
      </c>
      <c r="P79" s="44">
        <f>VLOOKUP(C79,[1]Sheet1!$B:$BE,56,0)</f>
        <v>19454.834999999999</v>
      </c>
      <c r="Q79" s="44">
        <f>VLOOKUP(C79,[1]Sheet1!$B:$BF,57,0)</f>
        <v>26736.4666666667</v>
      </c>
      <c r="R79" s="45">
        <f t="shared" si="31"/>
        <v>91593.593333333265</v>
      </c>
      <c r="S79" s="92"/>
      <c r="T79" s="92">
        <f>VLOOKUP(C79,'[4]5.30 (2)'!$C$4:$V$115,20,0)</f>
        <v>0</v>
      </c>
      <c r="U79" s="53">
        <f t="shared" si="24"/>
        <v>0</v>
      </c>
      <c r="V79" s="25">
        <f t="shared" si="20"/>
        <v>91593.593333333265</v>
      </c>
      <c r="W79" s="25"/>
      <c r="X79" s="44">
        <f>VLOOKUP(C79,[1]Sheet1!$B:$BG,58,0)</f>
        <v>21811.823333333301</v>
      </c>
      <c r="Y79" s="25">
        <f t="shared" si="21"/>
        <v>17449.45866666664</v>
      </c>
      <c r="Z79" s="60"/>
      <c r="AA79" s="60">
        <f t="shared" si="25"/>
        <v>109043.05199999991</v>
      </c>
      <c r="AB79" s="60">
        <f t="shared" si="26"/>
        <v>109043.05199999991</v>
      </c>
      <c r="AC79" s="61">
        <v>20000</v>
      </c>
      <c r="AD79" s="17">
        <f t="shared" si="27"/>
        <v>20000</v>
      </c>
      <c r="AE79" s="26">
        <f t="shared" si="28"/>
        <v>0.18341379513111955</v>
      </c>
      <c r="AF79" s="26">
        <f t="shared" si="22"/>
        <v>8.5937391861287194E-4</v>
      </c>
      <c r="AG79" s="24">
        <v>0</v>
      </c>
      <c r="AH79" s="17">
        <f t="shared" si="29"/>
        <v>20000</v>
      </c>
      <c r="AI79" s="14">
        <v>45442</v>
      </c>
      <c r="AJ79" s="7">
        <v>3</v>
      </c>
      <c r="AK79" s="14">
        <f t="shared" si="30"/>
        <v>45439</v>
      </c>
      <c r="AL79" s="10" t="s">
        <v>23</v>
      </c>
      <c r="AM79" s="23"/>
      <c r="AN79" s="7" t="s">
        <v>24</v>
      </c>
      <c r="AO79" s="20"/>
    </row>
    <row r="80" spans="1:41" ht="40.200000000000003" customHeight="1" x14ac:dyDescent="0.25">
      <c r="A80" s="7">
        <f t="shared" si="1"/>
        <v>77</v>
      </c>
      <c r="B80" s="7" t="s">
        <v>29</v>
      </c>
      <c r="C80" s="8" t="s">
        <v>173</v>
      </c>
      <c r="D80" s="32" t="s">
        <v>174</v>
      </c>
      <c r="E80" s="11" t="s">
        <v>21</v>
      </c>
      <c r="F80" s="12" t="s">
        <v>22</v>
      </c>
      <c r="G80" s="73">
        <v>1</v>
      </c>
      <c r="H80" s="17"/>
      <c r="I80" s="17"/>
      <c r="J80" s="17">
        <f t="shared" si="23"/>
        <v>0</v>
      </c>
      <c r="K80" s="31">
        <f>VLOOKUP(C80,[1]Sheet1!$B:$AY,50,0)</f>
        <v>210316.28</v>
      </c>
      <c r="L80" s="31">
        <f>VLOOKUP(C80,[1]Sheet1!$B:$AZ,51,0)</f>
        <v>210316.28</v>
      </c>
      <c r="M80" s="44">
        <f>VLOOKUP(C80,[1]Sheet1!$B$5:$BB$697,53,0)</f>
        <v>15375.9666666667</v>
      </c>
      <c r="N80" s="44">
        <f>VLOOKUP(C80,[1]Sheet1!$B:$BC,54,0)</f>
        <v>15375.9666666667</v>
      </c>
      <c r="O80" s="44">
        <f>VLOOKUP(C80,[1]Sheet1!$B:$BD,55,0)</f>
        <v>28309.833333333299</v>
      </c>
      <c r="P80" s="44">
        <f>VLOOKUP(C80,[1]Sheet1!$B:$BE,56,0)</f>
        <v>35052.713333333297</v>
      </c>
      <c r="Q80" s="44">
        <f>VLOOKUP(C80,[1]Sheet1!$B:$BF,57,0)</f>
        <v>35052.713333333297</v>
      </c>
      <c r="R80" s="45">
        <f t="shared" si="31"/>
        <v>129167.1933333333</v>
      </c>
      <c r="S80" s="92">
        <v>169859</v>
      </c>
      <c r="T80" s="92">
        <f>VLOOKUP(C80,'[4]5.30 (2)'!$C$4:$V$115,20,0)</f>
        <v>20000</v>
      </c>
      <c r="U80" s="53">
        <f t="shared" si="24"/>
        <v>189859</v>
      </c>
      <c r="V80" s="25">
        <f t="shared" si="20"/>
        <v>-60691.8066666667</v>
      </c>
      <c r="W80" s="25"/>
      <c r="X80" s="44">
        <f>VLOOKUP(C80,[1]Sheet1!$B:$BG,58,0)</f>
        <v>25189.3383333333</v>
      </c>
      <c r="Y80" s="25">
        <f t="shared" si="21"/>
        <v>25189.3383333333</v>
      </c>
      <c r="Z80" s="60"/>
      <c r="AA80" s="60">
        <f t="shared" si="25"/>
        <v>-35502.468333333396</v>
      </c>
      <c r="AB80" s="60">
        <f t="shared" si="26"/>
        <v>0</v>
      </c>
      <c r="AC80" s="61"/>
      <c r="AD80" s="17">
        <f t="shared" si="27"/>
        <v>0</v>
      </c>
      <c r="AE80" s="26" t="str">
        <f t="shared" si="28"/>
        <v>100%</v>
      </c>
      <c r="AF80" s="26">
        <f t="shared" si="22"/>
        <v>0</v>
      </c>
      <c r="AG80" s="24">
        <v>0</v>
      </c>
      <c r="AH80" s="17">
        <f t="shared" si="29"/>
        <v>0</v>
      </c>
      <c r="AI80" s="14">
        <v>45442</v>
      </c>
      <c r="AJ80" s="7">
        <v>7</v>
      </c>
      <c r="AK80" s="14">
        <f t="shared" si="30"/>
        <v>45435</v>
      </c>
      <c r="AL80" s="10" t="s">
        <v>23</v>
      </c>
      <c r="AM80" s="23"/>
      <c r="AN80" s="7" t="s">
        <v>85</v>
      </c>
      <c r="AO80" s="20"/>
    </row>
    <row r="81" spans="1:41" ht="35.4" customHeight="1" x14ac:dyDescent="0.25">
      <c r="A81" s="7">
        <f t="shared" si="1"/>
        <v>78</v>
      </c>
      <c r="B81" s="7" t="s">
        <v>190</v>
      </c>
      <c r="C81" s="8" t="s">
        <v>171</v>
      </c>
      <c r="D81" s="22" t="s">
        <v>172</v>
      </c>
      <c r="E81" s="11" t="s">
        <v>21</v>
      </c>
      <c r="F81" s="12" t="s">
        <v>22</v>
      </c>
      <c r="G81" s="73">
        <v>1</v>
      </c>
      <c r="H81" s="17"/>
      <c r="I81" s="17"/>
      <c r="J81" s="17">
        <f t="shared" si="23"/>
        <v>0</v>
      </c>
      <c r="K81" s="31">
        <f>VLOOKUP(C81,[1]Sheet1!$B:$AY,50,0)</f>
        <v>0</v>
      </c>
      <c r="L81" s="31">
        <f>VLOOKUP(C81,[1]Sheet1!$B:$AZ,51,0)</f>
        <v>0</v>
      </c>
      <c r="M81" s="44">
        <f>VLOOKUP(C81,[1]Sheet1!$B$5:$BB$697,53,0)</f>
        <v>0</v>
      </c>
      <c r="N81" s="44">
        <f>VLOOKUP(C81,[1]Sheet1!$B:$BC,54,0)</f>
        <v>0</v>
      </c>
      <c r="O81" s="44">
        <f>VLOOKUP(C81,[1]Sheet1!$B:$BD,55,0)</f>
        <v>0</v>
      </c>
      <c r="P81" s="44">
        <f>VLOOKUP(C81,[1]Sheet1!$B:$BE,56,0)</f>
        <v>0</v>
      </c>
      <c r="Q81" s="44">
        <f>VLOOKUP(C81,[1]Sheet1!$B:$BF,57,0)</f>
        <v>0</v>
      </c>
      <c r="R81" s="45">
        <f t="shared" si="31"/>
        <v>0</v>
      </c>
      <c r="S81" s="92"/>
      <c r="T81" s="92">
        <f>VLOOKUP(C81,'[4]5.30 (2)'!$C$4:$V$115,20,0)</f>
        <v>12530.25</v>
      </c>
      <c r="U81" s="53">
        <f t="shared" si="24"/>
        <v>12530.25</v>
      </c>
      <c r="V81" s="25">
        <f t="shared" si="20"/>
        <v>-12530.25</v>
      </c>
      <c r="W81" s="25"/>
      <c r="X81" s="44">
        <f>VLOOKUP(C81,[1]Sheet1!$B:$BG,58,0)</f>
        <v>0</v>
      </c>
      <c r="Y81" s="25">
        <f t="shared" si="21"/>
        <v>0</v>
      </c>
      <c r="Z81" s="60"/>
      <c r="AA81" s="60">
        <f t="shared" si="25"/>
        <v>-12530.25</v>
      </c>
      <c r="AB81" s="60">
        <f t="shared" si="26"/>
        <v>0</v>
      </c>
      <c r="AC81" s="61"/>
      <c r="AD81" s="17">
        <f t="shared" si="27"/>
        <v>0</v>
      </c>
      <c r="AE81" s="26" t="str">
        <f t="shared" si="28"/>
        <v>100%</v>
      </c>
      <c r="AF81" s="26">
        <f t="shared" si="22"/>
        <v>0</v>
      </c>
      <c r="AG81" s="24">
        <v>0</v>
      </c>
      <c r="AH81" s="17">
        <f t="shared" si="29"/>
        <v>0</v>
      </c>
      <c r="AI81" s="14">
        <v>45442</v>
      </c>
      <c r="AJ81" s="7">
        <v>7</v>
      </c>
      <c r="AK81" s="14">
        <f t="shared" si="30"/>
        <v>45435</v>
      </c>
      <c r="AL81" s="10" t="s">
        <v>23</v>
      </c>
      <c r="AM81" s="23"/>
      <c r="AN81" s="7" t="s">
        <v>85</v>
      </c>
      <c r="AO81" s="20" t="s">
        <v>154</v>
      </c>
    </row>
    <row r="82" spans="1:41" ht="35.4" customHeight="1" x14ac:dyDescent="0.25">
      <c r="A82" s="7">
        <f t="shared" si="1"/>
        <v>79</v>
      </c>
      <c r="B82" s="7" t="s">
        <v>29</v>
      </c>
      <c r="C82" s="8" t="s">
        <v>54</v>
      </c>
      <c r="D82" s="22" t="s">
        <v>55</v>
      </c>
      <c r="E82" s="11" t="s">
        <v>27</v>
      </c>
      <c r="F82" s="12" t="s">
        <v>22</v>
      </c>
      <c r="G82" s="73">
        <v>0.8</v>
      </c>
      <c r="H82" s="17">
        <f>VLOOKUP(C82,[3]Sheet2!$A:$V,21,0)</f>
        <v>0</v>
      </c>
      <c r="I82" s="17"/>
      <c r="J82" s="17">
        <f t="shared" si="23"/>
        <v>0</v>
      </c>
      <c r="K82" s="31">
        <f>VLOOKUP(C82,[1]Sheet1!$B:$AY,50,0)</f>
        <v>1176.6600000000001</v>
      </c>
      <c r="L82" s="31">
        <f>VLOOKUP(C82,[1]Sheet1!$B:$AZ,51,0)</f>
        <v>1176.6600000000001</v>
      </c>
      <c r="M82" s="44">
        <f>VLOOKUP(C82,[1]Sheet1!$B$5:$BB$697,53,0)</f>
        <v>0</v>
      </c>
      <c r="N82" s="44">
        <f>VLOOKUP(C82,[1]Sheet1!$B:$BC,54,0)</f>
        <v>0</v>
      </c>
      <c r="O82" s="44">
        <f>VLOOKUP(C82,[1]Sheet1!$B:$BD,55,0)</f>
        <v>0</v>
      </c>
      <c r="P82" s="44">
        <f>VLOOKUP(C82,[1]Sheet1!$B:$BE,56,0)</f>
        <v>0</v>
      </c>
      <c r="Q82" s="44">
        <f>VLOOKUP(C82,[1]Sheet1!$B:$BF,57,0)</f>
        <v>196.11</v>
      </c>
      <c r="R82" s="45">
        <f t="shared" si="31"/>
        <v>156.88800000000003</v>
      </c>
      <c r="S82" s="92"/>
      <c r="T82" s="92">
        <f>VLOOKUP(C82,'[4]5.30 (2)'!$C$4:$V$115,20,0)</f>
        <v>40000</v>
      </c>
      <c r="U82" s="53">
        <f t="shared" si="24"/>
        <v>40000</v>
      </c>
      <c r="V82" s="25">
        <f t="shared" si="20"/>
        <v>-39843.112000000001</v>
      </c>
      <c r="W82" s="25"/>
      <c r="X82" s="44">
        <f>VLOOKUP(C82,[1]Sheet1!$B:$BG,58,0)</f>
        <v>196.11</v>
      </c>
      <c r="Y82" s="25">
        <f t="shared" si="21"/>
        <v>156.88800000000003</v>
      </c>
      <c r="Z82" s="60"/>
      <c r="AA82" s="60">
        <f t="shared" si="25"/>
        <v>-39686.224000000002</v>
      </c>
      <c r="AB82" s="60">
        <f t="shared" si="26"/>
        <v>0</v>
      </c>
      <c r="AC82" s="61"/>
      <c r="AD82" s="17">
        <f t="shared" si="27"/>
        <v>0</v>
      </c>
      <c r="AE82" s="26" t="str">
        <f t="shared" si="28"/>
        <v>100%</v>
      </c>
      <c r="AF82" s="26">
        <f t="shared" si="22"/>
        <v>0</v>
      </c>
      <c r="AG82" s="24">
        <v>0</v>
      </c>
      <c r="AH82" s="17">
        <f t="shared" si="29"/>
        <v>0</v>
      </c>
      <c r="AI82" s="14">
        <v>45442</v>
      </c>
      <c r="AJ82" s="7">
        <v>7</v>
      </c>
      <c r="AK82" s="14">
        <f t="shared" si="30"/>
        <v>45435</v>
      </c>
      <c r="AL82" s="10" t="s">
        <v>23</v>
      </c>
      <c r="AM82" s="17"/>
      <c r="AN82" s="7" t="s">
        <v>56</v>
      </c>
      <c r="AO82" s="20"/>
    </row>
    <row r="83" spans="1:41" ht="35.4" customHeight="1" x14ac:dyDescent="0.25">
      <c r="A83" s="7">
        <f t="shared" si="1"/>
        <v>80</v>
      </c>
      <c r="B83" s="7" t="s">
        <v>29</v>
      </c>
      <c r="C83" s="8" t="s">
        <v>296</v>
      </c>
      <c r="D83" s="22" t="s">
        <v>297</v>
      </c>
      <c r="E83" s="11" t="s">
        <v>21</v>
      </c>
      <c r="F83" s="12" t="s">
        <v>22</v>
      </c>
      <c r="G83" s="73">
        <v>0.8</v>
      </c>
      <c r="H83" s="17">
        <f>VLOOKUP(C83,[3]Sheet2!$A:$V,21,0)</f>
        <v>200000</v>
      </c>
      <c r="I83" s="17"/>
      <c r="J83" s="17">
        <f t="shared" si="23"/>
        <v>200000</v>
      </c>
      <c r="K83" s="31">
        <f>VLOOKUP(C83,[1]Sheet1!$B:$AY,50,0)</f>
        <v>922501.56</v>
      </c>
      <c r="L83" s="31">
        <f>VLOOKUP(C83,[1]Sheet1!$B:$AZ,51,0)</f>
        <v>737294.72</v>
      </c>
      <c r="M83" s="44">
        <f>VLOOKUP(C83,[1]Sheet1!$B$5:$BB$697,53,0)</f>
        <v>2157.0216666666702</v>
      </c>
      <c r="N83" s="44">
        <f>VLOOKUP(C83,[1]Sheet1!$B:$BC,54,0)</f>
        <v>36575.743333333303</v>
      </c>
      <c r="O83" s="44">
        <f>VLOOKUP(C83,[1]Sheet1!$B:$BD,55,0)</f>
        <v>88698.853333333303</v>
      </c>
      <c r="P83" s="44">
        <f>VLOOKUP(C83,[1]Sheet1!$B:$BE,56,0)</f>
        <v>122882.453333333</v>
      </c>
      <c r="Q83" s="44">
        <f>VLOOKUP(C83,[1]Sheet1!$B:$BF,57,0)</f>
        <v>153750.26</v>
      </c>
      <c r="R83" s="45">
        <f t="shared" si="31"/>
        <v>323251.46533333306</v>
      </c>
      <c r="S83" s="92"/>
      <c r="T83" s="92">
        <f>VLOOKUP(C83,'[4]5.30 (2)'!$C$4:$V$115,20,0)</f>
        <v>200000</v>
      </c>
      <c r="U83" s="53">
        <f t="shared" si="24"/>
        <v>200000</v>
      </c>
      <c r="V83" s="25">
        <f t="shared" si="20"/>
        <v>123251.46533333306</v>
      </c>
      <c r="W83" s="25"/>
      <c r="X83" s="44">
        <f>VLOOKUP(C83,[1]Sheet1!$B:$BG,58,0)</f>
        <v>153750.26</v>
      </c>
      <c r="Y83" s="25">
        <f t="shared" si="21"/>
        <v>123000.20800000001</v>
      </c>
      <c r="Z83" s="60"/>
      <c r="AA83" s="60">
        <f t="shared" si="25"/>
        <v>246251.67333333308</v>
      </c>
      <c r="AB83" s="60">
        <f t="shared" si="26"/>
        <v>246251.67333333308</v>
      </c>
      <c r="AC83" s="61">
        <v>100000</v>
      </c>
      <c r="AD83" s="17">
        <f t="shared" si="27"/>
        <v>100000</v>
      </c>
      <c r="AE83" s="26">
        <f t="shared" si="28"/>
        <v>0.40608861107975996</v>
      </c>
      <c r="AF83" s="26">
        <f t="shared" si="22"/>
        <v>4.2968695930643598E-3</v>
      </c>
      <c r="AG83" s="24">
        <v>0</v>
      </c>
      <c r="AH83" s="17">
        <f t="shared" si="29"/>
        <v>100000</v>
      </c>
      <c r="AI83" s="14">
        <v>45442</v>
      </c>
      <c r="AJ83" s="7">
        <v>7</v>
      </c>
      <c r="AK83" s="14">
        <f t="shared" si="30"/>
        <v>45435</v>
      </c>
      <c r="AL83" s="10" t="s">
        <v>23</v>
      </c>
      <c r="AM83" s="17">
        <v>1122501.56</v>
      </c>
      <c r="AN83" s="7" t="s">
        <v>40</v>
      </c>
      <c r="AO83" s="20" t="s">
        <v>330</v>
      </c>
    </row>
    <row r="84" spans="1:41" ht="40.200000000000003" customHeight="1" x14ac:dyDescent="0.25">
      <c r="A84" s="7">
        <f t="shared" si="1"/>
        <v>81</v>
      </c>
      <c r="B84" s="7" t="s">
        <v>18</v>
      </c>
      <c r="C84" s="8" t="s">
        <v>331</v>
      </c>
      <c r="D84" s="22" t="s">
        <v>332</v>
      </c>
      <c r="E84" s="11" t="s">
        <v>27</v>
      </c>
      <c r="F84" s="12" t="s">
        <v>22</v>
      </c>
      <c r="G84" s="73">
        <v>0.8</v>
      </c>
      <c r="H84" s="17">
        <f>VLOOKUP(C84,[3]Sheet2!$A:$V,21,0)</f>
        <v>30000</v>
      </c>
      <c r="I84" s="17"/>
      <c r="J84" s="17">
        <f t="shared" si="23"/>
        <v>30000</v>
      </c>
      <c r="K84" s="31">
        <f>VLOOKUP(C84,[1]Sheet1!$B:$AY,50,0)</f>
        <v>226103.89</v>
      </c>
      <c r="L84" s="31">
        <f>VLOOKUP(C84,[1]Sheet1!$B:$AZ,51,0)</f>
        <v>226103.89</v>
      </c>
      <c r="M84" s="44">
        <f>VLOOKUP(C84,[1]Sheet1!$B$5:$BB$697,53,0)</f>
        <v>14050.2633333333</v>
      </c>
      <c r="N84" s="44">
        <f>VLOOKUP(C84,[1]Sheet1!$B:$BC,54,0)</f>
        <v>0</v>
      </c>
      <c r="O84" s="44">
        <f>VLOOKUP(C84,[1]Sheet1!$B:$BD,55,0)</f>
        <v>0</v>
      </c>
      <c r="P84" s="44">
        <f>VLOOKUP(C84,[1]Sheet1!$B:$BE,56,0)</f>
        <v>0</v>
      </c>
      <c r="Q84" s="44">
        <f>VLOOKUP(C84,[1]Sheet1!$B:$BF,57,0)</f>
        <v>0</v>
      </c>
      <c r="R84" s="45">
        <f t="shared" si="31"/>
        <v>11240.21066666664</v>
      </c>
      <c r="S84" s="92"/>
      <c r="T84" s="92">
        <f>VLOOKUP(C84,'[4]5.30 (2)'!$C$4:$V$115,20,0)</f>
        <v>10000</v>
      </c>
      <c r="U84" s="53">
        <f t="shared" si="24"/>
        <v>10000</v>
      </c>
      <c r="V84" s="25">
        <f t="shared" si="20"/>
        <v>1240.2106666666405</v>
      </c>
      <c r="W84" s="25"/>
      <c r="X84" s="44">
        <f>VLOOKUP(C84,[1]Sheet1!$B:$BG,58,0)</f>
        <v>0</v>
      </c>
      <c r="Y84" s="25">
        <f t="shared" si="21"/>
        <v>0</v>
      </c>
      <c r="Z84" s="60"/>
      <c r="AA84" s="60">
        <f t="shared" si="25"/>
        <v>1240.2106666666405</v>
      </c>
      <c r="AB84" s="60">
        <f t="shared" si="26"/>
        <v>1240.2106666666405</v>
      </c>
      <c r="AC84" s="79">
        <v>20000</v>
      </c>
      <c r="AD84" s="17">
        <f t="shared" si="27"/>
        <v>20000</v>
      </c>
      <c r="AE84" s="26">
        <f t="shared" si="28"/>
        <v>16.126292522346006</v>
      </c>
      <c r="AF84" s="26">
        <f t="shared" si="22"/>
        <v>8.5937391861287194E-4</v>
      </c>
      <c r="AG84" s="24">
        <v>0.03</v>
      </c>
      <c r="AH84" s="17">
        <f t="shared" si="29"/>
        <v>19400</v>
      </c>
      <c r="AI84" s="14">
        <v>45442</v>
      </c>
      <c r="AJ84" s="7">
        <v>3</v>
      </c>
      <c r="AK84" s="14">
        <f t="shared" si="30"/>
        <v>45439</v>
      </c>
      <c r="AL84" s="10" t="s">
        <v>43</v>
      </c>
      <c r="AM84" s="23"/>
      <c r="AN84" s="7" t="s">
        <v>28</v>
      </c>
      <c r="AO84" s="20" t="s">
        <v>323</v>
      </c>
    </row>
    <row r="85" spans="1:41" ht="40.200000000000003" customHeight="1" x14ac:dyDescent="0.25">
      <c r="A85" s="7">
        <f t="shared" ref="A85:A133" si="32">ROW()-3</f>
        <v>82</v>
      </c>
      <c r="B85" s="7" t="s">
        <v>29</v>
      </c>
      <c r="C85" s="8" t="s">
        <v>159</v>
      </c>
      <c r="D85" s="22" t="s">
        <v>160</v>
      </c>
      <c r="E85" s="11" t="s">
        <v>21</v>
      </c>
      <c r="F85" s="12" t="s">
        <v>22</v>
      </c>
      <c r="G85" s="73">
        <v>0.8</v>
      </c>
      <c r="H85" s="17">
        <f>VLOOKUP(C85,[3]Sheet2!$A:$V,21,0)</f>
        <v>0</v>
      </c>
      <c r="I85" s="17"/>
      <c r="J85" s="17">
        <f t="shared" si="23"/>
        <v>0</v>
      </c>
      <c r="K85" s="31">
        <f>VLOOKUP(C85,[1]Sheet1!$B:$AY,50,0)</f>
        <v>21121.07</v>
      </c>
      <c r="L85" s="31">
        <f>VLOOKUP(C85,[1]Sheet1!$B:$AZ,51,0)</f>
        <v>21121.07</v>
      </c>
      <c r="M85" s="44">
        <f>VLOOKUP(C85,[1]Sheet1!$B$5:$BB$697,53,0)</f>
        <v>1071.1216666666701</v>
      </c>
      <c r="N85" s="44">
        <f>VLOOKUP(C85,[1]Sheet1!$B:$BC,54,0)</f>
        <v>2297.6233333333298</v>
      </c>
      <c r="O85" s="44">
        <f>VLOOKUP(C85,[1]Sheet1!$B:$BD,55,0)</f>
        <v>2297.6233333333298</v>
      </c>
      <c r="P85" s="44">
        <f>VLOOKUP(C85,[1]Sheet1!$B:$BE,56,0)</f>
        <v>3520.1783333333301</v>
      </c>
      <c r="Q85" s="44">
        <f>VLOOKUP(C85,[1]Sheet1!$B:$BF,57,0)</f>
        <v>3520.1783333333301</v>
      </c>
      <c r="R85" s="45">
        <f t="shared" si="31"/>
        <v>10165.379999999992</v>
      </c>
      <c r="S85" s="92"/>
      <c r="T85" s="92">
        <f>VLOOKUP(C85,'[4]5.30 (2)'!$C$4:$V$115,20,0)</f>
        <v>10000</v>
      </c>
      <c r="U85" s="53">
        <f t="shared" si="24"/>
        <v>10000</v>
      </c>
      <c r="V85" s="25">
        <f t="shared" si="20"/>
        <v>165.37999999999192</v>
      </c>
      <c r="W85" s="25"/>
      <c r="X85" s="44">
        <f>VLOOKUP(C85,[1]Sheet1!$B:$BG,58,0)</f>
        <v>3520.1783333333301</v>
      </c>
      <c r="Y85" s="25">
        <f t="shared" si="21"/>
        <v>2816.1426666666644</v>
      </c>
      <c r="Z85" s="60"/>
      <c r="AA85" s="60">
        <f t="shared" si="25"/>
        <v>2981.5226666666563</v>
      </c>
      <c r="AB85" s="60">
        <f t="shared" si="26"/>
        <v>2981.5226666666563</v>
      </c>
      <c r="AC85" s="61"/>
      <c r="AD85" s="17">
        <f t="shared" si="27"/>
        <v>0</v>
      </c>
      <c r="AE85" s="26">
        <f t="shared" si="28"/>
        <v>0</v>
      </c>
      <c r="AF85" s="26">
        <f t="shared" si="22"/>
        <v>0</v>
      </c>
      <c r="AG85" s="24">
        <v>0</v>
      </c>
      <c r="AH85" s="17">
        <f t="shared" si="29"/>
        <v>0</v>
      </c>
      <c r="AI85" s="14">
        <v>45442</v>
      </c>
      <c r="AJ85" s="7">
        <v>7</v>
      </c>
      <c r="AK85" s="14">
        <f t="shared" si="30"/>
        <v>45435</v>
      </c>
      <c r="AL85" s="10" t="s">
        <v>23</v>
      </c>
      <c r="AM85" s="23"/>
      <c r="AN85" s="7" t="s">
        <v>85</v>
      </c>
      <c r="AO85" s="20"/>
    </row>
    <row r="86" spans="1:41" ht="35.4" customHeight="1" x14ac:dyDescent="0.25">
      <c r="A86" s="7">
        <f t="shared" si="32"/>
        <v>83</v>
      </c>
      <c r="B86" s="7" t="s">
        <v>29</v>
      </c>
      <c r="C86" s="74" t="s">
        <v>163</v>
      </c>
      <c r="D86" s="72" t="s">
        <v>164</v>
      </c>
      <c r="E86" s="11" t="s">
        <v>21</v>
      </c>
      <c r="F86" s="12" t="s">
        <v>22</v>
      </c>
      <c r="G86" s="73">
        <v>0.8</v>
      </c>
      <c r="H86" s="17">
        <f>VLOOKUP(C86,[3]Sheet2!$A:$V,21,0)</f>
        <v>320000</v>
      </c>
      <c r="I86" s="17"/>
      <c r="J86" s="17">
        <f t="shared" si="23"/>
        <v>320000</v>
      </c>
      <c r="K86" s="31">
        <f>VLOOKUP(C86,[1]Sheet1!$B:$AY,50,0)</f>
        <v>1357574.01</v>
      </c>
      <c r="L86" s="31">
        <f>VLOOKUP(C86,[1]Sheet1!$B:$AZ,51,0)</f>
        <v>956613.85</v>
      </c>
      <c r="M86" s="44">
        <f>VLOOKUP(C86,[1]Sheet1!$B$5:$BB$697,53,0)</f>
        <v>60261.848333333299</v>
      </c>
      <c r="N86" s="44">
        <f>VLOOKUP(C86,[1]Sheet1!$B:$BC,54,0)</f>
        <v>96315.441666666695</v>
      </c>
      <c r="O86" s="44">
        <f>VLOOKUP(C86,[1]Sheet1!$B:$BD,55,0)</f>
        <v>130811.423333333</v>
      </c>
      <c r="P86" s="44">
        <f>VLOOKUP(C86,[1]Sheet1!$B:$BE,56,0)</f>
        <v>159435.64166666701</v>
      </c>
      <c r="Q86" s="44">
        <f>VLOOKUP(C86,[1]Sheet1!$B:$BF,57,0)</f>
        <v>195099.19500000001</v>
      </c>
      <c r="R86" s="45">
        <f t="shared" si="31"/>
        <v>513538.84000000008</v>
      </c>
      <c r="S86" s="92"/>
      <c r="T86" s="92">
        <f>VLOOKUP(C86,'[4]5.30 (2)'!$C$4:$V$115,20,0)</f>
        <v>500000</v>
      </c>
      <c r="U86" s="53">
        <f t="shared" si="24"/>
        <v>500000</v>
      </c>
      <c r="V86" s="25">
        <f t="shared" si="20"/>
        <v>13538.840000000084</v>
      </c>
      <c r="W86" s="25"/>
      <c r="X86" s="44">
        <f>VLOOKUP(C86,[1]Sheet1!$B:$BG,58,0)</f>
        <v>192343.23499999999</v>
      </c>
      <c r="Y86" s="25">
        <f t="shared" si="21"/>
        <v>153874.58799999999</v>
      </c>
      <c r="Z86" s="60"/>
      <c r="AA86" s="60">
        <f t="shared" si="25"/>
        <v>167413.42800000007</v>
      </c>
      <c r="AB86" s="60">
        <f t="shared" si="26"/>
        <v>167413.42800000007</v>
      </c>
      <c r="AC86" s="61">
        <v>500000</v>
      </c>
      <c r="AD86" s="17">
        <f t="shared" si="27"/>
        <v>500000</v>
      </c>
      <c r="AE86" s="26">
        <f t="shared" si="28"/>
        <v>2.9866182538237003</v>
      </c>
      <c r="AF86" s="26">
        <f t="shared" si="22"/>
        <v>2.1484347965321799E-2</v>
      </c>
      <c r="AG86" s="24">
        <v>0.02</v>
      </c>
      <c r="AH86" s="17">
        <f t="shared" si="29"/>
        <v>490000</v>
      </c>
      <c r="AI86" s="14">
        <v>45442</v>
      </c>
      <c r="AJ86" s="7">
        <v>7</v>
      </c>
      <c r="AK86" s="14">
        <f t="shared" si="30"/>
        <v>45435</v>
      </c>
      <c r="AL86" s="10" t="s">
        <v>23</v>
      </c>
      <c r="AM86" s="23"/>
      <c r="AN86" s="7" t="s">
        <v>85</v>
      </c>
      <c r="AO86" s="20" t="s">
        <v>404</v>
      </c>
    </row>
    <row r="87" spans="1:41" ht="35.4" customHeight="1" x14ac:dyDescent="0.25">
      <c r="A87" s="7">
        <f t="shared" si="32"/>
        <v>84</v>
      </c>
      <c r="B87" s="7" t="s">
        <v>29</v>
      </c>
      <c r="C87" s="8" t="s">
        <v>333</v>
      </c>
      <c r="D87" s="72" t="s">
        <v>334</v>
      </c>
      <c r="E87" s="11" t="s">
        <v>21</v>
      </c>
      <c r="F87" s="12" t="s">
        <v>22</v>
      </c>
      <c r="G87" s="73">
        <v>1</v>
      </c>
      <c r="H87" s="17">
        <f>VLOOKUP(C87,[3]Sheet2!$A:$V,21,0)</f>
        <v>3060</v>
      </c>
      <c r="I87" s="17">
        <v>980</v>
      </c>
      <c r="J87" s="17">
        <f t="shared" si="23"/>
        <v>4040</v>
      </c>
      <c r="K87" s="31">
        <f>VLOOKUP(C87,[1]Sheet1!$B:$AY,50,0)</f>
        <v>0</v>
      </c>
      <c r="L87" s="31">
        <f>VLOOKUP(C87,[1]Sheet1!$B:$AZ,51,0)</f>
        <v>0</v>
      </c>
      <c r="M87" s="44">
        <f>VLOOKUP(C87,[1]Sheet1!$B$5:$BB$697,53,0)</f>
        <v>0</v>
      </c>
      <c r="N87" s="44">
        <f>VLOOKUP(C87,[1]Sheet1!$B:$BC,54,0)</f>
        <v>0</v>
      </c>
      <c r="O87" s="44">
        <f>VLOOKUP(C87,[1]Sheet1!$B:$BD,55,0)</f>
        <v>0</v>
      </c>
      <c r="P87" s="44">
        <f>VLOOKUP(C87,[1]Sheet1!$B:$BE,56,0)</f>
        <v>0</v>
      </c>
      <c r="Q87" s="44">
        <f>VLOOKUP(C87,[1]Sheet1!$B:$BF,57,0)</f>
        <v>0</v>
      </c>
      <c r="R87" s="45">
        <f t="shared" si="31"/>
        <v>0</v>
      </c>
      <c r="S87" s="92"/>
      <c r="T87" s="92">
        <f>VLOOKUP(C87,'[4]5.30 (2)'!$C$4:$V$115,20,0)</f>
        <v>884</v>
      </c>
      <c r="U87" s="53">
        <f t="shared" si="24"/>
        <v>884</v>
      </c>
      <c r="V87" s="25">
        <f t="shared" si="20"/>
        <v>-884</v>
      </c>
      <c r="W87" s="25"/>
      <c r="X87" s="44">
        <f>VLOOKUP(C87,[1]Sheet1!$B:$BG,58,0)</f>
        <v>0</v>
      </c>
      <c r="Y87" s="25">
        <f t="shared" si="21"/>
        <v>0</v>
      </c>
      <c r="Z87" s="60"/>
      <c r="AA87" s="60">
        <f t="shared" si="25"/>
        <v>-884</v>
      </c>
      <c r="AB87" s="60">
        <f t="shared" si="26"/>
        <v>0</v>
      </c>
      <c r="AC87" s="61"/>
      <c r="AD87" s="17">
        <f t="shared" si="27"/>
        <v>0</v>
      </c>
      <c r="AE87" s="26" t="str">
        <f t="shared" si="28"/>
        <v>100%</v>
      </c>
      <c r="AF87" s="26">
        <f t="shared" si="22"/>
        <v>0</v>
      </c>
      <c r="AG87" s="24">
        <v>0</v>
      </c>
      <c r="AH87" s="17">
        <f t="shared" si="29"/>
        <v>0</v>
      </c>
      <c r="AI87" s="14">
        <v>45443</v>
      </c>
      <c r="AJ87" s="7">
        <v>7</v>
      </c>
      <c r="AK87" s="14">
        <f t="shared" si="30"/>
        <v>45436</v>
      </c>
      <c r="AL87" s="10" t="s">
        <v>23</v>
      </c>
      <c r="AM87" s="17">
        <v>979.9</v>
      </c>
      <c r="AN87" s="7" t="s">
        <v>40</v>
      </c>
      <c r="AO87" s="20" t="s">
        <v>335</v>
      </c>
    </row>
    <row r="88" spans="1:41" ht="35.4" customHeight="1" x14ac:dyDescent="0.25">
      <c r="A88" s="7">
        <f t="shared" si="32"/>
        <v>85</v>
      </c>
      <c r="B88" s="7" t="s">
        <v>29</v>
      </c>
      <c r="C88" s="8" t="s">
        <v>355</v>
      </c>
      <c r="D88" s="72" t="s">
        <v>356</v>
      </c>
      <c r="E88" s="10" t="s">
        <v>46</v>
      </c>
      <c r="F88" s="12" t="s">
        <v>22</v>
      </c>
      <c r="G88" s="73">
        <v>1</v>
      </c>
      <c r="H88" s="17">
        <f>VLOOKUP(C88,[3]Sheet2!$A:$V,21,0)</f>
        <v>17113</v>
      </c>
      <c r="I88" s="17"/>
      <c r="J88" s="17">
        <f t="shared" si="23"/>
        <v>17113</v>
      </c>
      <c r="K88" s="31">
        <f>VLOOKUP(C88,[1]Sheet1!$B:$AY,50,0)</f>
        <v>0</v>
      </c>
      <c r="L88" s="31">
        <f>VLOOKUP(C88,[1]Sheet1!$B:$AZ,51,0)</f>
        <v>0</v>
      </c>
      <c r="M88" s="44">
        <f>VLOOKUP(C88,[1]Sheet1!$B$5:$BB$697,53,0)</f>
        <v>0</v>
      </c>
      <c r="N88" s="44">
        <f>VLOOKUP(C88,[1]Sheet1!$B:$BC,54,0)</f>
        <v>0</v>
      </c>
      <c r="O88" s="44">
        <f>VLOOKUP(C88,[1]Sheet1!$B:$BD,55,0)</f>
        <v>0</v>
      </c>
      <c r="P88" s="44">
        <f>VLOOKUP(C88,[1]Sheet1!$B:$BE,56,0)</f>
        <v>0</v>
      </c>
      <c r="Q88" s="44">
        <f>VLOOKUP(C88,[1]Sheet1!$B:$BF,57,0)</f>
        <v>0</v>
      </c>
      <c r="R88" s="45">
        <f t="shared" si="31"/>
        <v>0</v>
      </c>
      <c r="S88" s="92"/>
      <c r="T88" s="92">
        <f>VLOOKUP(C88,'[4]5.30 (2)'!$C$4:$V$115,20,0)</f>
        <v>5487.23</v>
      </c>
      <c r="U88" s="53">
        <f t="shared" si="24"/>
        <v>5487.23</v>
      </c>
      <c r="V88" s="25">
        <f t="shared" si="20"/>
        <v>-5487.23</v>
      </c>
      <c r="W88" s="25"/>
      <c r="X88" s="44">
        <f>VLOOKUP(C88,[1]Sheet1!$B:$BG,58,0)</f>
        <v>0</v>
      </c>
      <c r="Y88" s="25">
        <f t="shared" si="21"/>
        <v>0</v>
      </c>
      <c r="Z88" s="60"/>
      <c r="AA88" s="60">
        <f t="shared" si="25"/>
        <v>-5487.23</v>
      </c>
      <c r="AB88" s="60">
        <f t="shared" si="26"/>
        <v>0</v>
      </c>
      <c r="AC88" s="61"/>
      <c r="AD88" s="17">
        <f t="shared" si="27"/>
        <v>0</v>
      </c>
      <c r="AE88" s="26" t="str">
        <f t="shared" si="28"/>
        <v>100%</v>
      </c>
      <c r="AF88" s="26">
        <f t="shared" si="22"/>
        <v>0</v>
      </c>
      <c r="AG88" s="24">
        <v>0</v>
      </c>
      <c r="AH88" s="17">
        <f t="shared" si="29"/>
        <v>0</v>
      </c>
      <c r="AI88" s="14">
        <v>45443</v>
      </c>
      <c r="AJ88" s="7">
        <v>7</v>
      </c>
      <c r="AK88" s="14">
        <f t="shared" si="30"/>
        <v>45436</v>
      </c>
      <c r="AL88" s="10" t="s">
        <v>23</v>
      </c>
      <c r="AM88" s="17">
        <v>307.60000000000002</v>
      </c>
      <c r="AN88" s="7" t="s">
        <v>109</v>
      </c>
      <c r="AO88" s="20" t="s">
        <v>335</v>
      </c>
    </row>
    <row r="89" spans="1:41" ht="40.200000000000003" customHeight="1" x14ac:dyDescent="0.25">
      <c r="A89" s="7">
        <f t="shared" si="32"/>
        <v>86</v>
      </c>
      <c r="B89" s="7" t="s">
        <v>29</v>
      </c>
      <c r="C89" s="8" t="s">
        <v>336</v>
      </c>
      <c r="D89" s="22" t="s">
        <v>337</v>
      </c>
      <c r="E89" s="11" t="s">
        <v>291</v>
      </c>
      <c r="F89" s="12" t="s">
        <v>22</v>
      </c>
      <c r="G89" s="73">
        <v>1</v>
      </c>
      <c r="H89" s="17">
        <f>VLOOKUP(C89,[3]Sheet2!$A:$V,21,0)</f>
        <v>249048.97</v>
      </c>
      <c r="I89" s="17"/>
      <c r="J89" s="17">
        <f t="shared" si="23"/>
        <v>249048.97</v>
      </c>
      <c r="K89" s="31">
        <f>VLOOKUP(C89,[1]Sheet1!$B:$AY,50,0)</f>
        <v>450250.33</v>
      </c>
      <c r="L89" s="31">
        <f>VLOOKUP(C89,[1]Sheet1!$B:$AZ,51,0)</f>
        <v>63602.76</v>
      </c>
      <c r="M89" s="44">
        <f>VLOOKUP(C89,[1]Sheet1!$B$5:$BB$697,53,0)</f>
        <v>418.35</v>
      </c>
      <c r="N89" s="44">
        <f>VLOOKUP(C89,[1]Sheet1!$B:$BC,54,0)</f>
        <v>10600.46</v>
      </c>
      <c r="O89" s="44">
        <f>VLOOKUP(C89,[1]Sheet1!$B:$BD,55,0)</f>
        <v>10600.46</v>
      </c>
      <c r="P89" s="44">
        <f>VLOOKUP(C89,[1]Sheet1!$B:$BE,56,0)</f>
        <v>26599.726666666698</v>
      </c>
      <c r="Q89" s="44">
        <f>VLOOKUP(C89,[1]Sheet1!$B:$BF,57,0)</f>
        <v>53198.158333333296</v>
      </c>
      <c r="R89" s="45">
        <f t="shared" si="31"/>
        <v>101417.155</v>
      </c>
      <c r="S89" s="92"/>
      <c r="T89" s="92">
        <f>VLOOKUP(C89,'[4]5.30 (2)'!$C$4:$V$115,20,0)</f>
        <v>60000</v>
      </c>
      <c r="U89" s="53">
        <f t="shared" si="24"/>
        <v>60000</v>
      </c>
      <c r="V89" s="25">
        <f t="shared" si="20"/>
        <v>41417.154999999999</v>
      </c>
      <c r="W89" s="25"/>
      <c r="X89" s="44">
        <f>VLOOKUP(C89,[1]Sheet1!$B:$BG,58,0)</f>
        <v>75041.721666666694</v>
      </c>
      <c r="Y89" s="25">
        <f t="shared" si="21"/>
        <v>75041.721666666694</v>
      </c>
      <c r="Z89" s="60"/>
      <c r="AA89" s="60">
        <f t="shared" si="25"/>
        <v>116458.87666666669</v>
      </c>
      <c r="AB89" s="60">
        <f t="shared" si="26"/>
        <v>116458.87666666669</v>
      </c>
      <c r="AC89" s="61">
        <v>63602.76</v>
      </c>
      <c r="AD89" s="17">
        <f>4300*0.092*1.13</f>
        <v>447.02799999999991</v>
      </c>
      <c r="AE89" s="26">
        <f t="shared" si="28"/>
        <v>0.54613921944349841</v>
      </c>
      <c r="AF89" s="26">
        <f t="shared" si="22"/>
        <v>1.9208210204483743E-5</v>
      </c>
      <c r="AG89" s="24">
        <v>0</v>
      </c>
      <c r="AH89" s="17">
        <f t="shared" si="29"/>
        <v>447.02799999999991</v>
      </c>
      <c r="AI89" s="14">
        <v>45443</v>
      </c>
      <c r="AJ89" s="7">
        <v>7</v>
      </c>
      <c r="AK89" s="14">
        <f t="shared" si="30"/>
        <v>45436</v>
      </c>
      <c r="AL89" s="10" t="s">
        <v>23</v>
      </c>
      <c r="AM89" s="23"/>
      <c r="AN89" s="7" t="s">
        <v>338</v>
      </c>
      <c r="AO89" s="20" t="s">
        <v>339</v>
      </c>
    </row>
    <row r="90" spans="1:41" ht="40.200000000000003" customHeight="1" x14ac:dyDescent="0.25">
      <c r="A90" s="7">
        <f t="shared" si="32"/>
        <v>87</v>
      </c>
      <c r="B90" s="7" t="s">
        <v>29</v>
      </c>
      <c r="C90" s="8" t="s">
        <v>340</v>
      </c>
      <c r="D90" s="22" t="s">
        <v>341</v>
      </c>
      <c r="E90" s="11" t="s">
        <v>21</v>
      </c>
      <c r="F90" s="12" t="s">
        <v>22</v>
      </c>
      <c r="G90" s="73">
        <v>0.8</v>
      </c>
      <c r="H90" s="17">
        <f>VLOOKUP(C90,[3]Sheet2!$A:$V,21,0)</f>
        <v>0</v>
      </c>
      <c r="I90" s="17"/>
      <c r="J90" s="17">
        <f t="shared" si="23"/>
        <v>0</v>
      </c>
      <c r="K90" s="31">
        <f>VLOOKUP(C90,[1]Sheet1!$B:$AY,50,0)</f>
        <v>60107.89</v>
      </c>
      <c r="L90" s="31">
        <f>VLOOKUP(C90,[1]Sheet1!$B:$AZ,51,0)</f>
        <v>0</v>
      </c>
      <c r="M90" s="44">
        <f>VLOOKUP(C90,[1]Sheet1!$B$5:$BB$697,53,0)</f>
        <v>0</v>
      </c>
      <c r="N90" s="44">
        <f>VLOOKUP(C90,[1]Sheet1!$B:$BC,54,0)</f>
        <v>0</v>
      </c>
      <c r="O90" s="44">
        <f>VLOOKUP(C90,[1]Sheet1!$B:$BD,55,0)</f>
        <v>0</v>
      </c>
      <c r="P90" s="44">
        <f>VLOOKUP(C90,[1]Sheet1!$B:$BE,56,0)</f>
        <v>10017.981666666699</v>
      </c>
      <c r="Q90" s="44">
        <f>VLOOKUP(C90,[1]Sheet1!$B:$BF,57,0)</f>
        <v>10017.981666666699</v>
      </c>
      <c r="R90" s="45">
        <f t="shared" si="31"/>
        <v>16028.77066666672</v>
      </c>
      <c r="S90" s="92"/>
      <c r="T90" s="92">
        <f>VLOOKUP(C90,'[4]5.30 (2)'!$C$4:$V$115,20,0)</f>
        <v>60107.89</v>
      </c>
      <c r="U90" s="53">
        <f t="shared" si="24"/>
        <v>60107.89</v>
      </c>
      <c r="V90" s="25">
        <f t="shared" si="20"/>
        <v>-44079.119333333278</v>
      </c>
      <c r="W90" s="25"/>
      <c r="X90" s="44">
        <f>VLOOKUP(C90,[1]Sheet1!$B:$BG,58,0)</f>
        <v>10017.981666666699</v>
      </c>
      <c r="Y90" s="25">
        <f t="shared" si="21"/>
        <v>8014.38533333336</v>
      </c>
      <c r="Z90" s="60"/>
      <c r="AA90" s="60">
        <f t="shared" si="25"/>
        <v>-36064.733999999917</v>
      </c>
      <c r="AB90" s="60">
        <f t="shared" si="26"/>
        <v>0</v>
      </c>
      <c r="AC90" s="61"/>
      <c r="AD90" s="17">
        <f t="shared" si="27"/>
        <v>0</v>
      </c>
      <c r="AE90" s="26" t="str">
        <f t="shared" si="28"/>
        <v>100%</v>
      </c>
      <c r="AF90" s="26">
        <f t="shared" si="22"/>
        <v>0</v>
      </c>
      <c r="AG90" s="24">
        <v>0</v>
      </c>
      <c r="AH90" s="17">
        <f t="shared" si="29"/>
        <v>0</v>
      </c>
      <c r="AI90" s="14">
        <v>45442</v>
      </c>
      <c r="AJ90" s="7">
        <v>7</v>
      </c>
      <c r="AK90" s="14">
        <f t="shared" si="30"/>
        <v>45435</v>
      </c>
      <c r="AL90" s="10" t="s">
        <v>23</v>
      </c>
      <c r="AM90" s="23"/>
      <c r="AN90" s="7" t="s">
        <v>24</v>
      </c>
      <c r="AO90" s="20" t="s">
        <v>342</v>
      </c>
    </row>
    <row r="91" spans="1:41" ht="40.200000000000003" customHeight="1" x14ac:dyDescent="0.25">
      <c r="A91" s="7">
        <f t="shared" si="32"/>
        <v>88</v>
      </c>
      <c r="B91" s="7" t="s">
        <v>18</v>
      </c>
      <c r="C91" s="8" t="s">
        <v>357</v>
      </c>
      <c r="D91" s="22" t="s">
        <v>358</v>
      </c>
      <c r="E91" s="11" t="s">
        <v>359</v>
      </c>
      <c r="F91" s="12" t="s">
        <v>359</v>
      </c>
      <c r="G91" s="30">
        <v>1</v>
      </c>
      <c r="H91" s="17">
        <f>1600000-H92</f>
        <v>1254687.352</v>
      </c>
      <c r="I91" s="17"/>
      <c r="J91" s="17">
        <f t="shared" si="23"/>
        <v>1254687.352</v>
      </c>
      <c r="K91" s="31">
        <f>VLOOKUP(C91,[1]Sheet1!$B:$AY,50,0)</f>
        <v>4477302.63</v>
      </c>
      <c r="L91" s="31">
        <f>VLOOKUP(C91,[1]Sheet1!$B:$AZ,51,0)</f>
        <v>3658878.05</v>
      </c>
      <c r="M91" s="44">
        <f>VLOOKUP(C91,[1]Sheet1!$B$5:$BB$697,53,0)</f>
        <v>346046.15</v>
      </c>
      <c r="N91" s="44">
        <f>VLOOKUP(C91,[1]Sheet1!$B:$BC,54,0)</f>
        <v>400685.73</v>
      </c>
      <c r="O91" s="44">
        <f>VLOOKUP(C91,[1]Sheet1!$B:$BD,55,0)</f>
        <v>450511.11333333299</v>
      </c>
      <c r="P91" s="44">
        <f>VLOOKUP(C91,[1]Sheet1!$B:$BE,56,0)</f>
        <v>425040.16499999998</v>
      </c>
      <c r="Q91" s="44">
        <f>VLOOKUP(C91,[1]Sheet1!$B:$BF,57,0)</f>
        <v>426970.15166666702</v>
      </c>
      <c r="R91" s="45">
        <f t="shared" si="31"/>
        <v>2049253.31</v>
      </c>
      <c r="S91" s="92">
        <v>200000</v>
      </c>
      <c r="T91" s="92">
        <f>VLOOKUP(C91,'[4]5.30 (2)'!$C$4:$V$115,20,0)</f>
        <v>100000</v>
      </c>
      <c r="U91" s="53">
        <f t="shared" si="24"/>
        <v>300000</v>
      </c>
      <c r="V91" s="25">
        <f t="shared" si="20"/>
        <v>1749253.31</v>
      </c>
      <c r="W91" s="25"/>
      <c r="X91" s="44">
        <f>VLOOKUP(C91,[1]Sheet1!$B:$BG,58,0)</f>
        <v>393926.23666666698</v>
      </c>
      <c r="Y91" s="25">
        <f t="shared" si="21"/>
        <v>393926.23666666698</v>
      </c>
      <c r="Z91" s="60"/>
      <c r="AA91" s="60">
        <f t="shared" si="25"/>
        <v>2143179.5466666669</v>
      </c>
      <c r="AB91" s="60">
        <f t="shared" si="26"/>
        <v>2143179.5466666669</v>
      </c>
      <c r="AC91" s="61">
        <v>160000</v>
      </c>
      <c r="AD91" s="17">
        <f t="shared" si="27"/>
        <v>160000</v>
      </c>
      <c r="AE91" s="26">
        <f t="shared" si="28"/>
        <v>7.4655434374992724E-2</v>
      </c>
      <c r="AF91" s="26">
        <f t="shared" si="22"/>
        <v>6.8749913489029755E-3</v>
      </c>
      <c r="AG91" s="24">
        <v>0.02</v>
      </c>
      <c r="AH91" s="17">
        <f t="shared" si="29"/>
        <v>156800</v>
      </c>
      <c r="AI91" s="14">
        <v>45442</v>
      </c>
      <c r="AJ91" s="7">
        <v>7</v>
      </c>
      <c r="AK91" s="14">
        <f t="shared" si="30"/>
        <v>45435</v>
      </c>
      <c r="AL91" s="10" t="s">
        <v>23</v>
      </c>
      <c r="AM91" s="23"/>
      <c r="AN91" s="7" t="s">
        <v>360</v>
      </c>
      <c r="AO91" s="20"/>
    </row>
    <row r="92" spans="1:41" ht="40.200000000000003" customHeight="1" x14ac:dyDescent="0.25">
      <c r="A92" s="7">
        <f t="shared" si="32"/>
        <v>89</v>
      </c>
      <c r="B92" s="7" t="s">
        <v>18</v>
      </c>
      <c r="C92" s="8" t="s">
        <v>405</v>
      </c>
      <c r="D92" s="22" t="s">
        <v>406</v>
      </c>
      <c r="E92" s="11" t="s">
        <v>359</v>
      </c>
      <c r="F92" s="12" t="s">
        <v>359</v>
      </c>
      <c r="G92" s="30">
        <v>1</v>
      </c>
      <c r="H92" s="17">
        <v>345312.64799999999</v>
      </c>
      <c r="I92" s="17"/>
      <c r="J92" s="17">
        <f t="shared" si="23"/>
        <v>345312.64799999999</v>
      </c>
      <c r="K92" s="31">
        <f>VLOOKUP(C92,[1]Sheet1!$B:$AY,50,0)</f>
        <v>3514193.81</v>
      </c>
      <c r="L92" s="31">
        <f>VLOOKUP(C92,[1]Sheet1!$B:$AZ,51,0)</f>
        <v>2539631.6</v>
      </c>
      <c r="M92" s="44">
        <f>VLOOKUP(C92,[1]Sheet1!$B$5:$BB$697,53,0)</f>
        <v>270957.88</v>
      </c>
      <c r="N92" s="44">
        <f>VLOOKUP(C92,[1]Sheet1!$B:$BC,54,0)</f>
        <v>275790.35333333298</v>
      </c>
      <c r="O92" s="44">
        <f>VLOOKUP(C92,[1]Sheet1!$B:$BD,55,0)</f>
        <v>284191.38500000001</v>
      </c>
      <c r="P92" s="44">
        <f>VLOOKUP(C92,[1]Sheet1!$B:$BE,56,0)</f>
        <v>288201.191666667</v>
      </c>
      <c r="Q92" s="44">
        <f>VLOOKUP(C92,[1]Sheet1!$B:$BF,57,0)</f>
        <v>294215.995</v>
      </c>
      <c r="R92" s="45">
        <f t="shared" si="31"/>
        <v>1413356.8050000002</v>
      </c>
      <c r="S92" s="92"/>
      <c r="T92" s="92">
        <f>VLOOKUP(C92,'[4]5.30 (2)'!$C$4:$V$115,20,0)</f>
        <v>180000</v>
      </c>
      <c r="U92" s="53">
        <f t="shared" si="24"/>
        <v>180000</v>
      </c>
      <c r="V92" s="25">
        <f t="shared" si="20"/>
        <v>1233356.8050000002</v>
      </c>
      <c r="W92" s="25"/>
      <c r="X92" s="44">
        <f>VLOOKUP(C92,[1]Sheet1!$B:$BG,58,0)</f>
        <v>291121.02833333297</v>
      </c>
      <c r="Y92" s="25">
        <f t="shared" si="21"/>
        <v>291121.02833333297</v>
      </c>
      <c r="Z92" s="60"/>
      <c r="AA92" s="60">
        <f t="shared" si="25"/>
        <v>1524477.833333333</v>
      </c>
      <c r="AB92" s="60">
        <f t="shared" si="26"/>
        <v>1524477.833333333</v>
      </c>
      <c r="AC92" s="61">
        <v>330000</v>
      </c>
      <c r="AD92" s="17">
        <f t="shared" si="27"/>
        <v>330000</v>
      </c>
      <c r="AE92" s="26">
        <f t="shared" si="28"/>
        <v>0.21646756206250733</v>
      </c>
      <c r="AF92" s="26"/>
      <c r="AG92" s="24">
        <v>0.02</v>
      </c>
      <c r="AH92" s="17">
        <f t="shared" si="29"/>
        <v>323400</v>
      </c>
      <c r="AI92" s="14">
        <v>45442</v>
      </c>
      <c r="AJ92" s="7">
        <v>7</v>
      </c>
      <c r="AK92" s="14">
        <f t="shared" si="30"/>
        <v>45435</v>
      </c>
      <c r="AL92" s="10" t="s">
        <v>23</v>
      </c>
      <c r="AM92" s="23"/>
      <c r="AN92" s="7" t="s">
        <v>360</v>
      </c>
      <c r="AO92" s="20"/>
    </row>
    <row r="93" spans="1:41" ht="40.200000000000003" customHeight="1" x14ac:dyDescent="0.25">
      <c r="A93" s="7">
        <f t="shared" si="32"/>
        <v>90</v>
      </c>
      <c r="B93" s="7" t="s">
        <v>29</v>
      </c>
      <c r="C93" s="8" t="s">
        <v>197</v>
      </c>
      <c r="D93" s="32" t="s">
        <v>198</v>
      </c>
      <c r="E93" s="11" t="s">
        <v>359</v>
      </c>
      <c r="F93" s="12" t="s">
        <v>359</v>
      </c>
      <c r="G93" s="30">
        <v>0.8</v>
      </c>
      <c r="H93" s="17"/>
      <c r="I93" s="17"/>
      <c r="J93" s="17">
        <f t="shared" si="23"/>
        <v>0</v>
      </c>
      <c r="K93" s="31">
        <f>VLOOKUP(C93,[1]Sheet1!$B:$AY,50,0)</f>
        <v>512594.44</v>
      </c>
      <c r="L93" s="31">
        <f>VLOOKUP(C93,[1]Sheet1!$B:$AZ,51,0)</f>
        <v>512594.44</v>
      </c>
      <c r="M93" s="44">
        <f>VLOOKUP(C93,[1]Sheet1!$B$5:$BB$697,53,0)</f>
        <v>48943.328333333302</v>
      </c>
      <c r="N93" s="44">
        <f>VLOOKUP(C93,[1]Sheet1!$B:$BC,54,0)</f>
        <v>56864.09</v>
      </c>
      <c r="O93" s="44">
        <f>VLOOKUP(C93,[1]Sheet1!$B:$BD,55,0)</f>
        <v>54846.13</v>
      </c>
      <c r="P93" s="44">
        <f>VLOOKUP(C93,[1]Sheet1!$B:$BE,56,0)</f>
        <v>47745.918333333299</v>
      </c>
      <c r="Q93" s="44">
        <f>VLOOKUP(C93,[1]Sheet1!$B:$BF,57,0)</f>
        <v>49422.493333333303</v>
      </c>
      <c r="R93" s="45">
        <f t="shared" si="31"/>
        <v>206257.56799999994</v>
      </c>
      <c r="S93" s="92"/>
      <c r="T93" s="92">
        <f>VLOOKUP(C93,'[4]5.30 (2)'!$C$4:$V$115,20,0)</f>
        <v>50000</v>
      </c>
      <c r="U93" s="53">
        <f t="shared" si="24"/>
        <v>50000</v>
      </c>
      <c r="V93" s="25">
        <f t="shared" si="20"/>
        <v>156257.56799999994</v>
      </c>
      <c r="W93" s="25"/>
      <c r="X93" s="44">
        <f>VLOOKUP(C93,[1]Sheet1!$B:$BG,58,0)</f>
        <v>49433.565000000002</v>
      </c>
      <c r="Y93" s="25">
        <f t="shared" si="21"/>
        <v>39546.852000000006</v>
      </c>
      <c r="Z93" s="60"/>
      <c r="AA93" s="60">
        <f t="shared" si="25"/>
        <v>195804.41999999995</v>
      </c>
      <c r="AB93" s="60">
        <f t="shared" si="26"/>
        <v>195804.41999999995</v>
      </c>
      <c r="AC93" s="61">
        <v>100000</v>
      </c>
      <c r="AD93" s="17">
        <f t="shared" si="27"/>
        <v>100000</v>
      </c>
      <c r="AE93" s="26">
        <f t="shared" si="28"/>
        <v>0.51071370094709823</v>
      </c>
      <c r="AF93" s="26">
        <f t="shared" ref="AF93:AF114" si="33">AD93/$AD$1</f>
        <v>4.2968695930643598E-3</v>
      </c>
      <c r="AG93" s="24">
        <v>0</v>
      </c>
      <c r="AH93" s="17">
        <f t="shared" si="29"/>
        <v>100000</v>
      </c>
      <c r="AI93" s="14">
        <v>45442</v>
      </c>
      <c r="AJ93" s="7">
        <v>7</v>
      </c>
      <c r="AK93" s="14">
        <f t="shared" si="30"/>
        <v>45435</v>
      </c>
      <c r="AL93" s="10" t="s">
        <v>23</v>
      </c>
      <c r="AM93" s="23"/>
      <c r="AN93" s="7" t="s">
        <v>360</v>
      </c>
      <c r="AO93" s="20"/>
    </row>
    <row r="94" spans="1:41" ht="40.200000000000003" customHeight="1" x14ac:dyDescent="0.25">
      <c r="A94" s="7">
        <f t="shared" si="32"/>
        <v>91</v>
      </c>
      <c r="B94" s="7" t="s">
        <v>29</v>
      </c>
      <c r="C94" s="8" t="s">
        <v>361</v>
      </c>
      <c r="D94" s="32" t="s">
        <v>362</v>
      </c>
      <c r="E94" s="11" t="s">
        <v>359</v>
      </c>
      <c r="F94" s="12" t="s">
        <v>359</v>
      </c>
      <c r="G94" s="30">
        <v>0.8</v>
      </c>
      <c r="H94" s="17"/>
      <c r="I94" s="17"/>
      <c r="J94" s="17">
        <f t="shared" si="23"/>
        <v>0</v>
      </c>
      <c r="K94" s="31">
        <f>VLOOKUP(C94,[1]Sheet1!$B:$AY,50,0)</f>
        <v>1581661.6</v>
      </c>
      <c r="L94" s="31">
        <f>VLOOKUP(C94,[1]Sheet1!$B:$AZ,51,0)</f>
        <v>1581661.6</v>
      </c>
      <c r="M94" s="44">
        <f>VLOOKUP(C94,[1]Sheet1!$B$5:$BB$697,53,0)</f>
        <v>65270</v>
      </c>
      <c r="N94" s="44">
        <f>VLOOKUP(C94,[1]Sheet1!$B:$BC,54,0)</f>
        <v>94237.733333333294</v>
      </c>
      <c r="O94" s="44">
        <f>VLOOKUP(C94,[1]Sheet1!$B:$BD,55,0)</f>
        <v>150714.26666666701</v>
      </c>
      <c r="P94" s="44">
        <f>VLOOKUP(C94,[1]Sheet1!$B:$BE,56,0)</f>
        <v>180676.933333333</v>
      </c>
      <c r="Q94" s="44">
        <f>VLOOKUP(C94,[1]Sheet1!$B:$BF,57,0)</f>
        <v>230024.73333333299</v>
      </c>
      <c r="R94" s="45">
        <f t="shared" si="31"/>
        <v>576738.933333333</v>
      </c>
      <c r="S94" s="92"/>
      <c r="T94" s="92">
        <f>VLOOKUP(C94,'[4]5.30 (2)'!$C$4:$V$115,20,0)</f>
        <v>200000</v>
      </c>
      <c r="U94" s="53">
        <f t="shared" si="24"/>
        <v>200000</v>
      </c>
      <c r="V94" s="25">
        <f t="shared" si="20"/>
        <v>376738.933333333</v>
      </c>
      <c r="W94" s="25"/>
      <c r="X94" s="44">
        <f>VLOOKUP(C94,[1]Sheet1!$B:$BG,58,0)</f>
        <v>252822.933333333</v>
      </c>
      <c r="Y94" s="25">
        <f t="shared" si="21"/>
        <v>202258.34666666642</v>
      </c>
      <c r="Z94" s="60"/>
      <c r="AA94" s="60">
        <f t="shared" si="25"/>
        <v>578997.27999999945</v>
      </c>
      <c r="AB94" s="60">
        <f t="shared" si="26"/>
        <v>578997.27999999945</v>
      </c>
      <c r="AC94" s="61">
        <v>350000</v>
      </c>
      <c r="AD94" s="17">
        <f t="shared" si="27"/>
        <v>350000</v>
      </c>
      <c r="AE94" s="26">
        <f t="shared" si="28"/>
        <v>0.60449334062502047</v>
      </c>
      <c r="AF94" s="26">
        <f t="shared" si="33"/>
        <v>1.5039043575725258E-2</v>
      </c>
      <c r="AG94" s="24">
        <v>0</v>
      </c>
      <c r="AH94" s="17">
        <f t="shared" si="29"/>
        <v>350000</v>
      </c>
      <c r="AI94" s="14">
        <v>45442</v>
      </c>
      <c r="AJ94" s="7">
        <v>7</v>
      </c>
      <c r="AK94" s="14">
        <f t="shared" si="30"/>
        <v>45435</v>
      </c>
      <c r="AL94" s="10" t="s">
        <v>23</v>
      </c>
      <c r="AM94" s="23"/>
      <c r="AN94" s="7" t="s">
        <v>360</v>
      </c>
      <c r="AO94" s="20"/>
    </row>
    <row r="95" spans="1:41" ht="40.200000000000003" customHeight="1" x14ac:dyDescent="0.25">
      <c r="A95" s="7">
        <f t="shared" si="32"/>
        <v>92</v>
      </c>
      <c r="B95" s="7" t="s">
        <v>29</v>
      </c>
      <c r="C95" s="8" t="s">
        <v>363</v>
      </c>
      <c r="D95" s="22" t="s">
        <v>364</v>
      </c>
      <c r="E95" s="11" t="s">
        <v>359</v>
      </c>
      <c r="F95" s="12" t="s">
        <v>359</v>
      </c>
      <c r="G95" s="30">
        <v>0.8</v>
      </c>
      <c r="H95" s="17">
        <f>VLOOKUP(C95,[3]Sheet2!$A:$V,21,0)</f>
        <v>0</v>
      </c>
      <c r="I95" s="17"/>
      <c r="J95" s="17">
        <f t="shared" si="23"/>
        <v>0</v>
      </c>
      <c r="K95" s="31">
        <f>VLOOKUP(C95,[1]Sheet1!$B:$AY,50,0)</f>
        <v>139448.35</v>
      </c>
      <c r="L95" s="31">
        <f>VLOOKUP(C95,[1]Sheet1!$B:$AZ,51,0)</f>
        <v>139448.35</v>
      </c>
      <c r="M95" s="44">
        <f>VLOOKUP(C95,[1]Sheet1!$B$5:$BB$697,53,0)</f>
        <v>23241.391666666699</v>
      </c>
      <c r="N95" s="44">
        <f>VLOOKUP(C95,[1]Sheet1!$B:$BC,54,0)</f>
        <v>23241.391666666699</v>
      </c>
      <c r="O95" s="44">
        <f>VLOOKUP(C95,[1]Sheet1!$B:$BD,55,0)</f>
        <v>0</v>
      </c>
      <c r="P95" s="44">
        <f>VLOOKUP(C95,[1]Sheet1!$B:$BE,56,0)</f>
        <v>0</v>
      </c>
      <c r="Q95" s="44">
        <f>VLOOKUP(C95,[1]Sheet1!$B:$BF,57,0)</f>
        <v>0</v>
      </c>
      <c r="R95" s="45">
        <f t="shared" si="31"/>
        <v>37186.22666666672</v>
      </c>
      <c r="S95" s="92"/>
      <c r="T95" s="92"/>
      <c r="U95" s="53">
        <f t="shared" si="24"/>
        <v>0</v>
      </c>
      <c r="V95" s="25">
        <f t="shared" si="20"/>
        <v>37186.22666666672</v>
      </c>
      <c r="W95" s="25"/>
      <c r="X95" s="44">
        <f>VLOOKUP(C95,[1]Sheet1!$B:$BG,58,0)</f>
        <v>0</v>
      </c>
      <c r="Y95" s="25">
        <f t="shared" si="21"/>
        <v>0</v>
      </c>
      <c r="Z95" s="60"/>
      <c r="AA95" s="60">
        <f t="shared" si="25"/>
        <v>37186.22666666672</v>
      </c>
      <c r="AB95" s="60">
        <f t="shared" si="26"/>
        <v>37186.22666666672</v>
      </c>
      <c r="AC95" s="61">
        <v>30000</v>
      </c>
      <c r="AD95" s="17">
        <f t="shared" si="27"/>
        <v>30000</v>
      </c>
      <c r="AE95" s="26">
        <f t="shared" si="28"/>
        <v>0.80675031292948129</v>
      </c>
      <c r="AF95" s="26">
        <f t="shared" si="33"/>
        <v>1.2890608779193079E-3</v>
      </c>
      <c r="AG95" s="24">
        <v>0</v>
      </c>
      <c r="AH95" s="17">
        <f t="shared" si="29"/>
        <v>30000</v>
      </c>
      <c r="AI95" s="14">
        <v>45442</v>
      </c>
      <c r="AJ95" s="7">
        <v>7</v>
      </c>
      <c r="AK95" s="14">
        <f t="shared" si="30"/>
        <v>45435</v>
      </c>
      <c r="AL95" s="10" t="s">
        <v>23</v>
      </c>
      <c r="AM95" s="23"/>
      <c r="AN95" s="7" t="s">
        <v>360</v>
      </c>
      <c r="AO95" s="20"/>
    </row>
    <row r="96" spans="1:41" ht="40.200000000000003" customHeight="1" x14ac:dyDescent="0.25">
      <c r="A96" s="7">
        <f t="shared" si="32"/>
        <v>93</v>
      </c>
      <c r="B96" s="7" t="s">
        <v>29</v>
      </c>
      <c r="C96" s="8" t="s">
        <v>199</v>
      </c>
      <c r="D96" s="32" t="s">
        <v>200</v>
      </c>
      <c r="E96" s="11" t="s">
        <v>359</v>
      </c>
      <c r="F96" s="12" t="s">
        <v>359</v>
      </c>
      <c r="G96" s="30">
        <v>0.8</v>
      </c>
      <c r="H96" s="17"/>
      <c r="I96" s="17"/>
      <c r="J96" s="17">
        <f t="shared" si="23"/>
        <v>0</v>
      </c>
      <c r="K96" s="31">
        <f>VLOOKUP(C96,[1]Sheet1!$B:$AY,50,0)</f>
        <v>209081.28</v>
      </c>
      <c r="L96" s="31">
        <f>VLOOKUP(C96,[1]Sheet1!$B:$AZ,51,0)</f>
        <v>209081.28</v>
      </c>
      <c r="M96" s="44">
        <f>VLOOKUP(C96,[1]Sheet1!$B$5:$BB$697,53,0)</f>
        <v>4878.4733333333297</v>
      </c>
      <c r="N96" s="44">
        <f>VLOOKUP(C96,[1]Sheet1!$B:$BC,54,0)</f>
        <v>9509.4183333333294</v>
      </c>
      <c r="O96" s="44">
        <f>VLOOKUP(C96,[1]Sheet1!$B:$BD,55,0)</f>
        <v>16989.3966666667</v>
      </c>
      <c r="P96" s="44">
        <f>VLOOKUP(C96,[1]Sheet1!$B:$BE,56,0)</f>
        <v>21969.6116666667</v>
      </c>
      <c r="Q96" s="44">
        <f>VLOOKUP(C96,[1]Sheet1!$B:$BF,57,0)</f>
        <v>28901.27</v>
      </c>
      <c r="R96" s="45">
        <f t="shared" si="31"/>
        <v>65798.536000000051</v>
      </c>
      <c r="S96" s="92"/>
      <c r="T96" s="92">
        <f>VLOOKUP(C96,'[4]5.30 (2)'!$C$4:$V$115,20,0)</f>
        <v>40000</v>
      </c>
      <c r="U96" s="53">
        <f t="shared" si="24"/>
        <v>40000</v>
      </c>
      <c r="V96" s="25">
        <f t="shared" si="20"/>
        <v>25798.536000000051</v>
      </c>
      <c r="W96" s="25"/>
      <c r="X96" s="44">
        <f>VLOOKUP(C96,[1]Sheet1!$B:$BG,58,0)</f>
        <v>34547.253333333298</v>
      </c>
      <c r="Y96" s="25">
        <f t="shared" si="21"/>
        <v>27637.802666666641</v>
      </c>
      <c r="Z96" s="60"/>
      <c r="AA96" s="60">
        <f t="shared" si="25"/>
        <v>53436.338666666692</v>
      </c>
      <c r="AB96" s="60">
        <f t="shared" si="26"/>
        <v>53436.338666666692</v>
      </c>
      <c r="AC96" s="61">
        <v>50000</v>
      </c>
      <c r="AD96" s="17">
        <f t="shared" si="27"/>
        <v>50000</v>
      </c>
      <c r="AE96" s="26">
        <f t="shared" si="28"/>
        <v>0.93569284961489585</v>
      </c>
      <c r="AF96" s="26">
        <f t="shared" si="33"/>
        <v>2.1484347965321799E-3</v>
      </c>
      <c r="AG96" s="24">
        <v>0</v>
      </c>
      <c r="AH96" s="17">
        <f t="shared" si="29"/>
        <v>50000</v>
      </c>
      <c r="AI96" s="14">
        <v>45442</v>
      </c>
      <c r="AJ96" s="7">
        <v>7</v>
      </c>
      <c r="AK96" s="14">
        <f t="shared" si="30"/>
        <v>45435</v>
      </c>
      <c r="AL96" s="10" t="s">
        <v>23</v>
      </c>
      <c r="AM96" s="23"/>
      <c r="AN96" s="7" t="s">
        <v>360</v>
      </c>
      <c r="AO96" s="20"/>
    </row>
    <row r="97" spans="1:41" ht="40.200000000000003" customHeight="1" x14ac:dyDescent="0.25">
      <c r="A97" s="7">
        <f t="shared" si="32"/>
        <v>94</v>
      </c>
      <c r="B97" s="7" t="s">
        <v>29</v>
      </c>
      <c r="C97" s="8" t="s">
        <v>407</v>
      </c>
      <c r="D97" s="22" t="s">
        <v>365</v>
      </c>
      <c r="E97" s="11" t="s">
        <v>359</v>
      </c>
      <c r="F97" s="12" t="s">
        <v>359</v>
      </c>
      <c r="G97" s="30">
        <v>0.8</v>
      </c>
      <c r="H97" s="17"/>
      <c r="I97" s="17"/>
      <c r="J97" s="17">
        <f t="shared" si="23"/>
        <v>0</v>
      </c>
      <c r="K97" s="31" t="e">
        <f>VLOOKUP(C97,[1]Sheet1!$B:$AY,50,0)</f>
        <v>#N/A</v>
      </c>
      <c r="L97" s="31" t="e">
        <f>VLOOKUP(C97,[1]Sheet1!$B:$AZ,51,0)</f>
        <v>#N/A</v>
      </c>
      <c r="M97" s="44" t="e">
        <f>VLOOKUP(C97,[1]Sheet1!$B$5:$BB$697,53,0)</f>
        <v>#N/A</v>
      </c>
      <c r="N97" s="44" t="e">
        <f>VLOOKUP(C97,[1]Sheet1!$B:$BC,54,0)</f>
        <v>#N/A</v>
      </c>
      <c r="O97" s="44" t="e">
        <f>VLOOKUP(C97,[1]Sheet1!$B:$BD,55,0)</f>
        <v>#N/A</v>
      </c>
      <c r="P97" s="44" t="e">
        <f>VLOOKUP(C97,[1]Sheet1!$B:$BE,56,0)</f>
        <v>#N/A</v>
      </c>
      <c r="Q97" s="44" t="e">
        <f>VLOOKUP(C97,[1]Sheet1!$B:$BF,57,0)</f>
        <v>#N/A</v>
      </c>
      <c r="R97" s="45">
        <v>0</v>
      </c>
      <c r="S97" s="92"/>
      <c r="T97" s="92">
        <f>VLOOKUP(C97,'[4]5.30 (2)'!$C$4:$V$115,20,0)</f>
        <v>25200</v>
      </c>
      <c r="U97" s="53">
        <f t="shared" si="24"/>
        <v>25200</v>
      </c>
      <c r="V97" s="25">
        <f t="shared" si="20"/>
        <v>-25200</v>
      </c>
      <c r="W97" s="25"/>
      <c r="X97" s="44"/>
      <c r="Y97" s="25">
        <f t="shared" si="21"/>
        <v>0</v>
      </c>
      <c r="Z97" s="60"/>
      <c r="AA97" s="60">
        <f t="shared" si="25"/>
        <v>-25200</v>
      </c>
      <c r="AB97" s="60">
        <f t="shared" si="26"/>
        <v>0</v>
      </c>
      <c r="AC97" s="61"/>
      <c r="AD97" s="17">
        <f t="shared" si="27"/>
        <v>0</v>
      </c>
      <c r="AE97" s="26" t="str">
        <f t="shared" si="28"/>
        <v>100%</v>
      </c>
      <c r="AF97" s="26">
        <f t="shared" si="33"/>
        <v>0</v>
      </c>
      <c r="AG97" s="24">
        <v>0</v>
      </c>
      <c r="AH97" s="17">
        <f t="shared" si="29"/>
        <v>0</v>
      </c>
      <c r="AI97" s="14">
        <v>45442</v>
      </c>
      <c r="AJ97" s="7">
        <v>7</v>
      </c>
      <c r="AK97" s="14">
        <f t="shared" si="30"/>
        <v>45435</v>
      </c>
      <c r="AL97" s="10" t="s">
        <v>23</v>
      </c>
      <c r="AM97" s="23"/>
      <c r="AN97" s="7" t="s">
        <v>360</v>
      </c>
      <c r="AO97" s="20"/>
    </row>
    <row r="98" spans="1:41" ht="40.200000000000003" customHeight="1" x14ac:dyDescent="0.25">
      <c r="A98" s="7">
        <f t="shared" si="32"/>
        <v>95</v>
      </c>
      <c r="B98" s="7" t="s">
        <v>29</v>
      </c>
      <c r="C98" s="8" t="s">
        <v>366</v>
      </c>
      <c r="D98" s="22" t="s">
        <v>367</v>
      </c>
      <c r="E98" s="11" t="s">
        <v>359</v>
      </c>
      <c r="F98" s="12" t="s">
        <v>359</v>
      </c>
      <c r="G98" s="30">
        <v>1</v>
      </c>
      <c r="H98" s="17"/>
      <c r="I98" s="17"/>
      <c r="J98" s="17">
        <f t="shared" si="23"/>
        <v>0</v>
      </c>
      <c r="K98" s="31">
        <f>VLOOKUP(C98,[1]Sheet1!$B:$AY,50,0)</f>
        <v>40240</v>
      </c>
      <c r="L98" s="31">
        <f>VLOOKUP(C98,[1]Sheet1!$B:$AZ,51,0)</f>
        <v>40240</v>
      </c>
      <c r="M98" s="44">
        <f>VLOOKUP(C98,[1]Sheet1!$B$5:$BB$697,53,0)</f>
        <v>2978.3333333333298</v>
      </c>
      <c r="N98" s="44">
        <f>VLOOKUP(C98,[1]Sheet1!$B:$BC,54,0)</f>
        <v>2978.3333333333298</v>
      </c>
      <c r="O98" s="44">
        <f>VLOOKUP(C98,[1]Sheet1!$B:$BD,55,0)</f>
        <v>2978.3333333333298</v>
      </c>
      <c r="P98" s="44">
        <f>VLOOKUP(C98,[1]Sheet1!$B:$BE,56,0)</f>
        <v>2978.3333333333298</v>
      </c>
      <c r="Q98" s="44">
        <f>VLOOKUP(C98,[1]Sheet1!$B:$BF,57,0)</f>
        <v>6706.6666666666697</v>
      </c>
      <c r="R98" s="45">
        <f>SUM(M98:Q98)*G98</f>
        <v>18619.999999999989</v>
      </c>
      <c r="S98" s="92"/>
      <c r="T98" s="92">
        <f>VLOOKUP(C98,'[4]5.30 (2)'!$C$4:$V$115,20,0)</f>
        <v>5000</v>
      </c>
      <c r="U98" s="53">
        <f t="shared" si="24"/>
        <v>5000</v>
      </c>
      <c r="V98" s="25">
        <f t="shared" si="20"/>
        <v>13619.999999999989</v>
      </c>
      <c r="W98" s="25"/>
      <c r="X98" s="44">
        <f>VLOOKUP(C98,[1]Sheet1!$B:$BG,58,0)</f>
        <v>6706.6666666666697</v>
      </c>
      <c r="Y98" s="25">
        <f t="shared" si="21"/>
        <v>6706.6666666666697</v>
      </c>
      <c r="Z98" s="60"/>
      <c r="AA98" s="60">
        <f t="shared" si="25"/>
        <v>20326.666666666657</v>
      </c>
      <c r="AB98" s="60">
        <f t="shared" si="26"/>
        <v>20326.666666666657</v>
      </c>
      <c r="AC98" s="61"/>
      <c r="AD98" s="17">
        <f t="shared" si="27"/>
        <v>0</v>
      </c>
      <c r="AE98" s="26">
        <f t="shared" si="28"/>
        <v>0</v>
      </c>
      <c r="AF98" s="26">
        <f t="shared" si="33"/>
        <v>0</v>
      </c>
      <c r="AG98" s="24">
        <v>0</v>
      </c>
      <c r="AH98" s="17">
        <f t="shared" si="29"/>
        <v>0</v>
      </c>
      <c r="AI98" s="14">
        <v>45442</v>
      </c>
      <c r="AJ98" s="7">
        <v>7</v>
      </c>
      <c r="AK98" s="14">
        <f t="shared" si="30"/>
        <v>45435</v>
      </c>
      <c r="AL98" s="10" t="s">
        <v>23</v>
      </c>
      <c r="AM98" s="23"/>
      <c r="AN98" s="7" t="s">
        <v>360</v>
      </c>
      <c r="AO98" s="20"/>
    </row>
    <row r="99" spans="1:41" ht="40.200000000000003" customHeight="1" x14ac:dyDescent="0.25">
      <c r="A99" s="7">
        <f t="shared" si="32"/>
        <v>96</v>
      </c>
      <c r="B99" s="7" t="s">
        <v>29</v>
      </c>
      <c r="C99" s="33" t="s">
        <v>435</v>
      </c>
      <c r="D99" s="34" t="s">
        <v>436</v>
      </c>
      <c r="E99" s="11" t="s">
        <v>359</v>
      </c>
      <c r="F99" s="12" t="s">
        <v>359</v>
      </c>
      <c r="G99" s="30">
        <v>1</v>
      </c>
      <c r="H99" s="17"/>
      <c r="I99" s="17"/>
      <c r="J99" s="17">
        <f t="shared" si="23"/>
        <v>0</v>
      </c>
      <c r="K99" s="35">
        <v>24345</v>
      </c>
      <c r="L99" s="35">
        <v>24345</v>
      </c>
      <c r="M99" s="44">
        <f>VLOOKUP(C99,[1]Sheet1!$B$5:$BB$697,53,0)</f>
        <v>0</v>
      </c>
      <c r="N99" s="44">
        <f>VLOOKUP(C99,[1]Sheet1!$B:$BC,54,0)</f>
        <v>0</v>
      </c>
      <c r="O99" s="44">
        <f>VLOOKUP(C99,[1]Sheet1!$B:$BD,55,0)</f>
        <v>0</v>
      </c>
      <c r="P99" s="44">
        <f>VLOOKUP(C99,[1]Sheet1!$B:$BE,56,0)</f>
        <v>0</v>
      </c>
      <c r="Q99" s="44">
        <f>VLOOKUP(C99,[1]Sheet1!$B:$BF,57,0)</f>
        <v>0</v>
      </c>
      <c r="R99" s="45">
        <v>0</v>
      </c>
      <c r="S99" s="92"/>
      <c r="T99" s="92"/>
      <c r="U99" s="53">
        <f t="shared" si="24"/>
        <v>0</v>
      </c>
      <c r="V99" s="25">
        <f t="shared" si="20"/>
        <v>0</v>
      </c>
      <c r="W99" s="25"/>
      <c r="X99" s="44"/>
      <c r="Y99" s="25">
        <f t="shared" si="21"/>
        <v>0</v>
      </c>
      <c r="Z99" s="60"/>
      <c r="AA99" s="60">
        <v>24345</v>
      </c>
      <c r="AB99" s="60">
        <f>IF(AA99&gt;=0,AA99,0)</f>
        <v>24345</v>
      </c>
      <c r="AC99" s="61">
        <v>24345</v>
      </c>
      <c r="AD99" s="17">
        <f t="shared" si="27"/>
        <v>24345</v>
      </c>
      <c r="AE99" s="26">
        <f t="shared" si="28"/>
        <v>1</v>
      </c>
      <c r="AF99" s="26">
        <f t="shared" si="33"/>
        <v>1.0460729024315183E-3</v>
      </c>
      <c r="AG99" s="24">
        <v>0</v>
      </c>
      <c r="AH99" s="17">
        <f t="shared" si="29"/>
        <v>24345</v>
      </c>
      <c r="AI99" s="14">
        <v>45442</v>
      </c>
      <c r="AJ99" s="7">
        <v>7</v>
      </c>
      <c r="AK99" s="14">
        <f t="shared" si="30"/>
        <v>45435</v>
      </c>
      <c r="AL99" s="10" t="s">
        <v>23</v>
      </c>
      <c r="AM99" s="23"/>
      <c r="AN99" s="7" t="s">
        <v>434</v>
      </c>
      <c r="AO99" s="20"/>
    </row>
    <row r="100" spans="1:41" ht="40.200000000000003" customHeight="1" x14ac:dyDescent="0.25">
      <c r="A100" s="7">
        <f t="shared" si="32"/>
        <v>97</v>
      </c>
      <c r="B100" s="7" t="s">
        <v>29</v>
      </c>
      <c r="C100" s="33"/>
      <c r="D100" s="34" t="s">
        <v>437</v>
      </c>
      <c r="E100" s="11" t="s">
        <v>359</v>
      </c>
      <c r="F100" s="12" t="s">
        <v>359</v>
      </c>
      <c r="G100" s="30">
        <v>1</v>
      </c>
      <c r="H100" s="17"/>
      <c r="I100" s="17"/>
      <c r="J100" s="17">
        <f t="shared" si="23"/>
        <v>0</v>
      </c>
      <c r="K100" s="35">
        <v>35587.5</v>
      </c>
      <c r="L100" s="35">
        <v>35587.5</v>
      </c>
      <c r="M100" s="44" t="e">
        <f>VLOOKUP(C100,[1]Sheet1!$B$5:$BB$697,53,0)</f>
        <v>#N/A</v>
      </c>
      <c r="N100" s="44" t="e">
        <f>VLOOKUP(C100,[1]Sheet1!$B:$BC,54,0)</f>
        <v>#N/A</v>
      </c>
      <c r="O100" s="44" t="e">
        <f>VLOOKUP(C100,[1]Sheet1!$B:$BD,55,0)</f>
        <v>#N/A</v>
      </c>
      <c r="P100" s="44" t="e">
        <f>VLOOKUP(C100,[1]Sheet1!$B:$BE,56,0)</f>
        <v>#N/A</v>
      </c>
      <c r="Q100" s="44" t="e">
        <f>VLOOKUP(C100,[1]Sheet1!$B:$BF,57,0)</f>
        <v>#N/A</v>
      </c>
      <c r="R100" s="45">
        <v>0</v>
      </c>
      <c r="S100" s="92"/>
      <c r="T100" s="92"/>
      <c r="U100" s="53">
        <f t="shared" si="24"/>
        <v>0</v>
      </c>
      <c r="V100" s="25">
        <v>0</v>
      </c>
      <c r="W100" s="25"/>
      <c r="X100" s="44"/>
      <c r="Y100" s="25">
        <f t="shared" ref="Y100:Y131" si="34">G100*X100</f>
        <v>0</v>
      </c>
      <c r="Z100" s="60"/>
      <c r="AA100" s="60">
        <v>35587.5</v>
      </c>
      <c r="AB100" s="60">
        <f>IF(AA100&gt;=0,AA100,0)</f>
        <v>35587.5</v>
      </c>
      <c r="AC100" s="61">
        <v>35587.5</v>
      </c>
      <c r="AD100" s="17">
        <f t="shared" si="27"/>
        <v>35587.5</v>
      </c>
      <c r="AE100" s="26">
        <f t="shared" si="28"/>
        <v>1</v>
      </c>
      <c r="AF100" s="26">
        <f t="shared" si="33"/>
        <v>1.529148466431779E-3</v>
      </c>
      <c r="AG100" s="24">
        <v>0</v>
      </c>
      <c r="AH100" s="17">
        <f t="shared" si="29"/>
        <v>35587.5</v>
      </c>
      <c r="AI100" s="14">
        <v>45442</v>
      </c>
      <c r="AJ100" s="7">
        <v>7</v>
      </c>
      <c r="AK100" s="14">
        <f t="shared" si="30"/>
        <v>45435</v>
      </c>
      <c r="AL100" s="10" t="s">
        <v>23</v>
      </c>
      <c r="AM100" s="23"/>
      <c r="AN100" s="7" t="s">
        <v>434</v>
      </c>
      <c r="AO100" s="20" t="s">
        <v>438</v>
      </c>
    </row>
    <row r="101" spans="1:41" ht="35.4" customHeight="1" x14ac:dyDescent="0.25">
      <c r="A101" s="7">
        <f t="shared" si="32"/>
        <v>98</v>
      </c>
      <c r="B101" s="7" t="s">
        <v>29</v>
      </c>
      <c r="C101" s="8" t="s">
        <v>206</v>
      </c>
      <c r="D101" s="87" t="s">
        <v>439</v>
      </c>
      <c r="E101" s="11" t="s">
        <v>21</v>
      </c>
      <c r="F101" s="12" t="s">
        <v>203</v>
      </c>
      <c r="G101" s="73">
        <v>1</v>
      </c>
      <c r="H101" s="17">
        <f>VLOOKUP(C101,[3]Sheet2!$A:$V,21,0)</f>
        <v>0</v>
      </c>
      <c r="I101" s="17"/>
      <c r="J101" s="17">
        <f t="shared" si="23"/>
        <v>0</v>
      </c>
      <c r="K101" s="31">
        <f>VLOOKUP(C101,[1]Sheet1!$B:$AY,50,0)</f>
        <v>236900</v>
      </c>
      <c r="L101" s="31">
        <f>VLOOKUP(C101,[1]Sheet1!$B:$AZ,51,0)</f>
        <v>236900</v>
      </c>
      <c r="M101" s="44">
        <f>VLOOKUP(C101,[1]Sheet1!$B$5:$BB$697,53,0)</f>
        <v>0</v>
      </c>
      <c r="N101" s="44">
        <f>VLOOKUP(C101,[1]Sheet1!$B:$BC,54,0)</f>
        <v>0</v>
      </c>
      <c r="O101" s="44">
        <f>VLOOKUP(C101,[1]Sheet1!$B:$BD,55,0)</f>
        <v>0</v>
      </c>
      <c r="P101" s="44">
        <f>VLOOKUP(C101,[1]Sheet1!$B:$BE,56,0)</f>
        <v>0</v>
      </c>
      <c r="Q101" s="44">
        <f>VLOOKUP(C101,[1]Sheet1!$B:$BF,57,0)</f>
        <v>0</v>
      </c>
      <c r="R101" s="45">
        <f t="shared" ref="R101:R115" si="35">SUM(M101:Q101)*G101</f>
        <v>0</v>
      </c>
      <c r="S101" s="92"/>
      <c r="T101" s="92">
        <f>VLOOKUP(C101,'[4]5.30 (2)'!$C$4:$V$115,20,0)</f>
        <v>180000</v>
      </c>
      <c r="U101" s="53">
        <f t="shared" si="24"/>
        <v>180000</v>
      </c>
      <c r="V101" s="25">
        <f t="shared" ref="V101:V133" si="36">R101-U101</f>
        <v>-180000</v>
      </c>
      <c r="W101" s="25"/>
      <c r="X101" s="44">
        <f>VLOOKUP(C101,[1]Sheet1!$B:$BG,58,0)</f>
        <v>0</v>
      </c>
      <c r="Y101" s="25">
        <f t="shared" si="34"/>
        <v>0</v>
      </c>
      <c r="Z101" s="60"/>
      <c r="AA101" s="60">
        <f t="shared" ref="AA101:AA133" si="37">_xlfn.IFS(F101="原材料",L101,F101="涉诉",L101,F101="固定资产",L101,F101="临采",L101,F101="预付","手工填写",F101="零部件",V101+Y101,F101="销售",V101+Y101)</f>
        <v>236900</v>
      </c>
      <c r="AB101" s="60">
        <f t="shared" si="26"/>
        <v>236900</v>
      </c>
      <c r="AC101" s="61"/>
      <c r="AD101" s="17">
        <f t="shared" si="27"/>
        <v>0</v>
      </c>
      <c r="AE101" s="26">
        <f t="shared" si="28"/>
        <v>0</v>
      </c>
      <c r="AF101" s="26">
        <f t="shared" si="33"/>
        <v>0</v>
      </c>
      <c r="AG101" s="24">
        <v>0</v>
      </c>
      <c r="AH101" s="17">
        <f t="shared" si="29"/>
        <v>0</v>
      </c>
      <c r="AI101" s="14">
        <v>45442</v>
      </c>
      <c r="AJ101" s="7">
        <v>3</v>
      </c>
      <c r="AK101" s="14">
        <f t="shared" si="30"/>
        <v>45439</v>
      </c>
      <c r="AL101" s="10" t="s">
        <v>23</v>
      </c>
      <c r="AM101" s="17"/>
      <c r="AN101" s="7" t="s">
        <v>128</v>
      </c>
      <c r="AO101" s="20" t="s">
        <v>343</v>
      </c>
    </row>
    <row r="102" spans="1:41" ht="40.200000000000003" customHeight="1" x14ac:dyDescent="0.25">
      <c r="A102" s="7">
        <f t="shared" si="32"/>
        <v>99</v>
      </c>
      <c r="B102" s="7" t="s">
        <v>29</v>
      </c>
      <c r="C102" s="8" t="s">
        <v>129</v>
      </c>
      <c r="D102" s="22" t="s">
        <v>130</v>
      </c>
      <c r="E102" s="11" t="s">
        <v>27</v>
      </c>
      <c r="F102" s="12" t="s">
        <v>203</v>
      </c>
      <c r="G102" s="73">
        <v>1</v>
      </c>
      <c r="H102" s="17">
        <f>VLOOKUP(C102,[3]Sheet2!$A:$V,21,0)</f>
        <v>0</v>
      </c>
      <c r="I102" s="17"/>
      <c r="J102" s="17">
        <f t="shared" si="23"/>
        <v>0</v>
      </c>
      <c r="K102" s="31">
        <f>VLOOKUP(C102,[1]Sheet1!$B:$AY,50,0)</f>
        <v>40459.99</v>
      </c>
      <c r="L102" s="31">
        <f>VLOOKUP(C102,[1]Sheet1!$B:$AZ,51,0)</f>
        <v>40459.99</v>
      </c>
      <c r="M102" s="44">
        <f>VLOOKUP(C102,[1]Sheet1!$B$5:$BB$697,53,0)</f>
        <v>6743.3316666666697</v>
      </c>
      <c r="N102" s="44">
        <f>VLOOKUP(C102,[1]Sheet1!$B:$BC,54,0)</f>
        <v>6743.3316666666697</v>
      </c>
      <c r="O102" s="44">
        <f>VLOOKUP(C102,[1]Sheet1!$B:$BD,55,0)</f>
        <v>6743.3316666666697</v>
      </c>
      <c r="P102" s="44">
        <f>VLOOKUP(C102,[1]Sheet1!$B:$BE,56,0)</f>
        <v>6743.3316666666697</v>
      </c>
      <c r="Q102" s="44">
        <f>VLOOKUP(C102,[1]Sheet1!$B:$BF,57,0)</f>
        <v>0</v>
      </c>
      <c r="R102" s="45">
        <f t="shared" si="35"/>
        <v>26973.326666666679</v>
      </c>
      <c r="S102" s="92"/>
      <c r="T102" s="92">
        <f>VLOOKUP(C102,'[4]5.30 (2)'!$C$4:$V$115,20,0)</f>
        <v>20000</v>
      </c>
      <c r="U102" s="53">
        <f t="shared" si="24"/>
        <v>20000</v>
      </c>
      <c r="V102" s="25">
        <f t="shared" si="36"/>
        <v>6973.3266666666786</v>
      </c>
      <c r="W102" s="25"/>
      <c r="X102" s="44">
        <f>VLOOKUP(C102,[1]Sheet1!$B:$BG,58,0)</f>
        <v>0</v>
      </c>
      <c r="Y102" s="25">
        <f t="shared" si="34"/>
        <v>0</v>
      </c>
      <c r="Z102" s="60"/>
      <c r="AA102" s="60">
        <f t="shared" si="37"/>
        <v>40459.99</v>
      </c>
      <c r="AB102" s="60">
        <f t="shared" si="26"/>
        <v>40459.99</v>
      </c>
      <c r="AC102" s="61">
        <v>20459.990000000002</v>
      </c>
      <c r="AD102" s="17">
        <f t="shared" si="27"/>
        <v>20459.990000000002</v>
      </c>
      <c r="AE102" s="26">
        <f t="shared" si="28"/>
        <v>0.50568450461801895</v>
      </c>
      <c r="AF102" s="26">
        <f t="shared" si="33"/>
        <v>8.7913908905400866E-4</v>
      </c>
      <c r="AG102" s="24">
        <v>0</v>
      </c>
      <c r="AH102" s="17">
        <f t="shared" si="29"/>
        <v>20459.990000000002</v>
      </c>
      <c r="AI102" s="14">
        <v>45442</v>
      </c>
      <c r="AJ102" s="7">
        <v>3</v>
      </c>
      <c r="AK102" s="14">
        <f t="shared" si="30"/>
        <v>45439</v>
      </c>
      <c r="AL102" s="10" t="s">
        <v>23</v>
      </c>
      <c r="AM102" s="23"/>
      <c r="AN102" s="7" t="s">
        <v>128</v>
      </c>
      <c r="AO102" s="20"/>
    </row>
    <row r="103" spans="1:41" ht="40.200000000000003" customHeight="1" x14ac:dyDescent="0.25">
      <c r="A103" s="7">
        <f t="shared" si="32"/>
        <v>100</v>
      </c>
      <c r="B103" s="7" t="s">
        <v>29</v>
      </c>
      <c r="C103" s="8" t="s">
        <v>211</v>
      </c>
      <c r="D103" s="22" t="s">
        <v>212</v>
      </c>
      <c r="E103" s="11" t="s">
        <v>21</v>
      </c>
      <c r="F103" s="12" t="s">
        <v>203</v>
      </c>
      <c r="G103" s="73">
        <v>1</v>
      </c>
      <c r="H103" s="17">
        <f>VLOOKUP(C103,[3]Sheet2!$A:$V,21,0)</f>
        <v>0</v>
      </c>
      <c r="I103" s="17"/>
      <c r="J103" s="17">
        <f t="shared" si="23"/>
        <v>0</v>
      </c>
      <c r="K103" s="31">
        <f>VLOOKUP(C103,[1]Sheet1!$B:$AY,50,0)</f>
        <v>151605.35</v>
      </c>
      <c r="L103" s="31">
        <f>VLOOKUP(C103,[1]Sheet1!$B:$AZ,51,0)</f>
        <v>151605.35</v>
      </c>
      <c r="M103" s="44">
        <f>VLOOKUP(C103,[1]Sheet1!$B$5:$BB$697,53,0)</f>
        <v>25267.558333333302</v>
      </c>
      <c r="N103" s="44">
        <f>VLOOKUP(C103,[1]Sheet1!$B:$BC,54,0)</f>
        <v>25267.558333333302</v>
      </c>
      <c r="O103" s="44">
        <f>VLOOKUP(C103,[1]Sheet1!$B:$BD,55,0)</f>
        <v>25267.558333333302</v>
      </c>
      <c r="P103" s="44">
        <f>VLOOKUP(C103,[1]Sheet1!$B:$BE,56,0)</f>
        <v>25267.558333333302</v>
      </c>
      <c r="Q103" s="44">
        <f>VLOOKUP(C103,[1]Sheet1!$B:$BF,57,0)</f>
        <v>0</v>
      </c>
      <c r="R103" s="45">
        <f t="shared" si="35"/>
        <v>101070.23333333321</v>
      </c>
      <c r="S103" s="92"/>
      <c r="T103" s="92">
        <f>VLOOKUP(C103,'[4]5.30 (2)'!$C$4:$V$115,20,0)</f>
        <v>50000</v>
      </c>
      <c r="U103" s="53">
        <f t="shared" si="24"/>
        <v>50000</v>
      </c>
      <c r="V103" s="25">
        <f t="shared" si="36"/>
        <v>51070.233333333206</v>
      </c>
      <c r="W103" s="25"/>
      <c r="X103" s="44">
        <f>VLOOKUP(C103,[1]Sheet1!$B:$BG,58,0)</f>
        <v>0</v>
      </c>
      <c r="Y103" s="25">
        <f t="shared" si="34"/>
        <v>0</v>
      </c>
      <c r="Z103" s="60"/>
      <c r="AA103" s="60">
        <f t="shared" si="37"/>
        <v>151605.35</v>
      </c>
      <c r="AB103" s="60">
        <f t="shared" si="26"/>
        <v>151605.35</v>
      </c>
      <c r="AC103" s="61">
        <v>50000</v>
      </c>
      <c r="AD103" s="17">
        <f t="shared" si="27"/>
        <v>50000</v>
      </c>
      <c r="AE103" s="26">
        <f t="shared" si="28"/>
        <v>0.32980366458043858</v>
      </c>
      <c r="AF103" s="26">
        <f t="shared" si="33"/>
        <v>2.1484347965321799E-3</v>
      </c>
      <c r="AG103" s="24">
        <v>0</v>
      </c>
      <c r="AH103" s="17">
        <f t="shared" si="29"/>
        <v>50000</v>
      </c>
      <c r="AI103" s="14">
        <v>45442</v>
      </c>
      <c r="AJ103" s="7">
        <v>3</v>
      </c>
      <c r="AK103" s="14">
        <f t="shared" si="30"/>
        <v>45439</v>
      </c>
      <c r="AL103" s="10" t="s">
        <v>23</v>
      </c>
      <c r="AM103" s="17">
        <v>151605.35</v>
      </c>
      <c r="AN103" s="7" t="s">
        <v>24</v>
      </c>
      <c r="AO103" s="20" t="s">
        <v>344</v>
      </c>
    </row>
    <row r="104" spans="1:41" ht="40.200000000000003" customHeight="1" x14ac:dyDescent="0.25">
      <c r="A104" s="7">
        <f t="shared" si="32"/>
        <v>101</v>
      </c>
      <c r="B104" s="7" t="s">
        <v>29</v>
      </c>
      <c r="C104" s="8" t="s">
        <v>209</v>
      </c>
      <c r="D104" s="22" t="s">
        <v>210</v>
      </c>
      <c r="E104" s="11" t="s">
        <v>21</v>
      </c>
      <c r="F104" s="12" t="s">
        <v>203</v>
      </c>
      <c r="G104" s="73">
        <v>0.8</v>
      </c>
      <c r="H104" s="17">
        <f>VLOOKUP(C104,[3]Sheet2!$A:$V,21,0)</f>
        <v>0</v>
      </c>
      <c r="I104" s="17"/>
      <c r="J104" s="17">
        <f t="shared" si="23"/>
        <v>0</v>
      </c>
      <c r="K104" s="31">
        <f>VLOOKUP(C104,[1]Sheet1!$B:$AY,50,0)</f>
        <v>508630.26</v>
      </c>
      <c r="L104" s="31">
        <f>VLOOKUP(C104,[1]Sheet1!$B:$AZ,51,0)</f>
        <v>508630.26</v>
      </c>
      <c r="M104" s="44">
        <f>VLOOKUP(C104,[1]Sheet1!$B$5:$BB$697,53,0)</f>
        <v>67800.616666666698</v>
      </c>
      <c r="N104" s="44">
        <f>VLOOKUP(C104,[1]Sheet1!$B:$BC,54,0)</f>
        <v>84771.71</v>
      </c>
      <c r="O104" s="44">
        <f>VLOOKUP(C104,[1]Sheet1!$B:$BD,55,0)</f>
        <v>84771.71</v>
      </c>
      <c r="P104" s="44">
        <f>VLOOKUP(C104,[1]Sheet1!$B:$BE,56,0)</f>
        <v>79234.186666666705</v>
      </c>
      <c r="Q104" s="44">
        <f>VLOOKUP(C104,[1]Sheet1!$B:$BF,57,0)</f>
        <v>62267.519999999997</v>
      </c>
      <c r="R104" s="45">
        <f t="shared" si="35"/>
        <v>303076.59466666676</v>
      </c>
      <c r="S104" s="92"/>
      <c r="T104" s="92">
        <f>VLOOKUP(C104,'[4]5.30 (2)'!$C$4:$V$115,20,0)</f>
        <v>50000</v>
      </c>
      <c r="U104" s="53">
        <f t="shared" si="24"/>
        <v>50000</v>
      </c>
      <c r="V104" s="25">
        <f t="shared" si="36"/>
        <v>253076.59466666676</v>
      </c>
      <c r="W104" s="25"/>
      <c r="X104" s="44">
        <f>VLOOKUP(C104,[1]Sheet1!$B:$BG,58,0)</f>
        <v>45296.426666666703</v>
      </c>
      <c r="Y104" s="25">
        <f t="shared" si="34"/>
        <v>36237.141333333362</v>
      </c>
      <c r="Z104" s="60"/>
      <c r="AA104" s="60">
        <f t="shared" si="37"/>
        <v>508630.26</v>
      </c>
      <c r="AB104" s="60">
        <f t="shared" si="26"/>
        <v>508630.26</v>
      </c>
      <c r="AC104" s="61">
        <v>50000</v>
      </c>
      <c r="AD104" s="17">
        <f t="shared" si="27"/>
        <v>50000</v>
      </c>
      <c r="AE104" s="26">
        <f t="shared" si="28"/>
        <v>9.830323504543359E-2</v>
      </c>
      <c r="AF104" s="26">
        <f t="shared" si="33"/>
        <v>2.1484347965321799E-3</v>
      </c>
      <c r="AG104" s="24">
        <v>0.03</v>
      </c>
      <c r="AH104" s="17">
        <f t="shared" si="29"/>
        <v>48500</v>
      </c>
      <c r="AI104" s="14">
        <v>45442</v>
      </c>
      <c r="AJ104" s="7">
        <v>7</v>
      </c>
      <c r="AK104" s="14">
        <f t="shared" si="30"/>
        <v>45435</v>
      </c>
      <c r="AL104" s="10" t="s">
        <v>23</v>
      </c>
      <c r="AM104" s="23"/>
      <c r="AN104" s="7" t="s">
        <v>24</v>
      </c>
      <c r="AO104" s="20"/>
    </row>
    <row r="105" spans="1:41" ht="40.200000000000003" customHeight="1" x14ac:dyDescent="0.25">
      <c r="A105" s="7">
        <f t="shared" si="32"/>
        <v>102</v>
      </c>
      <c r="B105" s="7" t="s">
        <v>29</v>
      </c>
      <c r="C105" s="8" t="s">
        <v>345</v>
      </c>
      <c r="D105" s="22" t="s">
        <v>346</v>
      </c>
      <c r="E105" s="11" t="s">
        <v>27</v>
      </c>
      <c r="F105" s="12" t="s">
        <v>203</v>
      </c>
      <c r="G105" s="73">
        <v>0.8</v>
      </c>
      <c r="H105" s="17">
        <f>VLOOKUP(C105,[3]Sheet2!$A:$V,21,0)</f>
        <v>70000</v>
      </c>
      <c r="I105" s="17"/>
      <c r="J105" s="17">
        <f t="shared" si="23"/>
        <v>70000</v>
      </c>
      <c r="K105" s="31">
        <f>VLOOKUP(C105,[1]Sheet1!$B:$AY,50,0)</f>
        <v>856630.84</v>
      </c>
      <c r="L105" s="31">
        <f>VLOOKUP(C105,[1]Sheet1!$B:$AZ,51,0)</f>
        <v>856630.84</v>
      </c>
      <c r="M105" s="44">
        <f>VLOOKUP(C105,[1]Sheet1!$B$5:$BB$697,53,0)</f>
        <v>5627.1783333333296</v>
      </c>
      <c r="N105" s="44">
        <f>VLOOKUP(C105,[1]Sheet1!$B:$BC,54,0)</f>
        <v>5627.1783333333296</v>
      </c>
      <c r="O105" s="44">
        <f>VLOOKUP(C105,[1]Sheet1!$B:$BD,55,0)</f>
        <v>0</v>
      </c>
      <c r="P105" s="44">
        <f>VLOOKUP(C105,[1]Sheet1!$B:$BE,56,0)</f>
        <v>0</v>
      </c>
      <c r="Q105" s="44">
        <f>VLOOKUP(C105,[1]Sheet1!$B:$BF,57,0)</f>
        <v>0</v>
      </c>
      <c r="R105" s="45">
        <f t="shared" si="35"/>
        <v>9003.4853333333285</v>
      </c>
      <c r="S105" s="92"/>
      <c r="T105" s="92">
        <f>VLOOKUP(C105,'[4]5.30 (2)'!$C$4:$V$115,20,0)</f>
        <v>20000</v>
      </c>
      <c r="U105" s="53">
        <f t="shared" si="24"/>
        <v>20000</v>
      </c>
      <c r="V105" s="25">
        <f t="shared" si="36"/>
        <v>-10996.514666666671</v>
      </c>
      <c r="W105" s="25"/>
      <c r="X105" s="44">
        <f>VLOOKUP(C105,[1]Sheet1!$B:$BG,58,0)</f>
        <v>0</v>
      </c>
      <c r="Y105" s="25">
        <f t="shared" si="34"/>
        <v>0</v>
      </c>
      <c r="Z105" s="60"/>
      <c r="AA105" s="60">
        <f t="shared" si="37"/>
        <v>856630.84</v>
      </c>
      <c r="AB105" s="60">
        <f t="shared" si="26"/>
        <v>856630.84</v>
      </c>
      <c r="AC105" s="61">
        <v>50000</v>
      </c>
      <c r="AD105" s="17">
        <f t="shared" si="27"/>
        <v>50000</v>
      </c>
      <c r="AE105" s="26">
        <f t="shared" si="28"/>
        <v>5.8368199772027819E-2</v>
      </c>
      <c r="AF105" s="26">
        <f t="shared" si="33"/>
        <v>2.1484347965321799E-3</v>
      </c>
      <c r="AG105" s="24">
        <v>0</v>
      </c>
      <c r="AH105" s="17">
        <f t="shared" si="29"/>
        <v>50000</v>
      </c>
      <c r="AI105" s="14">
        <v>45442</v>
      </c>
      <c r="AJ105" s="7">
        <v>3</v>
      </c>
      <c r="AK105" s="14">
        <f t="shared" si="30"/>
        <v>45439</v>
      </c>
      <c r="AL105" s="10" t="s">
        <v>23</v>
      </c>
      <c r="AM105" s="23"/>
      <c r="AN105" s="7" t="s">
        <v>128</v>
      </c>
      <c r="AO105" s="20"/>
    </row>
    <row r="106" spans="1:41" ht="40.200000000000003" customHeight="1" x14ac:dyDescent="0.25">
      <c r="A106" s="7">
        <f t="shared" si="32"/>
        <v>103</v>
      </c>
      <c r="B106" s="7" t="s">
        <v>29</v>
      </c>
      <c r="C106" s="8" t="s">
        <v>347</v>
      </c>
      <c r="D106" s="22" t="s">
        <v>348</v>
      </c>
      <c r="E106" s="11" t="s">
        <v>21</v>
      </c>
      <c r="F106" s="12" t="s">
        <v>203</v>
      </c>
      <c r="G106" s="73">
        <v>0.8</v>
      </c>
      <c r="H106" s="17">
        <f>VLOOKUP(C106,[3]Sheet2!$A:$V,21,0)</f>
        <v>0</v>
      </c>
      <c r="I106" s="17"/>
      <c r="J106" s="17">
        <f t="shared" si="23"/>
        <v>0</v>
      </c>
      <c r="K106" s="31">
        <f>VLOOKUP(C106,[1]Sheet1!$B:$AY,50,0)</f>
        <v>116823.94</v>
      </c>
      <c r="L106" s="31">
        <f>VLOOKUP(C106,[1]Sheet1!$B:$AZ,51,0)</f>
        <v>103214.78</v>
      </c>
      <c r="M106" s="44">
        <f>VLOOKUP(C106,[1]Sheet1!$B$5:$BB$697,53,0)</f>
        <v>6985.38</v>
      </c>
      <c r="N106" s="44">
        <f>VLOOKUP(C106,[1]Sheet1!$B:$BC,54,0)</f>
        <v>13524.313333333301</v>
      </c>
      <c r="O106" s="44">
        <f>VLOOKUP(C106,[1]Sheet1!$B:$BD,55,0)</f>
        <v>17202.4633333333</v>
      </c>
      <c r="P106" s="44">
        <f>VLOOKUP(C106,[1]Sheet1!$B:$BE,56,0)</f>
        <v>15801.9433333333</v>
      </c>
      <c r="Q106" s="44">
        <f>VLOOKUP(C106,[1]Sheet1!$B:$BF,57,0)</f>
        <v>12485.276666666699</v>
      </c>
      <c r="R106" s="45">
        <f t="shared" si="35"/>
        <v>52799.50133333329</v>
      </c>
      <c r="S106" s="92"/>
      <c r="T106" s="92">
        <f>VLOOKUP(C106,'[4]5.30 (2)'!$C$4:$V$115,20,0)</f>
        <v>20000</v>
      </c>
      <c r="U106" s="53">
        <f t="shared" si="24"/>
        <v>20000</v>
      </c>
      <c r="V106" s="25">
        <f t="shared" si="36"/>
        <v>32799.50133333329</v>
      </c>
      <c r="W106" s="25"/>
      <c r="X106" s="44">
        <f>VLOOKUP(C106,[1]Sheet1!$B:$BG,58,0)</f>
        <v>12485.276666666699</v>
      </c>
      <c r="Y106" s="25">
        <f t="shared" si="34"/>
        <v>9988.2213333333602</v>
      </c>
      <c r="Z106" s="60"/>
      <c r="AA106" s="60">
        <f t="shared" si="37"/>
        <v>103214.78</v>
      </c>
      <c r="AB106" s="60">
        <f t="shared" si="26"/>
        <v>103214.78</v>
      </c>
      <c r="AC106" s="61">
        <v>30000</v>
      </c>
      <c r="AD106" s="17">
        <f t="shared" si="27"/>
        <v>30000</v>
      </c>
      <c r="AE106" s="26">
        <f t="shared" si="28"/>
        <v>0.29065604751567559</v>
      </c>
      <c r="AF106" s="26">
        <f t="shared" si="33"/>
        <v>1.2890608779193079E-3</v>
      </c>
      <c r="AG106" s="24">
        <v>0</v>
      </c>
      <c r="AH106" s="17">
        <f t="shared" si="29"/>
        <v>30000</v>
      </c>
      <c r="AI106" s="14">
        <v>45442</v>
      </c>
      <c r="AJ106" s="7">
        <v>3</v>
      </c>
      <c r="AK106" s="14">
        <f t="shared" si="30"/>
        <v>45439</v>
      </c>
      <c r="AL106" s="10" t="s">
        <v>23</v>
      </c>
      <c r="AM106" s="23"/>
      <c r="AN106" s="7" t="s">
        <v>24</v>
      </c>
      <c r="AO106" s="20"/>
    </row>
    <row r="107" spans="1:41" ht="40.200000000000003" customHeight="1" x14ac:dyDescent="0.25">
      <c r="A107" s="7">
        <f t="shared" si="32"/>
        <v>104</v>
      </c>
      <c r="B107" s="7" t="s">
        <v>29</v>
      </c>
      <c r="C107" s="8" t="s">
        <v>204</v>
      </c>
      <c r="D107" s="22" t="s">
        <v>205</v>
      </c>
      <c r="E107" s="11" t="s">
        <v>27</v>
      </c>
      <c r="F107" s="12" t="s">
        <v>203</v>
      </c>
      <c r="G107" s="73">
        <v>0.8</v>
      </c>
      <c r="H107" s="17">
        <f>VLOOKUP(C107,[3]Sheet2!$A:$V,21,0)</f>
        <v>20000</v>
      </c>
      <c r="I107" s="17"/>
      <c r="J107" s="17">
        <f t="shared" si="23"/>
        <v>20000</v>
      </c>
      <c r="K107" s="31">
        <f>VLOOKUP(C107,[1]Sheet1!$B:$AY,50,0)</f>
        <v>249669.96</v>
      </c>
      <c r="L107" s="31">
        <f>VLOOKUP(C107,[1]Sheet1!$B:$AZ,51,0)</f>
        <v>249669.96</v>
      </c>
      <c r="M107" s="44">
        <f>VLOOKUP(C107,[1]Sheet1!$B$5:$BB$697,53,0)</f>
        <v>0</v>
      </c>
      <c r="N107" s="44">
        <f>VLOOKUP(C107,[1]Sheet1!$B:$BC,54,0)</f>
        <v>0</v>
      </c>
      <c r="O107" s="44">
        <f>VLOOKUP(C107,[1]Sheet1!$B:$BD,55,0)</f>
        <v>0</v>
      </c>
      <c r="P107" s="44">
        <f>VLOOKUP(C107,[1]Sheet1!$B:$BE,56,0)</f>
        <v>0</v>
      </c>
      <c r="Q107" s="44">
        <f>VLOOKUP(C107,[1]Sheet1!$B:$BF,57,0)</f>
        <v>0</v>
      </c>
      <c r="R107" s="45">
        <f t="shared" si="35"/>
        <v>0</v>
      </c>
      <c r="S107" s="92"/>
      <c r="T107" s="92">
        <f>VLOOKUP(C107,'[4]5.30 (2)'!$C$4:$V$115,20,0)</f>
        <v>20000</v>
      </c>
      <c r="U107" s="53">
        <f t="shared" si="24"/>
        <v>20000</v>
      </c>
      <c r="V107" s="25">
        <f t="shared" si="36"/>
        <v>-20000</v>
      </c>
      <c r="W107" s="25"/>
      <c r="X107" s="44">
        <f>VLOOKUP(C107,[1]Sheet1!$B:$BG,58,0)</f>
        <v>0</v>
      </c>
      <c r="Y107" s="25">
        <f t="shared" si="34"/>
        <v>0</v>
      </c>
      <c r="Z107" s="60"/>
      <c r="AA107" s="60">
        <f t="shared" si="37"/>
        <v>249669.96</v>
      </c>
      <c r="AB107" s="60">
        <f t="shared" si="26"/>
        <v>249669.96</v>
      </c>
      <c r="AC107" s="61"/>
      <c r="AD107" s="17">
        <f t="shared" si="27"/>
        <v>0</v>
      </c>
      <c r="AE107" s="26">
        <f t="shared" si="28"/>
        <v>0</v>
      </c>
      <c r="AF107" s="26">
        <f t="shared" si="33"/>
        <v>0</v>
      </c>
      <c r="AG107" s="24">
        <v>0</v>
      </c>
      <c r="AH107" s="17">
        <f t="shared" si="29"/>
        <v>0</v>
      </c>
      <c r="AI107" s="14">
        <v>45442</v>
      </c>
      <c r="AJ107" s="7">
        <v>3</v>
      </c>
      <c r="AK107" s="14">
        <f t="shared" si="30"/>
        <v>45439</v>
      </c>
      <c r="AL107" s="10" t="s">
        <v>23</v>
      </c>
      <c r="AM107" s="23"/>
      <c r="AN107" s="7" t="s">
        <v>128</v>
      </c>
      <c r="AO107" s="20"/>
    </row>
    <row r="108" spans="1:41" ht="40.200000000000003" customHeight="1" x14ac:dyDescent="0.25">
      <c r="A108" s="7">
        <f t="shared" si="32"/>
        <v>105</v>
      </c>
      <c r="B108" s="7" t="s">
        <v>29</v>
      </c>
      <c r="C108" s="8" t="s">
        <v>233</v>
      </c>
      <c r="D108" s="22" t="s">
        <v>234</v>
      </c>
      <c r="E108" s="11" t="s">
        <v>27</v>
      </c>
      <c r="F108" s="12" t="s">
        <v>203</v>
      </c>
      <c r="G108" s="73">
        <v>0.8</v>
      </c>
      <c r="H108" s="17">
        <f>VLOOKUP(C108,[3]Sheet2!$A:$V,21,0)</f>
        <v>30000</v>
      </c>
      <c r="I108" s="17"/>
      <c r="J108" s="17">
        <f t="shared" si="23"/>
        <v>30000</v>
      </c>
      <c r="K108" s="31">
        <f>VLOOKUP(C108,[1]Sheet1!$B:$AY,50,0)</f>
        <v>619964</v>
      </c>
      <c r="L108" s="31">
        <f>VLOOKUP(C108,[1]Sheet1!$B:$AZ,51,0)</f>
        <v>619964</v>
      </c>
      <c r="M108" s="44">
        <f>VLOOKUP(C108,[1]Sheet1!$B$5:$BB$697,53,0)</f>
        <v>102676.5</v>
      </c>
      <c r="N108" s="44">
        <f>VLOOKUP(C108,[1]Sheet1!$B:$BC,54,0)</f>
        <v>102676.5</v>
      </c>
      <c r="O108" s="44">
        <f>VLOOKUP(C108,[1]Sheet1!$B:$BD,55,0)</f>
        <v>102676.5</v>
      </c>
      <c r="P108" s="44">
        <f>VLOOKUP(C108,[1]Sheet1!$B:$BE,56,0)</f>
        <v>39407.25</v>
      </c>
      <c r="Q108" s="44">
        <f>VLOOKUP(C108,[1]Sheet1!$B:$BF,57,0)</f>
        <v>39407.25</v>
      </c>
      <c r="R108" s="45">
        <f t="shared" si="35"/>
        <v>309475.20000000001</v>
      </c>
      <c r="S108" s="92"/>
      <c r="T108" s="92"/>
      <c r="U108" s="53">
        <f t="shared" si="24"/>
        <v>0</v>
      </c>
      <c r="V108" s="25">
        <f t="shared" si="36"/>
        <v>309475.20000000001</v>
      </c>
      <c r="W108" s="25"/>
      <c r="X108" s="44">
        <f>VLOOKUP(C108,[1]Sheet1!$B:$BG,58,0)</f>
        <v>1373.75</v>
      </c>
      <c r="Y108" s="25">
        <f t="shared" si="34"/>
        <v>1099</v>
      </c>
      <c r="Z108" s="60"/>
      <c r="AA108" s="60">
        <f t="shared" si="37"/>
        <v>619964</v>
      </c>
      <c r="AB108" s="60">
        <f t="shared" si="26"/>
        <v>619964</v>
      </c>
      <c r="AC108" s="61"/>
      <c r="AD108" s="17">
        <f t="shared" si="27"/>
        <v>0</v>
      </c>
      <c r="AE108" s="26">
        <f t="shared" si="28"/>
        <v>0</v>
      </c>
      <c r="AF108" s="26">
        <f t="shared" si="33"/>
        <v>0</v>
      </c>
      <c r="AG108" s="24">
        <v>0</v>
      </c>
      <c r="AH108" s="17">
        <f t="shared" si="29"/>
        <v>0</v>
      </c>
      <c r="AI108" s="14">
        <v>45442</v>
      </c>
      <c r="AJ108" s="7">
        <v>3</v>
      </c>
      <c r="AK108" s="14">
        <f t="shared" si="30"/>
        <v>45439</v>
      </c>
      <c r="AL108" s="10" t="s">
        <v>23</v>
      </c>
      <c r="AM108" s="23"/>
      <c r="AN108" s="7" t="s">
        <v>349</v>
      </c>
      <c r="AO108" s="20"/>
    </row>
    <row r="109" spans="1:41" ht="40.200000000000003" customHeight="1" x14ac:dyDescent="0.25">
      <c r="A109" s="7">
        <f t="shared" si="32"/>
        <v>106</v>
      </c>
      <c r="B109" s="7" t="s">
        <v>29</v>
      </c>
      <c r="C109" s="8" t="s">
        <v>207</v>
      </c>
      <c r="D109" s="22" t="s">
        <v>208</v>
      </c>
      <c r="E109" s="11" t="s">
        <v>27</v>
      </c>
      <c r="F109" s="12" t="s">
        <v>203</v>
      </c>
      <c r="G109" s="73">
        <v>1</v>
      </c>
      <c r="H109" s="17">
        <f>VLOOKUP(C109,[3]Sheet2!$A:$V,21,0)</f>
        <v>20000</v>
      </c>
      <c r="I109" s="17"/>
      <c r="J109" s="17">
        <f t="shared" si="23"/>
        <v>20000</v>
      </c>
      <c r="K109" s="31">
        <f>VLOOKUP(C109,[1]Sheet1!$B:$AY,50,0)</f>
        <v>294000</v>
      </c>
      <c r="L109" s="31">
        <f>VLOOKUP(C109,[1]Sheet1!$B:$AZ,51,0)</f>
        <v>294000</v>
      </c>
      <c r="M109" s="44">
        <f>VLOOKUP(C109,[1]Sheet1!$B$5:$BB$697,53,0)</f>
        <v>0</v>
      </c>
      <c r="N109" s="44">
        <f>VLOOKUP(C109,[1]Sheet1!$B:$BC,54,0)</f>
        <v>0</v>
      </c>
      <c r="O109" s="44">
        <f>VLOOKUP(C109,[1]Sheet1!$B:$BD,55,0)</f>
        <v>0</v>
      </c>
      <c r="P109" s="44">
        <f>VLOOKUP(C109,[1]Sheet1!$B:$BE,56,0)</f>
        <v>0</v>
      </c>
      <c r="Q109" s="44">
        <f>VLOOKUP(C109,[1]Sheet1!$B:$BF,57,0)</f>
        <v>0</v>
      </c>
      <c r="R109" s="45">
        <f t="shared" si="35"/>
        <v>0</v>
      </c>
      <c r="S109" s="92"/>
      <c r="T109" s="92"/>
      <c r="U109" s="53">
        <f t="shared" si="24"/>
        <v>0</v>
      </c>
      <c r="V109" s="25">
        <f t="shared" si="36"/>
        <v>0</v>
      </c>
      <c r="W109" s="25"/>
      <c r="X109" s="44">
        <f>VLOOKUP(C109,[1]Sheet1!$B:$BG,58,0)</f>
        <v>0</v>
      </c>
      <c r="Y109" s="25">
        <f t="shared" si="34"/>
        <v>0</v>
      </c>
      <c r="Z109" s="60"/>
      <c r="AA109" s="60">
        <f t="shared" si="37"/>
        <v>294000</v>
      </c>
      <c r="AB109" s="60">
        <f t="shared" si="26"/>
        <v>294000</v>
      </c>
      <c r="AC109" s="61"/>
      <c r="AD109" s="17">
        <f t="shared" si="27"/>
        <v>0</v>
      </c>
      <c r="AE109" s="26">
        <f t="shared" si="28"/>
        <v>0</v>
      </c>
      <c r="AF109" s="26">
        <f t="shared" si="33"/>
        <v>0</v>
      </c>
      <c r="AG109" s="24">
        <v>0</v>
      </c>
      <c r="AH109" s="17">
        <f t="shared" si="29"/>
        <v>0</v>
      </c>
      <c r="AI109" s="14">
        <v>45442</v>
      </c>
      <c r="AJ109" s="7">
        <v>3</v>
      </c>
      <c r="AK109" s="14">
        <f t="shared" si="30"/>
        <v>45439</v>
      </c>
      <c r="AL109" s="10" t="s">
        <v>23</v>
      </c>
      <c r="AM109" s="23"/>
      <c r="AN109" s="7" t="s">
        <v>128</v>
      </c>
      <c r="AO109" s="20"/>
    </row>
    <row r="110" spans="1:41" ht="35.4" customHeight="1" x14ac:dyDescent="0.25">
      <c r="A110" s="7">
        <f t="shared" si="32"/>
        <v>107</v>
      </c>
      <c r="B110" s="7" t="s">
        <v>29</v>
      </c>
      <c r="C110" s="74" t="s">
        <v>213</v>
      </c>
      <c r="D110" s="72" t="s">
        <v>214</v>
      </c>
      <c r="E110" s="11" t="s">
        <v>27</v>
      </c>
      <c r="F110" s="12" t="s">
        <v>203</v>
      </c>
      <c r="G110" s="73">
        <v>1</v>
      </c>
      <c r="H110" s="17">
        <f>VLOOKUP(C110,[3]Sheet2!$A:$V,21,0)</f>
        <v>20000</v>
      </c>
      <c r="I110" s="17"/>
      <c r="J110" s="17">
        <f t="shared" si="23"/>
        <v>20000</v>
      </c>
      <c r="K110" s="31">
        <f>VLOOKUP(C110,[1]Sheet1!$B:$AY,50,0)</f>
        <v>0</v>
      </c>
      <c r="L110" s="31">
        <f>VLOOKUP(C110,[1]Sheet1!$B:$AZ,51,0)</f>
        <v>0</v>
      </c>
      <c r="M110" s="44">
        <f>VLOOKUP(C110,[1]Sheet1!$B$5:$BB$697,53,0)</f>
        <v>0</v>
      </c>
      <c r="N110" s="44">
        <f>VLOOKUP(C110,[1]Sheet1!$B:$BC,54,0)</f>
        <v>0</v>
      </c>
      <c r="O110" s="44">
        <f>VLOOKUP(C110,[1]Sheet1!$B:$BD,55,0)</f>
        <v>0</v>
      </c>
      <c r="P110" s="44">
        <f>VLOOKUP(C110,[1]Sheet1!$B:$BE,56,0)</f>
        <v>0</v>
      </c>
      <c r="Q110" s="44">
        <f>VLOOKUP(C110,[1]Sheet1!$B:$BF,57,0)</f>
        <v>0</v>
      </c>
      <c r="R110" s="45">
        <f t="shared" si="35"/>
        <v>0</v>
      </c>
      <c r="S110" s="92"/>
      <c r="T110" s="92">
        <f>VLOOKUP(C110,'[4]5.30 (2)'!$C$4:$V$115,20,0)</f>
        <v>42807.9</v>
      </c>
      <c r="U110" s="53">
        <f t="shared" si="24"/>
        <v>42807.9</v>
      </c>
      <c r="V110" s="25">
        <f t="shared" si="36"/>
        <v>-42807.9</v>
      </c>
      <c r="W110" s="25"/>
      <c r="X110" s="44">
        <f>VLOOKUP(C110,[1]Sheet1!$B:$BG,58,0)</f>
        <v>0</v>
      </c>
      <c r="Y110" s="25">
        <f t="shared" si="34"/>
        <v>0</v>
      </c>
      <c r="Z110" s="60"/>
      <c r="AA110" s="60">
        <f t="shared" si="37"/>
        <v>0</v>
      </c>
      <c r="AB110" s="60">
        <f t="shared" si="26"/>
        <v>0</v>
      </c>
      <c r="AC110" s="61"/>
      <c r="AD110" s="17">
        <f t="shared" si="27"/>
        <v>0</v>
      </c>
      <c r="AE110" s="26" t="str">
        <f t="shared" si="28"/>
        <v>100%</v>
      </c>
      <c r="AF110" s="26">
        <f t="shared" si="33"/>
        <v>0</v>
      </c>
      <c r="AG110" s="24">
        <v>0</v>
      </c>
      <c r="AH110" s="17">
        <f t="shared" si="29"/>
        <v>0</v>
      </c>
      <c r="AI110" s="14">
        <v>45442</v>
      </c>
      <c r="AJ110" s="7">
        <v>3</v>
      </c>
      <c r="AK110" s="14">
        <f t="shared" si="30"/>
        <v>45439</v>
      </c>
      <c r="AL110" s="10" t="s">
        <v>23</v>
      </c>
      <c r="AM110" s="17"/>
      <c r="AN110" s="7" t="s">
        <v>85</v>
      </c>
      <c r="AO110" s="20"/>
    </row>
    <row r="111" spans="1:41" ht="35.4" customHeight="1" x14ac:dyDescent="0.25">
      <c r="A111" s="7">
        <f t="shared" si="32"/>
        <v>108</v>
      </c>
      <c r="B111" s="7" t="s">
        <v>190</v>
      </c>
      <c r="C111" s="74" t="s">
        <v>201</v>
      </c>
      <c r="D111" s="72" t="s">
        <v>202</v>
      </c>
      <c r="E111" s="11" t="s">
        <v>27</v>
      </c>
      <c r="F111" s="12" t="s">
        <v>203</v>
      </c>
      <c r="G111" s="73">
        <v>0.8</v>
      </c>
      <c r="H111" s="17">
        <f>VLOOKUP(C111,[3]Sheet2!$A:$V,21,0)</f>
        <v>600000</v>
      </c>
      <c r="I111" s="17"/>
      <c r="J111" s="17">
        <f t="shared" si="23"/>
        <v>600000</v>
      </c>
      <c r="K111" s="31">
        <f>VLOOKUP(C111,[1]Sheet1!$B:$AY,50,0)</f>
        <v>3723767.43</v>
      </c>
      <c r="L111" s="31">
        <f>VLOOKUP(C111,[1]Sheet1!$B:$AZ,51,0)</f>
        <v>3723767.43</v>
      </c>
      <c r="M111" s="44">
        <f>VLOOKUP(C111,[1]Sheet1!$B$5:$BB$697,53,0)</f>
        <v>206725.186666667</v>
      </c>
      <c r="N111" s="44">
        <f>VLOOKUP(C111,[1]Sheet1!$B:$BC,54,0)</f>
        <v>225140.76166666701</v>
      </c>
      <c r="O111" s="44">
        <f>VLOOKUP(C111,[1]Sheet1!$B:$BD,55,0)</f>
        <v>239988.33166666701</v>
      </c>
      <c r="P111" s="44">
        <f>VLOOKUP(C111,[1]Sheet1!$B:$BE,56,0)</f>
        <v>218199.80666666699</v>
      </c>
      <c r="Q111" s="44">
        <f>VLOOKUP(C111,[1]Sheet1!$B:$BF,57,0)</f>
        <v>178983.14</v>
      </c>
      <c r="R111" s="45">
        <f t="shared" si="35"/>
        <v>855229.78133333439</v>
      </c>
      <c r="S111" s="92"/>
      <c r="T111" s="92">
        <f>VLOOKUP(C111,'[4]5.30 (2)'!$C$4:$V$115,20,0)</f>
        <v>500000</v>
      </c>
      <c r="U111" s="53">
        <f t="shared" si="24"/>
        <v>500000</v>
      </c>
      <c r="V111" s="25">
        <f t="shared" si="36"/>
        <v>355229.78133333439</v>
      </c>
      <c r="W111" s="25"/>
      <c r="X111" s="44">
        <f>VLOOKUP(C111,[1]Sheet1!$B:$BG,58,0)</f>
        <v>131259.683333333</v>
      </c>
      <c r="Y111" s="25">
        <f t="shared" si="34"/>
        <v>105007.74666666641</v>
      </c>
      <c r="Z111" s="60"/>
      <c r="AA111" s="60">
        <f t="shared" si="37"/>
        <v>3723767.43</v>
      </c>
      <c r="AB111" s="60">
        <f t="shared" si="26"/>
        <v>3723767.43</v>
      </c>
      <c r="AC111" s="61"/>
      <c r="AD111" s="17">
        <f t="shared" si="27"/>
        <v>0</v>
      </c>
      <c r="AE111" s="26">
        <f t="shared" si="28"/>
        <v>0</v>
      </c>
      <c r="AF111" s="26">
        <f t="shared" si="33"/>
        <v>0</v>
      </c>
      <c r="AG111" s="24">
        <v>0.03</v>
      </c>
      <c r="AH111" s="17">
        <f t="shared" si="29"/>
        <v>0</v>
      </c>
      <c r="AI111" s="14">
        <v>45442</v>
      </c>
      <c r="AJ111" s="7">
        <v>3</v>
      </c>
      <c r="AK111" s="14">
        <v>45439</v>
      </c>
      <c r="AL111" s="10" t="s">
        <v>23</v>
      </c>
      <c r="AM111" s="17">
        <v>4223767.43</v>
      </c>
      <c r="AN111" s="7" t="s">
        <v>40</v>
      </c>
      <c r="AO111" s="20" t="s">
        <v>408</v>
      </c>
    </row>
    <row r="112" spans="1:41" ht="35.4" customHeight="1" x14ac:dyDescent="0.25">
      <c r="A112" s="7">
        <f t="shared" si="32"/>
        <v>109</v>
      </c>
      <c r="B112" s="7" t="s">
        <v>29</v>
      </c>
      <c r="C112" s="8" t="s">
        <v>409</v>
      </c>
      <c r="D112" s="22" t="s">
        <v>410</v>
      </c>
      <c r="E112" s="11" t="s">
        <v>27</v>
      </c>
      <c r="F112" s="12" t="s">
        <v>203</v>
      </c>
      <c r="G112" s="73">
        <v>1</v>
      </c>
      <c r="H112" s="17">
        <f>VLOOKUP(C112,[3]Sheet2!$A:$V,21,0)</f>
        <v>30000</v>
      </c>
      <c r="I112" s="17"/>
      <c r="J112" s="17">
        <f t="shared" si="23"/>
        <v>30000</v>
      </c>
      <c r="K112" s="31">
        <f>VLOOKUP(C112,[1]Sheet1!$B:$AY,50,0)</f>
        <v>200686.65</v>
      </c>
      <c r="L112" s="31">
        <f>VLOOKUP(C112,[1]Sheet1!$B:$AZ,51,0)</f>
        <v>200686.65</v>
      </c>
      <c r="M112" s="44">
        <f>VLOOKUP(C112,[1]Sheet1!$B$5:$BB$697,53,0)</f>
        <v>0</v>
      </c>
      <c r="N112" s="44">
        <f>VLOOKUP(C112,[1]Sheet1!$B:$BC,54,0)</f>
        <v>0</v>
      </c>
      <c r="O112" s="44">
        <f>VLOOKUP(C112,[1]Sheet1!$B:$BD,55,0)</f>
        <v>0</v>
      </c>
      <c r="P112" s="44">
        <f>VLOOKUP(C112,[1]Sheet1!$B:$BE,56,0)</f>
        <v>0</v>
      </c>
      <c r="Q112" s="44">
        <f>VLOOKUP(C112,[1]Sheet1!$B:$BF,57,0)</f>
        <v>0</v>
      </c>
      <c r="R112" s="45">
        <f t="shared" si="35"/>
        <v>0</v>
      </c>
      <c r="S112" s="92"/>
      <c r="T112" s="92">
        <f>VLOOKUP(C112,'[4]5.30 (2)'!$C$4:$V$115,20,0)</f>
        <v>50000</v>
      </c>
      <c r="U112" s="53">
        <f t="shared" si="24"/>
        <v>50000</v>
      </c>
      <c r="V112" s="25">
        <f t="shared" si="36"/>
        <v>-50000</v>
      </c>
      <c r="W112" s="25"/>
      <c r="X112" s="44">
        <f>VLOOKUP(C112,[1]Sheet1!$B:$BG,58,0)</f>
        <v>0</v>
      </c>
      <c r="Y112" s="25">
        <f t="shared" si="34"/>
        <v>0</v>
      </c>
      <c r="Z112" s="60"/>
      <c r="AA112" s="60">
        <f t="shared" si="37"/>
        <v>200686.65</v>
      </c>
      <c r="AB112" s="60">
        <f t="shared" si="26"/>
        <v>200686.65</v>
      </c>
      <c r="AC112" s="61"/>
      <c r="AD112" s="17">
        <f t="shared" si="27"/>
        <v>0</v>
      </c>
      <c r="AE112" s="26">
        <f t="shared" si="28"/>
        <v>0</v>
      </c>
      <c r="AF112" s="26">
        <f t="shared" si="33"/>
        <v>0</v>
      </c>
      <c r="AG112" s="24">
        <v>0</v>
      </c>
      <c r="AH112" s="17">
        <f t="shared" si="29"/>
        <v>0</v>
      </c>
      <c r="AI112" s="14">
        <v>45442</v>
      </c>
      <c r="AJ112" s="7">
        <v>3</v>
      </c>
      <c r="AK112" s="14">
        <v>45439</v>
      </c>
      <c r="AL112" s="10" t="s">
        <v>23</v>
      </c>
      <c r="AM112" s="17"/>
      <c r="AN112" s="7" t="s">
        <v>56</v>
      </c>
      <c r="AO112" s="20"/>
    </row>
    <row r="113" spans="1:41" ht="40.200000000000003" customHeight="1" x14ac:dyDescent="0.25">
      <c r="A113" s="7">
        <f t="shared" si="32"/>
        <v>110</v>
      </c>
      <c r="B113" s="7" t="s">
        <v>29</v>
      </c>
      <c r="C113" s="8" t="s">
        <v>411</v>
      </c>
      <c r="D113" s="22" t="s">
        <v>412</v>
      </c>
      <c r="E113" s="11" t="s">
        <v>21</v>
      </c>
      <c r="F113" s="12" t="s">
        <v>22</v>
      </c>
      <c r="G113" s="73">
        <v>0.8</v>
      </c>
      <c r="H113" s="17">
        <f>VLOOKUP(C113,[3]Sheet2!$A:$V,21,0)</f>
        <v>0</v>
      </c>
      <c r="I113" s="17"/>
      <c r="J113" s="17">
        <f t="shared" si="23"/>
        <v>0</v>
      </c>
      <c r="K113" s="31">
        <f>VLOOKUP(C113,[1]Sheet1!$B:$AY,50,0)</f>
        <v>580573.37</v>
      </c>
      <c r="L113" s="31">
        <f>VLOOKUP(C113,[1]Sheet1!$B:$AZ,51,0)</f>
        <v>580573.37</v>
      </c>
      <c r="M113" s="44">
        <f>VLOOKUP(C113,[1]Sheet1!$B$5:$BB$697,53,0)</f>
        <v>40329.406666666699</v>
      </c>
      <c r="N113" s="44">
        <f>VLOOKUP(C113,[1]Sheet1!$B:$BC,54,0)</f>
        <v>71466.425000000003</v>
      </c>
      <c r="O113" s="44">
        <f>VLOOKUP(C113,[1]Sheet1!$B:$BD,55,0)</f>
        <v>80707</v>
      </c>
      <c r="P113" s="44">
        <f>VLOOKUP(C113,[1]Sheet1!$B:$BE,56,0)</f>
        <v>96762.228333333303</v>
      </c>
      <c r="Q113" s="44">
        <f>VLOOKUP(C113,[1]Sheet1!$B:$BF,57,0)</f>
        <v>71298.856666666703</v>
      </c>
      <c r="R113" s="45">
        <f t="shared" si="35"/>
        <v>288451.13333333336</v>
      </c>
      <c r="S113" s="92"/>
      <c r="T113" s="92">
        <f>VLOOKUP(C113,'[4]5.30 (2)'!$C$4:$V$115,20,0)</f>
        <v>60000</v>
      </c>
      <c r="U113" s="53">
        <f t="shared" si="24"/>
        <v>60000</v>
      </c>
      <c r="V113" s="25">
        <f t="shared" si="36"/>
        <v>228451.13333333336</v>
      </c>
      <c r="W113" s="25"/>
      <c r="X113" s="44">
        <f>VLOOKUP(C113,[1]Sheet1!$B:$BG,58,0)</f>
        <v>71298.856666666703</v>
      </c>
      <c r="Y113" s="25">
        <f t="shared" si="34"/>
        <v>57039.085333333365</v>
      </c>
      <c r="Z113" s="60"/>
      <c r="AA113" s="60">
        <f t="shared" si="37"/>
        <v>285490.21866666671</v>
      </c>
      <c r="AB113" s="60">
        <f t="shared" si="26"/>
        <v>285490.21866666671</v>
      </c>
      <c r="AC113" s="61"/>
      <c r="AD113" s="17">
        <f t="shared" si="27"/>
        <v>0</v>
      </c>
      <c r="AE113" s="26">
        <f t="shared" si="28"/>
        <v>0</v>
      </c>
      <c r="AF113" s="26">
        <f t="shared" si="33"/>
        <v>0</v>
      </c>
      <c r="AG113" s="24">
        <v>0</v>
      </c>
      <c r="AH113" s="17">
        <f t="shared" si="29"/>
        <v>0</v>
      </c>
      <c r="AI113" s="14">
        <v>45453</v>
      </c>
      <c r="AJ113" s="7">
        <v>3</v>
      </c>
      <c r="AK113" s="14">
        <v>45439</v>
      </c>
      <c r="AL113" s="10" t="s">
        <v>23</v>
      </c>
      <c r="AM113" s="17"/>
      <c r="AN113" s="7" t="s">
        <v>24</v>
      </c>
      <c r="AO113" s="20"/>
    </row>
    <row r="114" spans="1:41" ht="40.200000000000003" customHeight="1" x14ac:dyDescent="0.25">
      <c r="A114" s="7">
        <f t="shared" si="32"/>
        <v>111</v>
      </c>
      <c r="B114" s="7" t="s">
        <v>29</v>
      </c>
      <c r="C114" s="8" t="s">
        <v>86</v>
      </c>
      <c r="D114" s="22" t="s">
        <v>87</v>
      </c>
      <c r="E114" s="11" t="s">
        <v>27</v>
      </c>
      <c r="F114" s="12" t="s">
        <v>22</v>
      </c>
      <c r="G114" s="73">
        <v>0.8</v>
      </c>
      <c r="H114" s="17">
        <f>VLOOKUP(C114,[3]Sheet2!$A:$V,21,0)</f>
        <v>0</v>
      </c>
      <c r="I114" s="17"/>
      <c r="J114" s="17">
        <f t="shared" si="23"/>
        <v>0</v>
      </c>
      <c r="K114" s="31">
        <f>VLOOKUP(C114,[1]Sheet1!$B:$AY,50,0)</f>
        <v>1291497.07</v>
      </c>
      <c r="L114" s="31">
        <f>VLOOKUP(C114,[1]Sheet1!$B:$AZ,51,0)</f>
        <v>713368.73</v>
      </c>
      <c r="M114" s="44">
        <f>VLOOKUP(C114,[1]Sheet1!$B$5:$BB$697,53,0)</f>
        <v>104311.34</v>
      </c>
      <c r="N114" s="44">
        <f>VLOOKUP(C114,[1]Sheet1!$B:$BC,54,0)</f>
        <v>94289.37</v>
      </c>
      <c r="O114" s="44">
        <f>VLOOKUP(C114,[1]Sheet1!$B:$BD,55,0)</f>
        <v>90690.696666666699</v>
      </c>
      <c r="P114" s="44">
        <f>VLOOKUP(C114,[1]Sheet1!$B:$BE,56,0)</f>
        <v>90717.096666666694</v>
      </c>
      <c r="Q114" s="44">
        <f>VLOOKUP(C114,[1]Sheet1!$B:$BF,57,0)</f>
        <v>145695.42000000001</v>
      </c>
      <c r="R114" s="45">
        <f t="shared" si="35"/>
        <v>420563.13866666669</v>
      </c>
      <c r="S114" s="92"/>
      <c r="T114" s="92">
        <f>VLOOKUP(C114,'[4]5.30 (2)'!$C$4:$V$115,20,0)</f>
        <v>60000</v>
      </c>
      <c r="U114" s="53">
        <f t="shared" si="24"/>
        <v>60000</v>
      </c>
      <c r="V114" s="25">
        <f t="shared" si="36"/>
        <v>360563.13866666669</v>
      </c>
      <c r="W114" s="25"/>
      <c r="X114" s="44">
        <f>VLOOKUP(C114,[1]Sheet1!$B:$BG,58,0)</f>
        <v>127500.536666667</v>
      </c>
      <c r="Y114" s="25">
        <f t="shared" si="34"/>
        <v>102000.42933333361</v>
      </c>
      <c r="Z114" s="60"/>
      <c r="AA114" s="60">
        <f t="shared" si="37"/>
        <v>462563.56800000032</v>
      </c>
      <c r="AB114" s="60">
        <f t="shared" si="26"/>
        <v>462563.56800000032</v>
      </c>
      <c r="AC114" s="61"/>
      <c r="AD114" s="17">
        <f t="shared" si="27"/>
        <v>0</v>
      </c>
      <c r="AE114" s="26">
        <f t="shared" si="28"/>
        <v>0</v>
      </c>
      <c r="AF114" s="26">
        <f t="shared" si="33"/>
        <v>0</v>
      </c>
      <c r="AG114" s="24">
        <v>0</v>
      </c>
      <c r="AH114" s="17">
        <f t="shared" si="29"/>
        <v>0</v>
      </c>
      <c r="AI114" s="14">
        <v>45453</v>
      </c>
      <c r="AJ114" s="7">
        <v>3</v>
      </c>
      <c r="AK114" s="14">
        <v>45439</v>
      </c>
      <c r="AL114" s="10" t="s">
        <v>23</v>
      </c>
      <c r="AM114" s="17"/>
      <c r="AN114" s="7" t="s">
        <v>56</v>
      </c>
      <c r="AO114" s="20"/>
    </row>
    <row r="115" spans="1:41" ht="40.200000000000003" customHeight="1" x14ac:dyDescent="0.25">
      <c r="A115" s="7">
        <f t="shared" si="32"/>
        <v>112</v>
      </c>
      <c r="B115" s="7" t="s">
        <v>29</v>
      </c>
      <c r="C115" s="8" t="s">
        <v>413</v>
      </c>
      <c r="D115" s="22" t="s">
        <v>414</v>
      </c>
      <c r="E115" s="11" t="s">
        <v>27</v>
      </c>
      <c r="F115" s="12" t="s">
        <v>22</v>
      </c>
      <c r="G115" s="73">
        <v>1</v>
      </c>
      <c r="H115" s="17"/>
      <c r="I115" s="17">
        <v>7300</v>
      </c>
      <c r="J115" s="17">
        <f t="shared" si="23"/>
        <v>7300</v>
      </c>
      <c r="K115" s="31">
        <f>VLOOKUP(C115,[1]Sheet1!$B:$AY,50,0)</f>
        <v>0</v>
      </c>
      <c r="L115" s="31">
        <f>VLOOKUP(C115,[1]Sheet1!$B:$AZ,51,0)</f>
        <v>0</v>
      </c>
      <c r="M115" s="44">
        <f>VLOOKUP(C115,[1]Sheet1!$B$5:$BB$697,53,0)</f>
        <v>0</v>
      </c>
      <c r="N115" s="44">
        <f>VLOOKUP(C115,[1]Sheet1!$B:$BC,54,0)</f>
        <v>0</v>
      </c>
      <c r="O115" s="44">
        <f>VLOOKUP(C115,[1]Sheet1!$B:$BD,55,0)</f>
        <v>0</v>
      </c>
      <c r="P115" s="44">
        <f>VLOOKUP(C115,[1]Sheet1!$B:$BE,56,0)</f>
        <v>0</v>
      </c>
      <c r="Q115" s="44">
        <f>VLOOKUP(C115,[1]Sheet1!$B:$BF,57,0)</f>
        <v>0</v>
      </c>
      <c r="R115" s="45">
        <f t="shared" si="35"/>
        <v>0</v>
      </c>
      <c r="S115" s="92"/>
      <c r="T115" s="92"/>
      <c r="U115" s="53">
        <f t="shared" si="24"/>
        <v>0</v>
      </c>
      <c r="V115" s="25">
        <f t="shared" si="36"/>
        <v>0</v>
      </c>
      <c r="W115" s="25"/>
      <c r="X115" s="44"/>
      <c r="Y115" s="25">
        <f t="shared" si="34"/>
        <v>0</v>
      </c>
      <c r="Z115" s="60"/>
      <c r="AA115" s="60">
        <f t="shared" si="37"/>
        <v>0</v>
      </c>
      <c r="AB115" s="60">
        <f t="shared" si="26"/>
        <v>0</v>
      </c>
      <c r="AC115" s="61"/>
      <c r="AD115" s="17"/>
      <c r="AE115" s="26" t="str">
        <f t="shared" si="28"/>
        <v>100%</v>
      </c>
      <c r="AF115" s="26"/>
      <c r="AG115" s="24"/>
      <c r="AH115" s="17">
        <f t="shared" si="29"/>
        <v>0</v>
      </c>
      <c r="AI115" s="14"/>
      <c r="AJ115" s="7"/>
      <c r="AK115" s="14"/>
      <c r="AL115" s="10"/>
      <c r="AM115" s="17"/>
      <c r="AN115" s="7"/>
      <c r="AO115" s="20"/>
    </row>
    <row r="116" spans="1:41" ht="40.200000000000003" customHeight="1" x14ac:dyDescent="0.25">
      <c r="A116" s="7">
        <f t="shared" si="32"/>
        <v>113</v>
      </c>
      <c r="B116" s="7" t="s">
        <v>29</v>
      </c>
      <c r="C116" s="8"/>
      <c r="D116" s="22" t="s">
        <v>415</v>
      </c>
      <c r="E116" s="11" t="s">
        <v>27</v>
      </c>
      <c r="F116" s="12" t="s">
        <v>34</v>
      </c>
      <c r="G116" s="73">
        <v>1</v>
      </c>
      <c r="H116" s="17"/>
      <c r="I116" s="17">
        <v>57800</v>
      </c>
      <c r="J116" s="17">
        <f t="shared" si="23"/>
        <v>57800</v>
      </c>
      <c r="K116" s="31"/>
      <c r="L116" s="31"/>
      <c r="M116" s="44" t="e">
        <f>VLOOKUP(C116,[1]Sheet1!$B$5:$BB$697,53,0)</f>
        <v>#N/A</v>
      </c>
      <c r="N116" s="44" t="e">
        <f>VLOOKUP(C116,[1]Sheet1!$B:$BC,54,0)</f>
        <v>#N/A</v>
      </c>
      <c r="O116" s="44" t="e">
        <f>VLOOKUP(C116,[1]Sheet1!$B:$BD,55,0)</f>
        <v>#N/A</v>
      </c>
      <c r="P116" s="44" t="e">
        <f>VLOOKUP(C116,[1]Sheet1!$B:$BE,56,0)</f>
        <v>#N/A</v>
      </c>
      <c r="Q116" s="44" t="e">
        <f>VLOOKUP(C116,[1]Sheet1!$B:$BF,57,0)</f>
        <v>#N/A</v>
      </c>
      <c r="R116" s="45">
        <v>57800</v>
      </c>
      <c r="S116" s="92"/>
      <c r="T116" s="92"/>
      <c r="U116" s="53">
        <f t="shared" si="24"/>
        <v>0</v>
      </c>
      <c r="V116" s="25">
        <f t="shared" si="36"/>
        <v>57800</v>
      </c>
      <c r="W116" s="25"/>
      <c r="X116" s="44"/>
      <c r="Y116" s="25">
        <f t="shared" si="34"/>
        <v>0</v>
      </c>
      <c r="Z116" s="60"/>
      <c r="AA116" s="60">
        <f t="shared" si="37"/>
        <v>0</v>
      </c>
      <c r="AB116" s="60">
        <f t="shared" si="26"/>
        <v>0</v>
      </c>
      <c r="AC116" s="61"/>
      <c r="AD116" s="17"/>
      <c r="AE116" s="26" t="str">
        <f t="shared" si="28"/>
        <v>100%</v>
      </c>
      <c r="AF116" s="26"/>
      <c r="AG116" s="24"/>
      <c r="AH116" s="17">
        <f t="shared" si="29"/>
        <v>0</v>
      </c>
      <c r="AI116" s="14"/>
      <c r="AJ116" s="7"/>
      <c r="AK116" s="14"/>
      <c r="AL116" s="10"/>
      <c r="AM116" s="17"/>
      <c r="AN116" s="7"/>
      <c r="AO116" s="20"/>
    </row>
    <row r="117" spans="1:41" ht="40.200000000000003" customHeight="1" x14ac:dyDescent="0.25">
      <c r="A117" s="7">
        <f t="shared" si="32"/>
        <v>114</v>
      </c>
      <c r="B117" s="7" t="s">
        <v>29</v>
      </c>
      <c r="C117" s="8" t="s">
        <v>195</v>
      </c>
      <c r="D117" s="22" t="s">
        <v>196</v>
      </c>
      <c r="E117" s="11" t="s">
        <v>27</v>
      </c>
      <c r="F117" s="12" t="s">
        <v>127</v>
      </c>
      <c r="G117" s="73">
        <v>1</v>
      </c>
      <c r="H117" s="17">
        <f>VLOOKUP(C117,[3]Sheet2!$A:$V,21,0)</f>
        <v>20000</v>
      </c>
      <c r="I117" s="17"/>
      <c r="J117" s="17">
        <f t="shared" si="23"/>
        <v>20000</v>
      </c>
      <c r="K117" s="31">
        <f>VLOOKUP(C117,[1]Sheet1!$B:$AY,50,0)</f>
        <v>0</v>
      </c>
      <c r="L117" s="31">
        <f>VLOOKUP(C117,[1]Sheet1!$B:$AZ,51,0)</f>
        <v>0</v>
      </c>
      <c r="M117" s="44">
        <f>VLOOKUP(C117,[1]Sheet1!$B$5:$BB$697,53,0)</f>
        <v>0</v>
      </c>
      <c r="N117" s="44">
        <f>VLOOKUP(C117,[1]Sheet1!$B:$BC,54,0)</f>
        <v>0</v>
      </c>
      <c r="O117" s="44">
        <f>VLOOKUP(C117,[1]Sheet1!$B:$BD,55,0)</f>
        <v>0</v>
      </c>
      <c r="P117" s="44">
        <f>VLOOKUP(C117,[1]Sheet1!$B:$BE,56,0)</f>
        <v>0</v>
      </c>
      <c r="Q117" s="44">
        <f>VLOOKUP(C117,[1]Sheet1!$B:$BF,57,0)</f>
        <v>0</v>
      </c>
      <c r="R117" s="45">
        <f>SUM(M117:Q117)*G117</f>
        <v>0</v>
      </c>
      <c r="S117" s="92">
        <v>21200</v>
      </c>
      <c r="T117" s="92"/>
      <c r="U117" s="53">
        <f t="shared" si="24"/>
        <v>21200</v>
      </c>
      <c r="V117" s="25">
        <f t="shared" si="36"/>
        <v>-21200</v>
      </c>
      <c r="W117" s="25"/>
      <c r="X117" s="44"/>
      <c r="Y117" s="25">
        <f t="shared" si="34"/>
        <v>0</v>
      </c>
      <c r="Z117" s="60"/>
      <c r="AA117" s="60">
        <f t="shared" si="37"/>
        <v>0</v>
      </c>
      <c r="AB117" s="60">
        <f t="shared" si="26"/>
        <v>0</v>
      </c>
      <c r="AC117" s="61"/>
      <c r="AD117" s="17"/>
      <c r="AE117" s="26" t="str">
        <f t="shared" si="28"/>
        <v>100%</v>
      </c>
      <c r="AF117" s="26"/>
      <c r="AG117" s="24"/>
      <c r="AH117" s="17">
        <f t="shared" si="29"/>
        <v>0</v>
      </c>
      <c r="AI117" s="14"/>
      <c r="AJ117" s="7"/>
      <c r="AK117" s="14"/>
      <c r="AL117" s="10"/>
      <c r="AM117" s="17"/>
      <c r="AN117" s="7"/>
      <c r="AO117" s="20"/>
    </row>
    <row r="118" spans="1:41" ht="40.200000000000003" customHeight="1" x14ac:dyDescent="0.25">
      <c r="A118" s="7">
        <f t="shared" si="32"/>
        <v>115</v>
      </c>
      <c r="B118" s="7" t="s">
        <v>29</v>
      </c>
      <c r="C118" s="8" t="s">
        <v>416</v>
      </c>
      <c r="D118" s="22" t="s">
        <v>417</v>
      </c>
      <c r="E118" s="11" t="s">
        <v>27</v>
      </c>
      <c r="F118" s="12" t="s">
        <v>203</v>
      </c>
      <c r="G118" s="73">
        <v>1</v>
      </c>
      <c r="H118" s="17">
        <f>VLOOKUP(C118,[3]Sheet2!$A:$V,21,0)</f>
        <v>0</v>
      </c>
      <c r="I118" s="17"/>
      <c r="J118" s="17">
        <f t="shared" si="23"/>
        <v>0</v>
      </c>
      <c r="K118" s="31">
        <f>VLOOKUP(C118,[1]Sheet1!$B:$AY,50,0)</f>
        <v>176704.41</v>
      </c>
      <c r="L118" s="31">
        <f>VLOOKUP(C118,[1]Sheet1!$B:$AZ,51,0)</f>
        <v>176704.41</v>
      </c>
      <c r="M118" s="44">
        <f>VLOOKUP(C118,[1]Sheet1!$B$5:$BB$697,53,0)</f>
        <v>0</v>
      </c>
      <c r="N118" s="44">
        <f>VLOOKUP(C118,[1]Sheet1!$B:$BC,54,0)</f>
        <v>0</v>
      </c>
      <c r="O118" s="44">
        <f>VLOOKUP(C118,[1]Sheet1!$B:$BD,55,0)</f>
        <v>0</v>
      </c>
      <c r="P118" s="44">
        <f>VLOOKUP(C118,[1]Sheet1!$B:$BE,56,0)</f>
        <v>0</v>
      </c>
      <c r="Q118" s="44">
        <f>VLOOKUP(C118,[1]Sheet1!$B:$BF,57,0)</f>
        <v>0</v>
      </c>
      <c r="R118" s="45">
        <f>SUM(M118:Q118)*G118</f>
        <v>0</v>
      </c>
      <c r="S118" s="92">
        <v>20000</v>
      </c>
      <c r="T118" s="92"/>
      <c r="U118" s="53">
        <f t="shared" si="24"/>
        <v>20000</v>
      </c>
      <c r="V118" s="25">
        <f t="shared" si="36"/>
        <v>-20000</v>
      </c>
      <c r="W118" s="25"/>
      <c r="X118" s="44"/>
      <c r="Y118" s="25">
        <f t="shared" si="34"/>
        <v>0</v>
      </c>
      <c r="Z118" s="60"/>
      <c r="AA118" s="60">
        <f t="shared" si="37"/>
        <v>176704.41</v>
      </c>
      <c r="AB118" s="60">
        <f t="shared" si="26"/>
        <v>176704.41</v>
      </c>
      <c r="AC118" s="61"/>
      <c r="AD118" s="17"/>
      <c r="AE118" s="26">
        <f t="shared" si="28"/>
        <v>0</v>
      </c>
      <c r="AF118" s="26"/>
      <c r="AG118" s="24"/>
      <c r="AH118" s="17">
        <f t="shared" si="29"/>
        <v>0</v>
      </c>
      <c r="AI118" s="14"/>
      <c r="AJ118" s="7"/>
      <c r="AK118" s="14"/>
      <c r="AL118" s="10"/>
      <c r="AM118" s="17"/>
      <c r="AN118" s="7"/>
      <c r="AO118" s="20"/>
    </row>
    <row r="119" spans="1:41" ht="40.200000000000003" customHeight="1" x14ac:dyDescent="0.25">
      <c r="A119" s="7">
        <f t="shared" si="32"/>
        <v>116</v>
      </c>
      <c r="B119" s="7" t="s">
        <v>18</v>
      </c>
      <c r="C119" s="8" t="s">
        <v>116</v>
      </c>
      <c r="D119" s="22" t="s">
        <v>117</v>
      </c>
      <c r="E119" s="11" t="s">
        <v>21</v>
      </c>
      <c r="F119" s="12" t="s">
        <v>22</v>
      </c>
      <c r="G119" s="73">
        <v>0.8</v>
      </c>
      <c r="H119" s="17">
        <f>VLOOKUP(C119,[3]Sheet2!$A:$V,21,0)</f>
        <v>100000</v>
      </c>
      <c r="I119" s="17"/>
      <c r="J119" s="17">
        <f t="shared" si="23"/>
        <v>100000</v>
      </c>
      <c r="K119" s="31">
        <f>VLOOKUP(C119,[1]Sheet1!$B:$AY,50,0)</f>
        <v>372807.38</v>
      </c>
      <c r="L119" s="31">
        <f>VLOOKUP(C119,[1]Sheet1!$B:$AZ,51,0)</f>
        <v>307443.14</v>
      </c>
      <c r="M119" s="44">
        <f>VLOOKUP(C119,[1]Sheet1!$B$5:$BB$697,53,0)</f>
        <v>32203.89</v>
      </c>
      <c r="N119" s="44">
        <f>VLOOKUP(C119,[1]Sheet1!$B:$BC,54,0)</f>
        <v>36976.076666666697</v>
      </c>
      <c r="O119" s="44">
        <f>VLOOKUP(C119,[1]Sheet1!$B:$BD,55,0)</f>
        <v>21701.051666666699</v>
      </c>
      <c r="P119" s="44">
        <f>VLOOKUP(C119,[1]Sheet1!$B:$BE,56,0)</f>
        <v>20451.051666666699</v>
      </c>
      <c r="Q119" s="44">
        <f>VLOOKUP(C119,[1]Sheet1!$B:$BF,57,0)</f>
        <v>28411.758333333299</v>
      </c>
      <c r="R119" s="45">
        <f>SUM(M119:Q119)*G119</f>
        <v>111795.06266666672</v>
      </c>
      <c r="S119" s="92">
        <v>30000</v>
      </c>
      <c r="T119" s="92"/>
      <c r="U119" s="53">
        <f t="shared" si="24"/>
        <v>30000</v>
      </c>
      <c r="V119" s="25">
        <f t="shared" si="36"/>
        <v>81795.062666666723</v>
      </c>
      <c r="W119" s="25"/>
      <c r="X119" s="44"/>
      <c r="Y119" s="25">
        <f t="shared" si="34"/>
        <v>0</v>
      </c>
      <c r="Z119" s="60"/>
      <c r="AA119" s="60">
        <f t="shared" si="37"/>
        <v>81795.062666666723</v>
      </c>
      <c r="AB119" s="60">
        <f t="shared" si="26"/>
        <v>81795.062666666723</v>
      </c>
      <c r="AC119" s="79">
        <f>IF(B119="黄骅",AB119*0.3,"自行压缩")</f>
        <v>24538.518800000016</v>
      </c>
      <c r="AD119" s="17"/>
      <c r="AE119" s="26">
        <f t="shared" si="28"/>
        <v>0.3</v>
      </c>
      <c r="AF119" s="26"/>
      <c r="AG119" s="24"/>
      <c r="AH119" s="17">
        <f t="shared" si="29"/>
        <v>0</v>
      </c>
      <c r="AI119" s="14"/>
      <c r="AJ119" s="7"/>
      <c r="AK119" s="14"/>
      <c r="AL119" s="10"/>
      <c r="AM119" s="17"/>
      <c r="AN119" s="7"/>
      <c r="AO119" s="20"/>
    </row>
    <row r="120" spans="1:41" ht="40.200000000000003" customHeight="1" x14ac:dyDescent="0.25">
      <c r="A120" s="7">
        <f t="shared" si="32"/>
        <v>117</v>
      </c>
      <c r="B120" s="7" t="s">
        <v>190</v>
      </c>
      <c r="C120" s="8" t="s">
        <v>229</v>
      </c>
      <c r="D120" s="22" t="s">
        <v>230</v>
      </c>
      <c r="E120" s="11" t="s">
        <v>46</v>
      </c>
      <c r="F120" s="12" t="s">
        <v>22</v>
      </c>
      <c r="G120" s="73">
        <v>0.8</v>
      </c>
      <c r="H120" s="17">
        <f>VLOOKUP(C120,[3]Sheet2!$A:$V,21,0)</f>
        <v>100000</v>
      </c>
      <c r="I120" s="17"/>
      <c r="J120" s="17">
        <f t="shared" si="23"/>
        <v>100000</v>
      </c>
      <c r="K120" s="31">
        <f>VLOOKUP(C120,[1]Sheet1!$B:$AY,50,0)</f>
        <v>171747.95</v>
      </c>
      <c r="L120" s="31">
        <f>VLOOKUP(C120,[1]Sheet1!$B:$AZ,51,0)</f>
        <v>50072.12</v>
      </c>
      <c r="M120" s="44">
        <f>VLOOKUP(C120,[1]Sheet1!$B$5:$BB$697,53,0)</f>
        <v>0</v>
      </c>
      <c r="N120" s="44">
        <f>VLOOKUP(C120,[1]Sheet1!$B:$BC,54,0)</f>
        <v>4131.1566666666704</v>
      </c>
      <c r="O120" s="44">
        <f>VLOOKUP(C120,[1]Sheet1!$B:$BD,55,0)</f>
        <v>8345.3533333333307</v>
      </c>
      <c r="P120" s="44">
        <f>VLOOKUP(C120,[1]Sheet1!$B:$BE,56,0)</f>
        <v>10147.9566666667</v>
      </c>
      <c r="Q120" s="44">
        <f>VLOOKUP(C120,[1]Sheet1!$B:$BF,57,0)</f>
        <v>18354.628333333301</v>
      </c>
      <c r="R120" s="45">
        <f>SUM(M120:Q120)*G120</f>
        <v>32783.276000000005</v>
      </c>
      <c r="S120" s="92">
        <v>30000</v>
      </c>
      <c r="T120" s="92"/>
      <c r="U120" s="53">
        <f t="shared" si="24"/>
        <v>30000</v>
      </c>
      <c r="V120" s="25">
        <f t="shared" si="36"/>
        <v>2783.2760000000053</v>
      </c>
      <c r="W120" s="25"/>
      <c r="X120" s="44"/>
      <c r="Y120" s="25">
        <f t="shared" si="34"/>
        <v>0</v>
      </c>
      <c r="Z120" s="60"/>
      <c r="AA120" s="60">
        <f t="shared" si="37"/>
        <v>2783.2760000000053</v>
      </c>
      <c r="AB120" s="60">
        <f t="shared" si="26"/>
        <v>2783.2760000000053</v>
      </c>
      <c r="AC120" s="61"/>
      <c r="AD120" s="17"/>
      <c r="AE120" s="26">
        <f t="shared" si="28"/>
        <v>0</v>
      </c>
      <c r="AF120" s="26"/>
      <c r="AG120" s="24"/>
      <c r="AH120" s="17">
        <f t="shared" si="29"/>
        <v>0</v>
      </c>
      <c r="AI120" s="14"/>
      <c r="AJ120" s="7"/>
      <c r="AK120" s="14"/>
      <c r="AL120" s="10"/>
      <c r="AM120" s="17"/>
      <c r="AN120" s="7"/>
      <c r="AO120" s="20"/>
    </row>
    <row r="121" spans="1:41" ht="40.200000000000003" customHeight="1" x14ac:dyDescent="0.25">
      <c r="A121" s="7">
        <f t="shared" si="32"/>
        <v>118</v>
      </c>
      <c r="B121" s="7" t="s">
        <v>29</v>
      </c>
      <c r="C121" s="8" t="s">
        <v>418</v>
      </c>
      <c r="D121" s="22" t="s">
        <v>419</v>
      </c>
      <c r="E121" s="11" t="s">
        <v>21</v>
      </c>
      <c r="F121" s="12" t="s">
        <v>22</v>
      </c>
      <c r="G121" s="73">
        <v>0.8</v>
      </c>
      <c r="H121" s="17">
        <f>VLOOKUP(C121,[3]Sheet2!$A:$V,21,0)</f>
        <v>0</v>
      </c>
      <c r="I121" s="17"/>
      <c r="J121" s="17">
        <f t="shared" si="23"/>
        <v>0</v>
      </c>
      <c r="K121" s="31">
        <f>VLOOKUP(C121,[1]Sheet1!$B:$AY,50,0)</f>
        <v>12628.11</v>
      </c>
      <c r="L121" s="31">
        <f>VLOOKUP(C121,[1]Sheet1!$B:$AZ,51,0)</f>
        <v>12628.11</v>
      </c>
      <c r="M121" s="44">
        <f>VLOOKUP(C121,[1]Sheet1!$B$5:$BB$697,53,0)</f>
        <v>0</v>
      </c>
      <c r="N121" s="44">
        <f>VLOOKUP(C121,[1]Sheet1!$B:$BC,54,0)</f>
        <v>0</v>
      </c>
      <c r="O121" s="44">
        <f>VLOOKUP(C121,[1]Sheet1!$B:$BD,55,0)</f>
        <v>0</v>
      </c>
      <c r="P121" s="44">
        <f>VLOOKUP(C121,[1]Sheet1!$B:$BE,56,0)</f>
        <v>0</v>
      </c>
      <c r="Q121" s="44">
        <f>VLOOKUP(C121,[1]Sheet1!$B:$BF,57,0)</f>
        <v>0</v>
      </c>
      <c r="R121" s="45">
        <f>SUM(M121:Q121)*G121</f>
        <v>0</v>
      </c>
      <c r="S121" s="92">
        <v>10000</v>
      </c>
      <c r="T121" s="92"/>
      <c r="U121" s="53">
        <f t="shared" si="24"/>
        <v>10000</v>
      </c>
      <c r="V121" s="25">
        <f t="shared" si="36"/>
        <v>-10000</v>
      </c>
      <c r="W121" s="25"/>
      <c r="X121" s="44"/>
      <c r="Y121" s="25">
        <f t="shared" si="34"/>
        <v>0</v>
      </c>
      <c r="Z121" s="60"/>
      <c r="AA121" s="60">
        <f t="shared" si="37"/>
        <v>-10000</v>
      </c>
      <c r="AB121" s="60">
        <f t="shared" si="26"/>
        <v>0</v>
      </c>
      <c r="AC121" s="61"/>
      <c r="AD121" s="17"/>
      <c r="AE121" s="26" t="str">
        <f t="shared" si="28"/>
        <v>100%</v>
      </c>
      <c r="AF121" s="26"/>
      <c r="AG121" s="24"/>
      <c r="AH121" s="17">
        <f t="shared" si="29"/>
        <v>0</v>
      </c>
      <c r="AI121" s="14"/>
      <c r="AJ121" s="7"/>
      <c r="AK121" s="14"/>
      <c r="AL121" s="10"/>
      <c r="AM121" s="17"/>
      <c r="AN121" s="7"/>
      <c r="AO121" s="20"/>
    </row>
    <row r="122" spans="1:41" ht="40.200000000000003" customHeight="1" x14ac:dyDescent="0.25">
      <c r="A122" s="7">
        <f t="shared" si="32"/>
        <v>119</v>
      </c>
      <c r="B122" s="7" t="s">
        <v>29</v>
      </c>
      <c r="C122" s="8" t="s">
        <v>420</v>
      </c>
      <c r="D122" s="22" t="s">
        <v>421</v>
      </c>
      <c r="E122" s="11" t="s">
        <v>21</v>
      </c>
      <c r="F122" s="12" t="s">
        <v>22</v>
      </c>
      <c r="G122" s="73">
        <v>1</v>
      </c>
      <c r="H122" s="17"/>
      <c r="I122" s="17"/>
      <c r="J122" s="17">
        <f t="shared" si="23"/>
        <v>0</v>
      </c>
      <c r="K122" s="31" t="e">
        <f>VLOOKUP(C122,[1]Sheet1!$B:$AY,50,0)</f>
        <v>#N/A</v>
      </c>
      <c r="L122" s="31" t="e">
        <f>VLOOKUP(C122,[1]Sheet1!$B:$AZ,51,0)</f>
        <v>#N/A</v>
      </c>
      <c r="M122" s="44"/>
      <c r="N122" s="44"/>
      <c r="O122" s="44"/>
      <c r="P122" s="44"/>
      <c r="Q122" s="44"/>
      <c r="R122" s="45"/>
      <c r="S122" s="92">
        <v>12251.89</v>
      </c>
      <c r="T122" s="92"/>
      <c r="U122" s="53">
        <f t="shared" si="24"/>
        <v>12251.89</v>
      </c>
      <c r="V122" s="25">
        <f t="shared" si="36"/>
        <v>-12251.89</v>
      </c>
      <c r="W122" s="25"/>
      <c r="X122" s="44"/>
      <c r="Y122" s="25">
        <f t="shared" si="34"/>
        <v>0</v>
      </c>
      <c r="Z122" s="60"/>
      <c r="AA122" s="60">
        <f t="shared" si="37"/>
        <v>-12251.89</v>
      </c>
      <c r="AB122" s="60">
        <f t="shared" si="26"/>
        <v>0</v>
      </c>
      <c r="AC122" s="61"/>
      <c r="AD122" s="17"/>
      <c r="AE122" s="26" t="str">
        <f t="shared" si="28"/>
        <v>100%</v>
      </c>
      <c r="AF122" s="26"/>
      <c r="AG122" s="24"/>
      <c r="AH122" s="17">
        <f t="shared" si="29"/>
        <v>0</v>
      </c>
      <c r="AI122" s="14"/>
      <c r="AJ122" s="7"/>
      <c r="AK122" s="14"/>
      <c r="AL122" s="10"/>
      <c r="AM122" s="17"/>
      <c r="AN122" s="7"/>
      <c r="AO122" s="20"/>
    </row>
    <row r="123" spans="1:41" ht="40.200000000000003" customHeight="1" x14ac:dyDescent="0.25">
      <c r="A123" s="7">
        <f t="shared" si="32"/>
        <v>120</v>
      </c>
      <c r="B123" s="7" t="s">
        <v>190</v>
      </c>
      <c r="C123" s="8" t="s">
        <v>422</v>
      </c>
      <c r="D123" s="22" t="s">
        <v>423</v>
      </c>
      <c r="E123" s="11" t="s">
        <v>21</v>
      </c>
      <c r="F123" s="12" t="s">
        <v>22</v>
      </c>
      <c r="G123" s="73">
        <v>0.8</v>
      </c>
      <c r="H123" s="17">
        <v>0</v>
      </c>
      <c r="I123" s="17"/>
      <c r="J123" s="17">
        <f t="shared" si="23"/>
        <v>0</v>
      </c>
      <c r="K123" s="31">
        <f>VLOOKUP(C123,[1]Sheet1!$B:$AY,50,0)</f>
        <v>59971.360000000001</v>
      </c>
      <c r="L123" s="31">
        <f>VLOOKUP(C123,[1]Sheet1!$B:$AZ,51,0)</f>
        <v>59971.360000000001</v>
      </c>
      <c r="M123" s="44">
        <f>VLOOKUP(C123,[1]Sheet1!$B$5:$BB$697,53,0)</f>
        <v>0</v>
      </c>
      <c r="N123" s="44">
        <f>VLOOKUP(C123,[1]Sheet1!$B:$BC,54,0)</f>
        <v>0</v>
      </c>
      <c r="O123" s="44">
        <f>VLOOKUP(C123,[1]Sheet1!$B:$BD,55,0)</f>
        <v>9995.2266666666692</v>
      </c>
      <c r="P123" s="44">
        <f>VLOOKUP(C123,[1]Sheet1!$B:$BE,56,0)</f>
        <v>9995.2266666666692</v>
      </c>
      <c r="Q123" s="44">
        <f>VLOOKUP(C123,[1]Sheet1!$B:$BF,57,0)</f>
        <v>9995.2266666666692</v>
      </c>
      <c r="R123" s="45">
        <f t="shared" ref="R123:R133" si="38">SUM(M123:Q123)*G123</f>
        <v>23988.544000000009</v>
      </c>
      <c r="S123" s="93">
        <v>20000</v>
      </c>
      <c r="T123" s="92"/>
      <c r="U123" s="53">
        <f t="shared" si="24"/>
        <v>20000</v>
      </c>
      <c r="V123" s="25">
        <f t="shared" si="36"/>
        <v>3988.544000000009</v>
      </c>
      <c r="W123" s="25"/>
      <c r="X123" s="44"/>
      <c r="Y123" s="25">
        <f t="shared" si="34"/>
        <v>0</v>
      </c>
      <c r="Z123" s="60"/>
      <c r="AA123" s="60">
        <f t="shared" si="37"/>
        <v>3988.544000000009</v>
      </c>
      <c r="AB123" s="60">
        <f t="shared" si="26"/>
        <v>3988.544000000009</v>
      </c>
      <c r="AC123" s="61"/>
      <c r="AD123" s="17"/>
      <c r="AE123" s="26">
        <f t="shared" si="28"/>
        <v>0</v>
      </c>
      <c r="AF123" s="26"/>
      <c r="AG123" s="24"/>
      <c r="AH123" s="17">
        <f t="shared" si="29"/>
        <v>0</v>
      </c>
      <c r="AI123" s="14"/>
      <c r="AJ123" s="7"/>
      <c r="AK123" s="14"/>
      <c r="AL123" s="10"/>
      <c r="AM123" s="17"/>
      <c r="AN123" s="7"/>
      <c r="AO123" s="20"/>
    </row>
    <row r="124" spans="1:41" ht="40.200000000000003" customHeight="1" x14ac:dyDescent="0.25">
      <c r="A124" s="7">
        <f t="shared" si="32"/>
        <v>121</v>
      </c>
      <c r="B124" s="7" t="s">
        <v>18</v>
      </c>
      <c r="C124" s="8" t="s">
        <v>424</v>
      </c>
      <c r="D124" s="22" t="s">
        <v>425</v>
      </c>
      <c r="E124" s="11" t="s">
        <v>27</v>
      </c>
      <c r="F124" s="12" t="s">
        <v>124</v>
      </c>
      <c r="G124" s="73">
        <v>1</v>
      </c>
      <c r="H124" s="17">
        <f>VLOOKUP(C124,[3]Sheet2!$A:$V,21,0)</f>
        <v>5500</v>
      </c>
      <c r="I124" s="17"/>
      <c r="J124" s="17">
        <f t="shared" si="23"/>
        <v>5500</v>
      </c>
      <c r="K124" s="31">
        <f>VLOOKUP(C124,[1]Sheet1!$B:$AY,50,0)</f>
        <v>5958</v>
      </c>
      <c r="L124" s="31">
        <f>VLOOKUP(C124,[1]Sheet1!$B:$AZ,51,0)</f>
        <v>5958</v>
      </c>
      <c r="M124" s="44">
        <f>VLOOKUP(C124,[1]Sheet1!$B$5:$BB$697,53,0)</f>
        <v>0</v>
      </c>
      <c r="N124" s="44">
        <f>VLOOKUP(C124,[1]Sheet1!$B:$BC,54,0)</f>
        <v>0</v>
      </c>
      <c r="O124" s="44">
        <f>VLOOKUP(C124,[1]Sheet1!$B:$BD,55,0)</f>
        <v>0</v>
      </c>
      <c r="P124" s="44">
        <f>VLOOKUP(C124,[1]Sheet1!$B:$BE,56,0)</f>
        <v>2.6666666666666701</v>
      </c>
      <c r="Q124" s="44">
        <f>VLOOKUP(C124,[1]Sheet1!$B:$BF,57,0)</f>
        <v>2.6666666666666701</v>
      </c>
      <c r="R124" s="45">
        <f t="shared" si="38"/>
        <v>5.3333333333333401</v>
      </c>
      <c r="S124" s="92"/>
      <c r="T124" s="92">
        <v>5500</v>
      </c>
      <c r="U124" s="53">
        <f t="shared" si="24"/>
        <v>5500</v>
      </c>
      <c r="V124" s="25">
        <f t="shared" si="36"/>
        <v>-5494.666666666667</v>
      </c>
      <c r="W124" s="25"/>
      <c r="X124" s="44"/>
      <c r="Y124" s="25">
        <f t="shared" si="34"/>
        <v>0</v>
      </c>
      <c r="Z124" s="60"/>
      <c r="AA124" s="60">
        <f t="shared" si="37"/>
        <v>5958</v>
      </c>
      <c r="AB124" s="60">
        <f t="shared" si="26"/>
        <v>5958</v>
      </c>
      <c r="AC124" s="61"/>
      <c r="AD124" s="17"/>
      <c r="AE124" s="26">
        <f t="shared" si="28"/>
        <v>0</v>
      </c>
      <c r="AF124" s="26"/>
      <c r="AG124" s="24"/>
      <c r="AH124" s="17">
        <f t="shared" si="29"/>
        <v>0</v>
      </c>
      <c r="AI124" s="14"/>
      <c r="AJ124" s="7"/>
      <c r="AK124" s="14"/>
      <c r="AL124" s="10"/>
      <c r="AM124" s="17"/>
      <c r="AN124" s="7"/>
      <c r="AO124" s="20"/>
    </row>
    <row r="125" spans="1:41" ht="40.200000000000003" customHeight="1" x14ac:dyDescent="0.25">
      <c r="A125" s="7">
        <f t="shared" si="32"/>
        <v>122</v>
      </c>
      <c r="B125" s="7" t="s">
        <v>190</v>
      </c>
      <c r="C125" s="8" t="s">
        <v>135</v>
      </c>
      <c r="D125" s="22" t="s">
        <v>136</v>
      </c>
      <c r="E125" s="11" t="s">
        <v>291</v>
      </c>
      <c r="F125" s="12" t="s">
        <v>22</v>
      </c>
      <c r="G125" s="73">
        <v>0.8</v>
      </c>
      <c r="H125" s="17">
        <f>VLOOKUP(C125,[3]Sheet2!$A:$V,21,0)</f>
        <v>174000</v>
      </c>
      <c r="I125" s="17">
        <v>84000</v>
      </c>
      <c r="J125" s="17">
        <f t="shared" si="23"/>
        <v>258000</v>
      </c>
      <c r="K125" s="31">
        <f>VLOOKUP(C125,[1]Sheet1!$B:$AY,50,0)</f>
        <v>212280.31</v>
      </c>
      <c r="L125" s="31">
        <f>VLOOKUP(C125,[1]Sheet1!$B:$AZ,51,0)</f>
        <v>-9.4928509497549401E-12</v>
      </c>
      <c r="M125" s="44">
        <f>VLOOKUP(C125,[1]Sheet1!$B$5:$BB$697,53,0)</f>
        <v>0</v>
      </c>
      <c r="N125" s="44">
        <f>VLOOKUP(C125,[1]Sheet1!$B:$BC,54,0)</f>
        <v>0</v>
      </c>
      <c r="O125" s="44">
        <f>VLOOKUP(C125,[1]Sheet1!$B:$BD,55,0)</f>
        <v>0</v>
      </c>
      <c r="P125" s="44">
        <f>VLOOKUP(C125,[1]Sheet1!$B:$BE,56,0)</f>
        <v>53.878333333333202</v>
      </c>
      <c r="Q125" s="44">
        <f>VLOOKUP(C125,[1]Sheet1!$B:$BF,57,0)</f>
        <v>16534.928333333301</v>
      </c>
      <c r="R125" s="45">
        <f t="shared" si="38"/>
        <v>13271.045333333308</v>
      </c>
      <c r="S125" s="92"/>
      <c r="T125" s="92"/>
      <c r="U125" s="53">
        <f t="shared" si="24"/>
        <v>0</v>
      </c>
      <c r="V125" s="25">
        <f t="shared" si="36"/>
        <v>13271.045333333308</v>
      </c>
      <c r="W125" s="25"/>
      <c r="X125" s="44"/>
      <c r="Y125" s="25">
        <f t="shared" si="34"/>
        <v>0</v>
      </c>
      <c r="Z125" s="60"/>
      <c r="AA125" s="60">
        <f t="shared" si="37"/>
        <v>13271.045333333308</v>
      </c>
      <c r="AB125" s="60">
        <f t="shared" si="26"/>
        <v>13271.045333333308</v>
      </c>
      <c r="AC125" s="61"/>
      <c r="AD125" s="17"/>
      <c r="AE125" s="26">
        <f t="shared" si="28"/>
        <v>0</v>
      </c>
      <c r="AF125" s="26"/>
      <c r="AG125" s="24"/>
      <c r="AH125" s="17">
        <f t="shared" si="29"/>
        <v>0</v>
      </c>
      <c r="AI125" s="14"/>
      <c r="AJ125" s="7"/>
      <c r="AK125" s="14"/>
      <c r="AL125" s="10"/>
      <c r="AM125" s="17"/>
      <c r="AN125" s="7"/>
      <c r="AO125" s="20"/>
    </row>
    <row r="126" spans="1:41" ht="40.200000000000003" customHeight="1" x14ac:dyDescent="0.25">
      <c r="A126" s="7">
        <f t="shared" si="32"/>
        <v>123</v>
      </c>
      <c r="B126" s="7" t="s">
        <v>29</v>
      </c>
      <c r="C126" s="8" t="s">
        <v>426</v>
      </c>
      <c r="D126" s="22" t="s">
        <v>427</v>
      </c>
      <c r="E126" s="11" t="s">
        <v>21</v>
      </c>
      <c r="F126" s="12" t="s">
        <v>22</v>
      </c>
      <c r="G126" s="73">
        <v>0.8</v>
      </c>
      <c r="H126" s="17">
        <f>VLOOKUP(C126,[3]Sheet2!$A:$V,21,0)</f>
        <v>835000</v>
      </c>
      <c r="I126" s="17">
        <f>800000+35000</f>
        <v>835000</v>
      </c>
      <c r="J126" s="17">
        <f t="shared" si="23"/>
        <v>1670000</v>
      </c>
      <c r="K126" s="31">
        <f>VLOOKUP(C126,[1]Sheet1!$B:$AY,50,0)</f>
        <v>1384822.71</v>
      </c>
      <c r="L126" s="31">
        <f>VLOOKUP(C126,[1]Sheet1!$B:$AZ,51,0)</f>
        <v>1208289.29</v>
      </c>
      <c r="M126" s="44">
        <f>VLOOKUP(C126,[1]Sheet1!$B$5:$BB$697,53,0)</f>
        <v>85747.361666666693</v>
      </c>
      <c r="N126" s="44">
        <f>VLOOKUP(C126,[1]Sheet1!$B:$BC,54,0)</f>
        <v>140176.35333333301</v>
      </c>
      <c r="O126" s="44">
        <f>VLOOKUP(C126,[1]Sheet1!$B:$BD,55,0)</f>
        <v>201381.54833333299</v>
      </c>
      <c r="P126" s="44">
        <f>VLOOKUP(C126,[1]Sheet1!$B:$BE,56,0)</f>
        <v>201381.54833333299</v>
      </c>
      <c r="Q126" s="44">
        <f>VLOOKUP(C126,[1]Sheet1!$B:$BF,57,0)</f>
        <v>213246.65</v>
      </c>
      <c r="R126" s="45">
        <f t="shared" si="38"/>
        <v>673546.76933333266</v>
      </c>
      <c r="S126" s="92"/>
      <c r="T126" s="92">
        <v>300000</v>
      </c>
      <c r="U126" s="53">
        <f t="shared" si="24"/>
        <v>300000</v>
      </c>
      <c r="V126" s="25">
        <f t="shared" si="36"/>
        <v>373546.76933333266</v>
      </c>
      <c r="W126" s="25"/>
      <c r="X126" s="44"/>
      <c r="Y126" s="25">
        <f t="shared" si="34"/>
        <v>0</v>
      </c>
      <c r="Z126" s="60"/>
      <c r="AA126" s="60">
        <f t="shared" si="37"/>
        <v>373546.76933333266</v>
      </c>
      <c r="AB126" s="60">
        <f t="shared" si="26"/>
        <v>373546.76933333266</v>
      </c>
      <c r="AC126" s="61"/>
      <c r="AD126" s="17"/>
      <c r="AE126" s="26">
        <f t="shared" si="28"/>
        <v>0</v>
      </c>
      <c r="AF126" s="26"/>
      <c r="AG126" s="24"/>
      <c r="AH126" s="17">
        <f t="shared" si="29"/>
        <v>0</v>
      </c>
      <c r="AI126" s="14"/>
      <c r="AJ126" s="7"/>
      <c r="AK126" s="14"/>
      <c r="AL126" s="10"/>
      <c r="AM126" s="17"/>
      <c r="AN126" s="7"/>
      <c r="AO126" s="20"/>
    </row>
    <row r="127" spans="1:41" ht="40.200000000000003" customHeight="1" x14ac:dyDescent="0.25">
      <c r="A127" s="7">
        <f t="shared" si="32"/>
        <v>124</v>
      </c>
      <c r="B127" s="7" t="s">
        <v>18</v>
      </c>
      <c r="C127" s="8" t="s">
        <v>295</v>
      </c>
      <c r="D127" s="22" t="s">
        <v>236</v>
      </c>
      <c r="E127" s="11" t="s">
        <v>269</v>
      </c>
      <c r="F127" s="12" t="s">
        <v>124</v>
      </c>
      <c r="G127" s="73">
        <v>1</v>
      </c>
      <c r="H127" s="17">
        <f>VLOOKUP(C127,[3]Sheet2!$A:$V,21,0)</f>
        <v>30000</v>
      </c>
      <c r="I127" s="17">
        <v>30000</v>
      </c>
      <c r="J127" s="17">
        <f t="shared" si="23"/>
        <v>60000</v>
      </c>
      <c r="K127" s="31">
        <f>VLOOKUP(C127,[1]Sheet1!$B:$AY,50,0)</f>
        <v>165027.4</v>
      </c>
      <c r="L127" s="31">
        <f>VLOOKUP(C127,[1]Sheet1!$B:$AZ,51,0)</f>
        <v>171445.4</v>
      </c>
      <c r="M127" s="44">
        <f>VLOOKUP(C127,[1]Sheet1!$B$5:$BB$697,53,0)</f>
        <v>6182.65</v>
      </c>
      <c r="N127" s="44">
        <f>VLOOKUP(C127,[1]Sheet1!$B:$BC,54,0)</f>
        <v>6182.65</v>
      </c>
      <c r="O127" s="44">
        <f>VLOOKUP(C127,[1]Sheet1!$B:$BD,55,0)</f>
        <v>6132.65</v>
      </c>
      <c r="P127" s="44">
        <f>VLOOKUP(C127,[1]Sheet1!$B:$BE,56,0)</f>
        <v>6132.65</v>
      </c>
      <c r="Q127" s="44">
        <f>VLOOKUP(C127,[1]Sheet1!$B:$BF,57,0)</f>
        <v>14920.8166666667</v>
      </c>
      <c r="R127" s="45">
        <f t="shared" si="38"/>
        <v>39551.416666666701</v>
      </c>
      <c r="S127" s="92"/>
      <c r="T127" s="92"/>
      <c r="U127" s="53">
        <f t="shared" si="24"/>
        <v>0</v>
      </c>
      <c r="V127" s="25">
        <f t="shared" si="36"/>
        <v>39551.416666666701</v>
      </c>
      <c r="W127" s="25"/>
      <c r="X127" s="44"/>
      <c r="Y127" s="25">
        <f t="shared" si="34"/>
        <v>0</v>
      </c>
      <c r="Z127" s="60"/>
      <c r="AA127" s="60">
        <f t="shared" si="37"/>
        <v>171445.4</v>
      </c>
      <c r="AB127" s="60">
        <f t="shared" si="26"/>
        <v>171445.4</v>
      </c>
      <c r="AC127" s="61"/>
      <c r="AD127" s="17"/>
      <c r="AE127" s="26">
        <f t="shared" si="28"/>
        <v>0</v>
      </c>
      <c r="AF127" s="26"/>
      <c r="AG127" s="24"/>
      <c r="AH127" s="17">
        <f t="shared" si="29"/>
        <v>0</v>
      </c>
      <c r="AI127" s="14"/>
      <c r="AJ127" s="7"/>
      <c r="AK127" s="14"/>
      <c r="AL127" s="10"/>
      <c r="AM127" s="17"/>
      <c r="AN127" s="7"/>
      <c r="AO127" s="20"/>
    </row>
    <row r="128" spans="1:41" ht="40.200000000000003" customHeight="1" x14ac:dyDescent="0.25">
      <c r="A128" s="7">
        <f t="shared" si="32"/>
        <v>125</v>
      </c>
      <c r="B128" s="7" t="s">
        <v>29</v>
      </c>
      <c r="C128" s="8" t="s">
        <v>224</v>
      </c>
      <c r="D128" s="22" t="s">
        <v>428</v>
      </c>
      <c r="E128" s="11" t="s">
        <v>27</v>
      </c>
      <c r="F128" s="12" t="s">
        <v>34</v>
      </c>
      <c r="G128" s="73">
        <v>1</v>
      </c>
      <c r="H128" s="17">
        <f>VLOOKUP(C128,[3]Sheet2!$A:$V,21,0)</f>
        <v>240782.89</v>
      </c>
      <c r="I128" s="17">
        <v>170782.89</v>
      </c>
      <c r="J128" s="17">
        <f t="shared" si="23"/>
        <v>411565.78</v>
      </c>
      <c r="K128" s="31">
        <f>VLOOKUP(C128,[1]Sheet1!$B:$AY,50,0)</f>
        <v>159506.4</v>
      </c>
      <c r="L128" s="31">
        <f>VLOOKUP(C128,[1]Sheet1!$B:$AZ,51,0)</f>
        <v>159506.4</v>
      </c>
      <c r="M128" s="44">
        <f>VLOOKUP(C128,[1]Sheet1!$B$5:$BB$697,53,0)</f>
        <v>0</v>
      </c>
      <c r="N128" s="44">
        <f>VLOOKUP(C128,[1]Sheet1!$B:$BC,54,0)</f>
        <v>0</v>
      </c>
      <c r="O128" s="44">
        <f>VLOOKUP(C128,[1]Sheet1!$B:$BD,55,0)</f>
        <v>0</v>
      </c>
      <c r="P128" s="44">
        <f>VLOOKUP(C128,[1]Sheet1!$B:$BE,56,0)</f>
        <v>0</v>
      </c>
      <c r="Q128" s="44">
        <f>VLOOKUP(C128,[1]Sheet1!$B:$BF,57,0)</f>
        <v>12220.16</v>
      </c>
      <c r="R128" s="45">
        <f t="shared" si="38"/>
        <v>12220.16</v>
      </c>
      <c r="S128" s="92">
        <v>77320.960000000006</v>
      </c>
      <c r="T128" s="92"/>
      <c r="U128" s="53">
        <f t="shared" si="24"/>
        <v>77320.960000000006</v>
      </c>
      <c r="V128" s="25">
        <f t="shared" si="36"/>
        <v>-65100.800000000003</v>
      </c>
      <c r="W128" s="25"/>
      <c r="X128" s="44"/>
      <c r="Y128" s="25">
        <f t="shared" si="34"/>
        <v>0</v>
      </c>
      <c r="Z128" s="60"/>
      <c r="AA128" s="60">
        <f t="shared" si="37"/>
        <v>159506.4</v>
      </c>
      <c r="AB128" s="60">
        <f t="shared" si="26"/>
        <v>159506.4</v>
      </c>
      <c r="AC128" s="61"/>
      <c r="AD128" s="17"/>
      <c r="AE128" s="26">
        <f t="shared" si="28"/>
        <v>0</v>
      </c>
      <c r="AF128" s="26"/>
      <c r="AG128" s="24"/>
      <c r="AH128" s="17">
        <f t="shared" si="29"/>
        <v>0</v>
      </c>
      <c r="AI128" s="14"/>
      <c r="AJ128" s="7"/>
      <c r="AK128" s="14"/>
      <c r="AL128" s="10"/>
      <c r="AM128" s="17"/>
      <c r="AN128" s="7"/>
      <c r="AO128" s="20"/>
    </row>
    <row r="129" spans="1:41" ht="40.200000000000003" customHeight="1" x14ac:dyDescent="0.25">
      <c r="A129" s="7">
        <f t="shared" si="32"/>
        <v>126</v>
      </c>
      <c r="B129" s="7" t="s">
        <v>29</v>
      </c>
      <c r="C129" s="8" t="s">
        <v>240</v>
      </c>
      <c r="D129" s="22" t="s">
        <v>241</v>
      </c>
      <c r="E129" s="11" t="s">
        <v>21</v>
      </c>
      <c r="F129" s="12" t="s">
        <v>34</v>
      </c>
      <c r="G129" s="73">
        <v>1</v>
      </c>
      <c r="H129" s="17">
        <f>VLOOKUP(C129,[3]Sheet2!$A:$V,21,0)</f>
        <v>100000</v>
      </c>
      <c r="I129" s="17">
        <v>100000</v>
      </c>
      <c r="J129" s="17">
        <f t="shared" si="23"/>
        <v>200000</v>
      </c>
      <c r="K129" s="31">
        <f>VLOOKUP(C129,[1]Sheet1!$B:$AY,50,0)</f>
        <v>381666.31</v>
      </c>
      <c r="L129" s="31">
        <f>VLOOKUP(C129,[1]Sheet1!$B:$AZ,51,0)</f>
        <v>474580.66</v>
      </c>
      <c r="M129" s="44">
        <f>VLOOKUP(C129,[1]Sheet1!$B$5:$BB$697,53,0)</f>
        <v>0</v>
      </c>
      <c r="N129" s="44">
        <f>VLOOKUP(C129,[1]Sheet1!$B:$BC,54,0)</f>
        <v>0</v>
      </c>
      <c r="O129" s="44">
        <f>VLOOKUP(C129,[1]Sheet1!$B:$BD,55,0)</f>
        <v>17451.051666666699</v>
      </c>
      <c r="P129" s="44">
        <f>VLOOKUP(C129,[1]Sheet1!$B:$BE,56,0)</f>
        <v>40317.503333333298</v>
      </c>
      <c r="Q129" s="44">
        <f>VLOOKUP(C129,[1]Sheet1!$B:$BF,57,0)</f>
        <v>48125.326666666697</v>
      </c>
      <c r="R129" s="45">
        <f t="shared" si="38"/>
        <v>105893.88166666668</v>
      </c>
      <c r="S129" s="92"/>
      <c r="T129" s="92"/>
      <c r="U129" s="53">
        <f t="shared" si="24"/>
        <v>0</v>
      </c>
      <c r="V129" s="25">
        <f t="shared" si="36"/>
        <v>105893.88166666668</v>
      </c>
      <c r="W129" s="25"/>
      <c r="X129" s="44"/>
      <c r="Y129" s="25">
        <f t="shared" si="34"/>
        <v>0</v>
      </c>
      <c r="Z129" s="60"/>
      <c r="AA129" s="60">
        <f t="shared" si="37"/>
        <v>474580.66</v>
      </c>
      <c r="AB129" s="60">
        <f t="shared" si="26"/>
        <v>474580.66</v>
      </c>
      <c r="AC129" s="61"/>
      <c r="AD129" s="17"/>
      <c r="AE129" s="26">
        <f t="shared" si="28"/>
        <v>0</v>
      </c>
      <c r="AF129" s="26"/>
      <c r="AG129" s="24"/>
      <c r="AH129" s="17">
        <f t="shared" si="29"/>
        <v>0</v>
      </c>
      <c r="AI129" s="14"/>
      <c r="AJ129" s="7"/>
      <c r="AK129" s="14"/>
      <c r="AL129" s="10"/>
      <c r="AM129" s="17"/>
      <c r="AN129" s="7"/>
      <c r="AO129" s="20"/>
    </row>
    <row r="130" spans="1:41" ht="40.200000000000003" customHeight="1" x14ac:dyDescent="0.25">
      <c r="A130" s="7">
        <f t="shared" si="32"/>
        <v>127</v>
      </c>
      <c r="B130" s="7" t="s">
        <v>57</v>
      </c>
      <c r="C130" s="8" t="s">
        <v>244</v>
      </c>
      <c r="D130" s="22" t="s">
        <v>245</v>
      </c>
      <c r="E130" s="11" t="s">
        <v>27</v>
      </c>
      <c r="F130" s="12" t="s">
        <v>34</v>
      </c>
      <c r="G130" s="73">
        <v>1</v>
      </c>
      <c r="H130" s="17">
        <f>VLOOKUP(C130,[3]Sheet2!$A:$V,21,0)</f>
        <v>42068</v>
      </c>
      <c r="I130" s="17"/>
      <c r="J130" s="17">
        <f t="shared" si="23"/>
        <v>42068</v>
      </c>
      <c r="K130" s="31">
        <f>VLOOKUP(C130,[1]Sheet1!$B:$AY,50,0)</f>
        <v>58272</v>
      </c>
      <c r="L130" s="31">
        <f>VLOOKUP(C130,[1]Sheet1!$B:$AZ,51,0)</f>
        <v>58272</v>
      </c>
      <c r="M130" s="44">
        <f>VLOOKUP(C130,[1]Sheet1!$B$5:$BB$697,53,0)</f>
        <v>0</v>
      </c>
      <c r="N130" s="44">
        <f>VLOOKUP(C130,[1]Sheet1!$B:$BC,54,0)</f>
        <v>0</v>
      </c>
      <c r="O130" s="44">
        <f>VLOOKUP(C130,[1]Sheet1!$B:$BD,55,0)</f>
        <v>0</v>
      </c>
      <c r="P130" s="44">
        <f>VLOOKUP(C130,[1]Sheet1!$B:$BE,56,0)</f>
        <v>0</v>
      </c>
      <c r="Q130" s="44">
        <f>VLOOKUP(C130,[1]Sheet1!$B:$BF,57,0)</f>
        <v>2856</v>
      </c>
      <c r="R130" s="45">
        <f t="shared" si="38"/>
        <v>2856</v>
      </c>
      <c r="S130" s="92"/>
      <c r="T130" s="92"/>
      <c r="U130" s="53">
        <f t="shared" si="24"/>
        <v>0</v>
      </c>
      <c r="V130" s="25">
        <f t="shared" si="36"/>
        <v>2856</v>
      </c>
      <c r="W130" s="25"/>
      <c r="X130" s="44"/>
      <c r="Y130" s="25">
        <f t="shared" si="34"/>
        <v>0</v>
      </c>
      <c r="Z130" s="60"/>
      <c r="AA130" s="60">
        <f t="shared" si="37"/>
        <v>58272</v>
      </c>
      <c r="AB130" s="60">
        <f t="shared" si="26"/>
        <v>58272</v>
      </c>
      <c r="AC130" s="61"/>
      <c r="AD130" s="17"/>
      <c r="AE130" s="26">
        <f t="shared" si="28"/>
        <v>0</v>
      </c>
      <c r="AF130" s="26"/>
      <c r="AG130" s="24"/>
      <c r="AH130" s="17">
        <f t="shared" si="29"/>
        <v>0</v>
      </c>
      <c r="AI130" s="14"/>
      <c r="AJ130" s="7"/>
      <c r="AK130" s="14"/>
      <c r="AL130" s="10"/>
      <c r="AM130" s="17"/>
      <c r="AN130" s="7"/>
      <c r="AO130" s="20"/>
    </row>
    <row r="131" spans="1:41" ht="40.200000000000003" customHeight="1" x14ac:dyDescent="0.25">
      <c r="A131" s="7">
        <f t="shared" si="32"/>
        <v>128</v>
      </c>
      <c r="B131" s="7" t="s">
        <v>29</v>
      </c>
      <c r="C131" s="8" t="s">
        <v>185</v>
      </c>
      <c r="D131" s="22" t="s">
        <v>186</v>
      </c>
      <c r="E131" s="11" t="s">
        <v>27</v>
      </c>
      <c r="F131" s="12" t="s">
        <v>22</v>
      </c>
      <c r="G131" s="73">
        <v>0.8</v>
      </c>
      <c r="H131" s="17">
        <f>VLOOKUP(C131,[3]Sheet2!$A:$V,21,0)</f>
        <v>35230.86</v>
      </c>
      <c r="I131" s="17">
        <v>10000</v>
      </c>
      <c r="J131" s="17">
        <f t="shared" si="23"/>
        <v>45230.86</v>
      </c>
      <c r="K131" s="31">
        <f>VLOOKUP(C131,[1]Sheet1!$B:$AY,50,0)</f>
        <v>47499.09</v>
      </c>
      <c r="L131" s="31">
        <f>VLOOKUP(C131,[1]Sheet1!$B:$AZ,51,0)</f>
        <v>21057.09</v>
      </c>
      <c r="M131" s="44">
        <f>VLOOKUP(C131,[1]Sheet1!$B$5:$BB$697,53,0)</f>
        <v>0</v>
      </c>
      <c r="N131" s="44">
        <f>VLOOKUP(C131,[1]Sheet1!$B:$BC,54,0)</f>
        <v>816.34833333333302</v>
      </c>
      <c r="O131" s="44">
        <f>VLOOKUP(C131,[1]Sheet1!$B:$BD,55,0)</f>
        <v>816.34833333333302</v>
      </c>
      <c r="P131" s="44">
        <f>VLOOKUP(C131,[1]Sheet1!$B:$BE,56,0)</f>
        <v>3509.5149999999999</v>
      </c>
      <c r="Q131" s="44">
        <f>VLOOKUP(C131,[1]Sheet1!$B:$BF,57,0)</f>
        <v>7916.5150000000003</v>
      </c>
      <c r="R131" s="45">
        <f t="shared" si="38"/>
        <v>10446.981333333333</v>
      </c>
      <c r="S131" s="92"/>
      <c r="T131" s="92"/>
      <c r="U131" s="53">
        <f t="shared" si="24"/>
        <v>0</v>
      </c>
      <c r="V131" s="25">
        <f t="shared" si="36"/>
        <v>10446.981333333333</v>
      </c>
      <c r="W131" s="25"/>
      <c r="X131" s="44"/>
      <c r="Y131" s="25">
        <f t="shared" si="34"/>
        <v>0</v>
      </c>
      <c r="Z131" s="60"/>
      <c r="AA131" s="60">
        <f t="shared" si="37"/>
        <v>10446.981333333333</v>
      </c>
      <c r="AB131" s="60">
        <f t="shared" si="26"/>
        <v>10446.981333333333</v>
      </c>
      <c r="AC131" s="61"/>
      <c r="AD131" s="17"/>
      <c r="AE131" s="26">
        <f t="shared" si="28"/>
        <v>0</v>
      </c>
      <c r="AF131" s="26"/>
      <c r="AG131" s="24"/>
      <c r="AH131" s="17">
        <f t="shared" si="29"/>
        <v>0</v>
      </c>
      <c r="AI131" s="14"/>
      <c r="AJ131" s="7"/>
      <c r="AK131" s="14"/>
      <c r="AL131" s="10"/>
      <c r="AM131" s="17"/>
      <c r="AN131" s="7"/>
      <c r="AO131" s="20"/>
    </row>
    <row r="132" spans="1:41" ht="40.200000000000003" customHeight="1" x14ac:dyDescent="0.25">
      <c r="A132" s="7">
        <f t="shared" si="32"/>
        <v>129</v>
      </c>
      <c r="B132" s="7" t="s">
        <v>18</v>
      </c>
      <c r="C132" s="8" t="s">
        <v>242</v>
      </c>
      <c r="D132" s="22" t="s">
        <v>243</v>
      </c>
      <c r="E132" s="11" t="s">
        <v>27</v>
      </c>
      <c r="F132" s="12" t="s">
        <v>22</v>
      </c>
      <c r="G132" s="73">
        <v>0.8</v>
      </c>
      <c r="H132" s="17">
        <f>VLOOKUP(C132,[3]Sheet2!$A:$V,21,0)</f>
        <v>280000</v>
      </c>
      <c r="I132" s="17">
        <v>80000</v>
      </c>
      <c r="J132" s="17">
        <f t="shared" si="23"/>
        <v>360000</v>
      </c>
      <c r="K132" s="31">
        <f>VLOOKUP(C132,[1]Sheet1!$B:$AY,50,0)</f>
        <v>747766.85</v>
      </c>
      <c r="L132" s="31">
        <f>VLOOKUP(C132,[1]Sheet1!$B:$AZ,51,0)</f>
        <v>747766.85</v>
      </c>
      <c r="M132" s="44">
        <f>VLOOKUP(C132,[1]Sheet1!$B$5:$BB$697,53,0)</f>
        <v>70792.89</v>
      </c>
      <c r="N132" s="44">
        <f>VLOOKUP(C132,[1]Sheet1!$B:$BC,54,0)</f>
        <v>79216.401666666701</v>
      </c>
      <c r="O132" s="44">
        <f>VLOOKUP(C132,[1]Sheet1!$B:$BD,55,0)</f>
        <v>73787.37</v>
      </c>
      <c r="P132" s="44">
        <f>VLOOKUP(C132,[1]Sheet1!$B:$BE,56,0)</f>
        <v>73787.37</v>
      </c>
      <c r="Q132" s="44">
        <f>VLOOKUP(C132,[1]Sheet1!$B:$BF,57,0)</f>
        <v>73787.37</v>
      </c>
      <c r="R132" s="45">
        <f t="shared" si="38"/>
        <v>297097.12133333337</v>
      </c>
      <c r="S132" s="92"/>
      <c r="T132" s="92"/>
      <c r="U132" s="53">
        <f t="shared" si="24"/>
        <v>0</v>
      </c>
      <c r="V132" s="25">
        <f t="shared" si="36"/>
        <v>297097.12133333337</v>
      </c>
      <c r="W132" s="25"/>
      <c r="X132" s="44"/>
      <c r="Y132" s="25">
        <f>G132*X132</f>
        <v>0</v>
      </c>
      <c r="Z132" s="60"/>
      <c r="AA132" s="60">
        <f t="shared" si="37"/>
        <v>297097.12133333337</v>
      </c>
      <c r="AB132" s="60">
        <f t="shared" si="26"/>
        <v>297097.12133333337</v>
      </c>
      <c r="AC132" s="79">
        <f>IF(B132="黄骅",AB132*0.3,"自行压缩")</f>
        <v>89129.136400000003</v>
      </c>
      <c r="AD132" s="17"/>
      <c r="AE132" s="26">
        <f t="shared" si="28"/>
        <v>0.3</v>
      </c>
      <c r="AF132" s="26"/>
      <c r="AG132" s="24"/>
      <c r="AH132" s="17">
        <f t="shared" si="29"/>
        <v>0</v>
      </c>
      <c r="AI132" s="14"/>
      <c r="AJ132" s="7"/>
      <c r="AK132" s="14"/>
      <c r="AL132" s="10"/>
      <c r="AM132" s="17"/>
      <c r="AN132" s="7"/>
      <c r="AO132" s="20"/>
    </row>
    <row r="133" spans="1:41" ht="40.200000000000003" customHeight="1" x14ac:dyDescent="0.25">
      <c r="A133" s="7">
        <f t="shared" si="32"/>
        <v>130</v>
      </c>
      <c r="B133" s="7" t="s">
        <v>190</v>
      </c>
      <c r="C133" s="8" t="s">
        <v>289</v>
      </c>
      <c r="D133" s="22" t="s">
        <v>290</v>
      </c>
      <c r="E133" s="10" t="s">
        <v>27</v>
      </c>
      <c r="F133" s="12" t="s">
        <v>22</v>
      </c>
      <c r="G133" s="73">
        <v>1</v>
      </c>
      <c r="H133" s="17">
        <f>VLOOKUP(C133,[3]Sheet2!$A:$V,21,0)</f>
        <v>70000</v>
      </c>
      <c r="I133" s="17"/>
      <c r="J133" s="17">
        <f>SUM(H133:I133)</f>
        <v>70000</v>
      </c>
      <c r="K133" s="31">
        <f>VLOOKUP(C133,[1]Sheet1!$B:$AY,50,0)</f>
        <v>418529.62</v>
      </c>
      <c r="L133" s="31">
        <f>VLOOKUP(C133,[1]Sheet1!$B:$AZ,51,0)</f>
        <v>418529.62</v>
      </c>
      <c r="M133" s="44">
        <f>VLOOKUP(C133,[1]Sheet1!$B$5:$BB$697,53,0)</f>
        <v>0</v>
      </c>
      <c r="N133" s="44">
        <f>VLOOKUP(C133,[1]Sheet1!$B:$BC,54,0)</f>
        <v>38398.706666666701</v>
      </c>
      <c r="O133" s="44">
        <f>VLOOKUP(C133,[1]Sheet1!$B:$BD,55,0)</f>
        <v>45148.573333333297</v>
      </c>
      <c r="P133" s="44">
        <f>VLOOKUP(C133,[1]Sheet1!$B:$BE,56,0)</f>
        <v>69754.936666666705</v>
      </c>
      <c r="Q133" s="44">
        <f>VLOOKUP(C133,[1]Sheet1!$B:$BF,57,0)</f>
        <v>69754.936666666705</v>
      </c>
      <c r="R133" s="45">
        <f t="shared" si="38"/>
        <v>223057.15333333341</v>
      </c>
      <c r="S133" s="92"/>
      <c r="T133" s="92">
        <f>VLOOKUP(C133,'[4]5.30 (2)'!$C$4:$V$115,20,0)</f>
        <v>270891.44</v>
      </c>
      <c r="U133" s="53">
        <f>SUM(S133:T133)</f>
        <v>270891.44</v>
      </c>
      <c r="V133" s="25">
        <f t="shared" si="36"/>
        <v>-47834.286666666594</v>
      </c>
      <c r="W133" s="25"/>
      <c r="X133" s="44">
        <f>VLOOKUP(C133,[1]Sheet1!$B:$BG,58,0)</f>
        <v>69754.936666666705</v>
      </c>
      <c r="Y133" s="25">
        <f>G133*X133</f>
        <v>69754.936666666705</v>
      </c>
      <c r="Z133" s="60"/>
      <c r="AA133" s="60">
        <f t="shared" si="37"/>
        <v>21920.650000000111</v>
      </c>
      <c r="AB133" s="60">
        <f t="shared" si="26"/>
        <v>21920.650000000111</v>
      </c>
      <c r="AC133" s="61"/>
      <c r="AD133" s="17">
        <f t="shared" si="27"/>
        <v>0</v>
      </c>
      <c r="AE133" s="26">
        <f t="shared" si="28"/>
        <v>0</v>
      </c>
      <c r="AF133" s="26">
        <f>AD133/$AD$1</f>
        <v>0</v>
      </c>
      <c r="AG133" s="24">
        <v>0</v>
      </c>
      <c r="AH133" s="17">
        <f t="shared" si="29"/>
        <v>0</v>
      </c>
      <c r="AI133" s="14">
        <v>45442</v>
      </c>
      <c r="AJ133" s="7">
        <v>3</v>
      </c>
      <c r="AK133" s="14">
        <f t="shared" si="30"/>
        <v>45439</v>
      </c>
      <c r="AL133" s="10" t="s">
        <v>23</v>
      </c>
      <c r="AM133" s="17"/>
      <c r="AN133" s="7" t="s">
        <v>40</v>
      </c>
      <c r="AO133" s="20" t="s">
        <v>429</v>
      </c>
    </row>
    <row r="134" spans="1:41" ht="42.6" customHeight="1" x14ac:dyDescent="0.25">
      <c r="A134" s="2"/>
      <c r="B134" s="2"/>
      <c r="C134" s="3"/>
      <c r="D134" s="2"/>
      <c r="E134" s="2"/>
      <c r="F134" s="2"/>
      <c r="G134" s="2"/>
      <c r="H134" s="47"/>
      <c r="I134" s="47"/>
      <c r="J134" s="47"/>
      <c r="K134" s="36"/>
      <c r="L134" s="36"/>
      <c r="M134" s="46"/>
      <c r="N134" s="46"/>
      <c r="O134" s="46"/>
      <c r="P134" s="46"/>
      <c r="Q134" s="46"/>
      <c r="R134" s="46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63"/>
      <c r="AD134" s="47"/>
      <c r="AE134" s="64"/>
      <c r="AF134" s="47"/>
      <c r="AG134" s="13"/>
      <c r="AH134" s="19"/>
      <c r="AI134" s="13"/>
      <c r="AJ134" s="2"/>
      <c r="AK134" s="2"/>
      <c r="AL134" s="13"/>
      <c r="AM134" s="3"/>
      <c r="AN134" s="2"/>
      <c r="AO134" s="21"/>
    </row>
    <row r="135" spans="1:41" ht="36" customHeight="1" x14ac:dyDescent="0.25">
      <c r="D135" s="1" t="s">
        <v>430</v>
      </c>
      <c r="E135" s="37"/>
      <c r="F135" s="37"/>
      <c r="G135" s="37"/>
      <c r="K135" s="38"/>
      <c r="L135" s="38"/>
      <c r="M135" s="48"/>
      <c r="N135" s="48"/>
      <c r="O135" s="48"/>
      <c r="P135" s="48"/>
      <c r="Q135" s="48"/>
      <c r="R135" s="48" t="s">
        <v>431</v>
      </c>
      <c r="U135" s="18"/>
      <c r="V135" s="18"/>
      <c r="W135" s="18"/>
      <c r="AA135"/>
      <c r="AB135" s="18"/>
      <c r="AG135" s="37"/>
      <c r="AH135" s="37"/>
      <c r="AI135" s="37"/>
      <c r="AJ135" s="37"/>
      <c r="AK135" s="37"/>
      <c r="AL135" s="37"/>
      <c r="AM135" s="37" t="s">
        <v>432</v>
      </c>
    </row>
    <row r="136" spans="1:41" ht="13.8" customHeight="1" x14ac:dyDescent="0.25">
      <c r="AA136"/>
      <c r="AB136"/>
    </row>
    <row r="137" spans="1:41" ht="13.8" customHeight="1" x14ac:dyDescent="0.25">
      <c r="AA137"/>
      <c r="AB137"/>
    </row>
    <row r="138" spans="1:41" ht="13.8" customHeight="1" x14ac:dyDescent="0.25">
      <c r="AH138">
        <v>8240000</v>
      </c>
    </row>
    <row r="139" spans="1:41" ht="13.8" customHeight="1" x14ac:dyDescent="0.25">
      <c r="AH139" s="65">
        <f>AH138-AH1</f>
        <v>-14721019.811381999</v>
      </c>
    </row>
    <row r="140" spans="1:41" x14ac:dyDescent="0.25">
      <c r="AH140">
        <v>500000</v>
      </c>
    </row>
    <row r="142" spans="1:41" x14ac:dyDescent="0.25">
      <c r="AH142">
        <f>12360000+800000</f>
        <v>13160000</v>
      </c>
    </row>
    <row r="143" spans="1:41" x14ac:dyDescent="0.25">
      <c r="AH143" s="65">
        <f>AH1-AH142</f>
        <v>9801019.8113819994</v>
      </c>
    </row>
  </sheetData>
  <autoFilter ref="A3:AO135" xr:uid="{00000000-0009-0000-0000-000006000000}">
    <sortState xmlns:xlrd2="http://schemas.microsoft.com/office/spreadsheetml/2017/richdata2" ref="A5:AO135">
      <sortCondition descending="1" ref="AD3:AD114"/>
    </sortState>
  </autoFilter>
  <mergeCells count="25">
    <mergeCell ref="AO2:AO3"/>
    <mergeCell ref="X2:AB2"/>
    <mergeCell ref="AD2:AD3"/>
    <mergeCell ref="AE2:AE3"/>
    <mergeCell ref="AF2:AF3"/>
    <mergeCell ref="AG2:AG3"/>
    <mergeCell ref="AH2:AH3"/>
    <mergeCell ref="AI2:AI3"/>
    <mergeCell ref="AJ2:AJ3"/>
    <mergeCell ref="AK2:AK3"/>
    <mergeCell ref="AL2:AL3"/>
    <mergeCell ref="AN2:AN3"/>
    <mergeCell ref="S2:T2"/>
    <mergeCell ref="A1:F1"/>
    <mergeCell ref="A2:A3"/>
    <mergeCell ref="B2:B3"/>
    <mergeCell ref="C2:C3"/>
    <mergeCell ref="D2:D3"/>
    <mergeCell ref="E2:E3"/>
    <mergeCell ref="F2:F3"/>
    <mergeCell ref="G2:G3"/>
    <mergeCell ref="H2:J2"/>
    <mergeCell ref="K2:K3"/>
    <mergeCell ref="L2:L3"/>
    <mergeCell ref="M2:R2"/>
  </mergeCells>
  <phoneticPr fontId="14" type="noConversion"/>
  <conditionalFormatting sqref="C134 C1:C3">
    <cfRule type="duplicateValues" dxfId="304" priority="22"/>
  </conditionalFormatting>
  <conditionalFormatting sqref="D1:D3">
    <cfRule type="duplicateValues" dxfId="303" priority="27"/>
    <cfRule type="duplicateValues" dxfId="302" priority="28"/>
    <cfRule type="duplicateValues" dxfId="301" priority="29"/>
  </conditionalFormatting>
  <conditionalFormatting sqref="D1:D98 D101:D1048576">
    <cfRule type="duplicateValues" dxfId="300" priority="3"/>
  </conditionalFormatting>
  <conditionalFormatting sqref="D2:D3">
    <cfRule type="duplicateValues" dxfId="299" priority="20"/>
    <cfRule type="duplicateValues" dxfId="298" priority="21"/>
    <cfRule type="duplicateValues" dxfId="297" priority="23"/>
    <cfRule type="duplicateValues" dxfId="296" priority="24"/>
    <cfRule type="duplicateValues" dxfId="295" priority="25"/>
    <cfRule type="duplicateValues" dxfId="294" priority="26"/>
  </conditionalFormatting>
  <conditionalFormatting sqref="D4:D5 D7">
    <cfRule type="duplicateValues" dxfId="293" priority="13"/>
    <cfRule type="duplicateValues" dxfId="292" priority="14"/>
    <cfRule type="duplicateValues" dxfId="291" priority="15"/>
    <cfRule type="duplicateValues" dxfId="290" priority="16"/>
    <cfRule type="duplicateValues" dxfId="289" priority="17"/>
    <cfRule type="duplicateValues" dxfId="288" priority="18"/>
    <cfRule type="duplicateValues" dxfId="287" priority="19"/>
  </conditionalFormatting>
  <conditionalFormatting sqref="D6">
    <cfRule type="duplicateValues" dxfId="286" priority="4"/>
    <cfRule type="duplicateValues" dxfId="285" priority="5"/>
    <cfRule type="duplicateValues" dxfId="284" priority="6"/>
    <cfRule type="duplicateValues" dxfId="283" priority="7"/>
    <cfRule type="duplicateValues" dxfId="282" priority="8"/>
    <cfRule type="duplicateValues" dxfId="281" priority="9"/>
    <cfRule type="duplicateValues" dxfId="280" priority="10"/>
    <cfRule type="duplicateValues" dxfId="279" priority="11"/>
  </conditionalFormatting>
  <conditionalFormatting sqref="D27:D28 D1:D3 D30:D32 D13:D14 D16:D23">
    <cfRule type="duplicateValues" dxfId="278" priority="35"/>
  </conditionalFormatting>
  <conditionalFormatting sqref="D31:D32 D27 D1:D3 D13:D14 D16:D21">
    <cfRule type="duplicateValues" dxfId="277" priority="30"/>
    <cfRule type="duplicateValues" dxfId="276" priority="31"/>
    <cfRule type="duplicateValues" dxfId="275" priority="32"/>
    <cfRule type="duplicateValues" dxfId="274" priority="33"/>
    <cfRule type="duplicateValues" dxfId="273" priority="34"/>
  </conditionalFormatting>
  <conditionalFormatting sqref="D45:D98 D1:D5 D7:D14 D16:D43 D101:D1048576">
    <cfRule type="duplicateValues" dxfId="272" priority="12"/>
  </conditionalFormatting>
  <conditionalFormatting sqref="D99:D100">
    <cfRule type="duplicateValues" dxfId="271" priority="1"/>
    <cfRule type="duplicateValues" dxfId="270" priority="2"/>
  </conditionalFormatting>
  <conditionalFormatting sqref="D134 D1:D3 D25:D33 D35 D13:D14 D16:D23">
    <cfRule type="duplicateValues" dxfId="269" priority="36"/>
    <cfRule type="duplicateValues" dxfId="268" priority="37"/>
  </conditionalFormatting>
  <conditionalFormatting sqref="D134:D1048576 D1:D3 D25:D33 D35 D13:D14 D16:D23">
    <cfRule type="duplicateValues" dxfId="267" priority="38"/>
    <cfRule type="duplicateValues" dxfId="266" priority="39"/>
    <cfRule type="duplicateValues" dxfId="265" priority="40"/>
  </conditionalFormatting>
  <conditionalFormatting sqref="D134:D1048576 D1:D3 D35 D13:D14 D16:D33">
    <cfRule type="duplicateValues" dxfId="264" priority="41"/>
  </conditionalFormatting>
  <dataValidations count="2">
    <dataValidation type="list" allowBlank="1" showInputMessage="1" showErrorMessage="1" sqref="F99:F100" xr:uid="{C210ABAF-D3AB-4878-BB59-01386A378CDF}">
      <formula1>#REF!</formula1>
    </dataValidation>
    <dataValidation type="list" allowBlank="1" showInputMessage="1" showErrorMessage="1" sqref="F4:F98 F101:F133" xr:uid="{D7E4B97E-D302-4663-9B6F-2CFF4800E58C}">
      <formula1>$AQ$4:$AQ$10</formula1>
    </dataValidation>
  </dataValidations>
  <printOptions horizontalCentered="1"/>
  <pageMargins left="0.118110236220472" right="0.118110236220472" top="0.74803149606299202" bottom="0.74803149606299202" header="0.31496062992126" footer="0.31496062992126"/>
  <pageSetup paperSize="9" scale="23" orientation="landscape" r:id="rId1"/>
  <colBreaks count="1" manualBreakCount="1">
    <brk id="4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054BE-67BF-4602-AD7D-56929ED7AB80}">
  <dimension ref="A1:M17"/>
  <sheetViews>
    <sheetView tabSelected="1" view="pageBreakPreview" zoomScale="90" zoomScaleNormal="100" zoomScaleSheetLayoutView="9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M9" sqref="M9"/>
    </sheetView>
  </sheetViews>
  <sheetFormatPr defaultColWidth="9" defaultRowHeight="13.8" x14ac:dyDescent="0.25"/>
  <cols>
    <col min="1" max="1" width="6.88671875" customWidth="1"/>
    <col min="2" max="2" width="11.6640625" customWidth="1"/>
    <col min="3" max="3" width="10.5546875" customWidth="1"/>
    <col min="4" max="4" width="6.77734375" style="28" customWidth="1"/>
    <col min="5" max="5" width="13.5546875" style="28" customWidth="1"/>
    <col min="6" max="6" width="15.109375" style="28" customWidth="1"/>
    <col min="7" max="7" width="12.44140625" style="28" customWidth="1"/>
    <col min="8" max="8" width="8.44140625" style="28" customWidth="1"/>
    <col min="9" max="9" width="15.44140625" style="28" customWidth="1"/>
    <col min="10" max="10" width="8.44140625" style="28" customWidth="1"/>
    <col min="11" max="11" width="15" style="28" customWidth="1"/>
    <col min="12" max="12" width="7.5546875" style="28" customWidth="1"/>
    <col min="13" max="13" width="66.109375" style="28" customWidth="1"/>
  </cols>
  <sheetData>
    <row r="1" spans="1:13" ht="24" customHeight="1" x14ac:dyDescent="0.25">
      <c r="A1" s="216" t="s">
        <v>652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13" x14ac:dyDescent="0.25">
      <c r="A2" s="206" t="s">
        <v>599</v>
      </c>
      <c r="B2" s="206" t="s">
        <v>593</v>
      </c>
      <c r="C2" s="206" t="s">
        <v>614</v>
      </c>
      <c r="D2" s="223" t="s">
        <v>602</v>
      </c>
      <c r="E2" s="206" t="s">
        <v>634</v>
      </c>
      <c r="F2" s="206" t="s">
        <v>633</v>
      </c>
      <c r="G2" s="207" t="s">
        <v>637</v>
      </c>
      <c r="H2" s="207"/>
      <c r="I2" s="208" t="s">
        <v>635</v>
      </c>
      <c r="J2" s="208"/>
      <c r="K2" s="209" t="s">
        <v>636</v>
      </c>
      <c r="L2" s="209"/>
      <c r="M2" s="210" t="s">
        <v>595</v>
      </c>
    </row>
    <row r="3" spans="1:13" ht="31.8" customHeight="1" x14ac:dyDescent="0.25">
      <c r="A3" s="206"/>
      <c r="B3" s="206"/>
      <c r="C3" s="206"/>
      <c r="D3" s="223"/>
      <c r="E3" s="206"/>
      <c r="F3" s="206"/>
      <c r="G3" s="211" t="s">
        <v>597</v>
      </c>
      <c r="H3" s="211" t="s">
        <v>631</v>
      </c>
      <c r="I3" s="212" t="s">
        <v>597</v>
      </c>
      <c r="J3" s="212" t="s">
        <v>631</v>
      </c>
      <c r="K3" s="213" t="s">
        <v>597</v>
      </c>
      <c r="L3" s="213" t="s">
        <v>631</v>
      </c>
      <c r="M3" s="214"/>
    </row>
    <row r="4" spans="1:13" s="187" customFormat="1" ht="34.799999999999997" customHeight="1" x14ac:dyDescent="0.25">
      <c r="A4" s="190">
        <v>1</v>
      </c>
      <c r="B4" s="191" t="s">
        <v>601</v>
      </c>
      <c r="C4" s="192" t="s">
        <v>609</v>
      </c>
      <c r="D4" s="190">
        <v>2</v>
      </c>
      <c r="E4" s="193">
        <v>3973437.39</v>
      </c>
      <c r="F4" s="193">
        <v>3223767.43</v>
      </c>
      <c r="G4" s="194">
        <v>500000</v>
      </c>
      <c r="H4" s="195" t="s">
        <v>639</v>
      </c>
      <c r="I4" s="196">
        <v>500000</v>
      </c>
      <c r="J4" s="197" t="s">
        <v>638</v>
      </c>
      <c r="K4" s="198">
        <v>500000</v>
      </c>
      <c r="L4" s="199" t="s">
        <v>632</v>
      </c>
      <c r="M4" s="215" t="s">
        <v>643</v>
      </c>
    </row>
    <row r="5" spans="1:13" s="187" customFormat="1" ht="34.799999999999997" customHeight="1" x14ac:dyDescent="0.25">
      <c r="A5" s="190">
        <v>2</v>
      </c>
      <c r="B5" s="200"/>
      <c r="C5" s="192" t="s">
        <v>610</v>
      </c>
      <c r="D5" s="190">
        <v>15</v>
      </c>
      <c r="E5" s="193">
        <v>4307708.01</v>
      </c>
      <c r="F5" s="193">
        <v>2840873.1786666662</v>
      </c>
      <c r="G5" s="194">
        <v>140000</v>
      </c>
      <c r="H5" s="195" t="s">
        <v>639</v>
      </c>
      <c r="I5" s="196">
        <v>612065.34</v>
      </c>
      <c r="J5" s="197" t="s">
        <v>638</v>
      </c>
      <c r="K5" s="198">
        <v>1599244.12</v>
      </c>
      <c r="L5" s="199" t="s">
        <v>632</v>
      </c>
      <c r="M5" s="215" t="s">
        <v>644</v>
      </c>
    </row>
    <row r="6" spans="1:13" s="187" customFormat="1" ht="33.6" customHeight="1" x14ac:dyDescent="0.25">
      <c r="A6" s="190">
        <v>3</v>
      </c>
      <c r="B6" s="191" t="s">
        <v>608</v>
      </c>
      <c r="C6" s="201" t="s">
        <v>607</v>
      </c>
      <c r="D6" s="190">
        <v>4</v>
      </c>
      <c r="E6" s="193">
        <v>8551962.0600000005</v>
      </c>
      <c r="F6" s="193">
        <v>2547018.641333336</v>
      </c>
      <c r="G6" s="194">
        <v>1322816.78</v>
      </c>
      <c r="H6" s="195" t="s">
        <v>639</v>
      </c>
      <c r="I6" s="196">
        <v>1322816.78</v>
      </c>
      <c r="J6" s="197" t="s">
        <v>638</v>
      </c>
      <c r="K6" s="198">
        <v>1322816.78</v>
      </c>
      <c r="L6" s="199" t="s">
        <v>632</v>
      </c>
      <c r="M6" s="215" t="s">
        <v>645</v>
      </c>
    </row>
    <row r="7" spans="1:13" s="187" customFormat="1" ht="34.799999999999997" customHeight="1" x14ac:dyDescent="0.25">
      <c r="A7" s="190">
        <v>4</v>
      </c>
      <c r="B7" s="200"/>
      <c r="C7" s="201" t="s">
        <v>625</v>
      </c>
      <c r="D7" s="190">
        <v>5</v>
      </c>
      <c r="E7" s="193">
        <v>7812935.7100000009</v>
      </c>
      <c r="F7" s="193">
        <v>2789117.9506666651</v>
      </c>
      <c r="G7" s="194">
        <v>1692803.7760000001</v>
      </c>
      <c r="H7" s="195" t="s">
        <v>639</v>
      </c>
      <c r="I7" s="196">
        <v>1692803.7760000001</v>
      </c>
      <c r="J7" s="197" t="s">
        <v>638</v>
      </c>
      <c r="K7" s="198">
        <v>2092803.7760000001</v>
      </c>
      <c r="L7" s="199" t="s">
        <v>632</v>
      </c>
      <c r="M7" s="215" t="s">
        <v>646</v>
      </c>
    </row>
    <row r="8" spans="1:13" s="187" customFormat="1" ht="55.2" customHeight="1" x14ac:dyDescent="0.25">
      <c r="A8" s="190">
        <v>5</v>
      </c>
      <c r="B8" s="191" t="s">
        <v>611</v>
      </c>
      <c r="C8" s="192" t="s">
        <v>604</v>
      </c>
      <c r="D8" s="190">
        <v>56</v>
      </c>
      <c r="E8" s="193">
        <v>37426296.860000007</v>
      </c>
      <c r="F8" s="193">
        <v>9889570.932333339</v>
      </c>
      <c r="G8" s="194">
        <v>1858642.2</v>
      </c>
      <c r="H8" s="195" t="s">
        <v>648</v>
      </c>
      <c r="I8" s="196">
        <v>5271841.1633333331</v>
      </c>
      <c r="J8" s="197" t="s">
        <v>639</v>
      </c>
      <c r="K8" s="198">
        <v>7394301.9679999994</v>
      </c>
      <c r="L8" s="199" t="s">
        <v>638</v>
      </c>
      <c r="M8" s="221" t="s">
        <v>647</v>
      </c>
    </row>
    <row r="9" spans="1:13" s="187" customFormat="1" ht="50.4" customHeight="1" x14ac:dyDescent="0.25">
      <c r="A9" s="190">
        <v>6</v>
      </c>
      <c r="B9" s="200"/>
      <c r="C9" s="192" t="s">
        <v>605</v>
      </c>
      <c r="D9" s="190">
        <v>66</v>
      </c>
      <c r="E9" s="193">
        <v>79576332.89000003</v>
      </c>
      <c r="F9" s="193">
        <v>15229850.116000002</v>
      </c>
      <c r="G9" s="194">
        <v>1247274</v>
      </c>
      <c r="H9" s="195" t="s">
        <v>639</v>
      </c>
      <c r="I9" s="196">
        <v>2371274</v>
      </c>
      <c r="J9" s="197" t="s">
        <v>638</v>
      </c>
      <c r="K9" s="198">
        <v>5177331.62</v>
      </c>
      <c r="L9" s="199" t="s">
        <v>632</v>
      </c>
      <c r="M9" s="215" t="s">
        <v>649</v>
      </c>
    </row>
    <row r="10" spans="1:13" s="187" customFormat="1" ht="34.799999999999997" customHeight="1" x14ac:dyDescent="0.25">
      <c r="A10" s="190">
        <v>7</v>
      </c>
      <c r="B10" s="192" t="s">
        <v>603</v>
      </c>
      <c r="C10" s="192" t="s">
        <v>603</v>
      </c>
      <c r="D10" s="190">
        <v>3</v>
      </c>
      <c r="E10" s="193">
        <v>1003257.47</v>
      </c>
      <c r="F10" s="193">
        <v>449979.7383333327</v>
      </c>
      <c r="G10" s="194">
        <v>280000</v>
      </c>
      <c r="H10" s="195" t="s">
        <v>639</v>
      </c>
      <c r="I10" s="196">
        <v>280000</v>
      </c>
      <c r="J10" s="197" t="s">
        <v>638</v>
      </c>
      <c r="K10" s="198">
        <v>280000</v>
      </c>
      <c r="L10" s="199" t="s">
        <v>632</v>
      </c>
      <c r="M10" s="203"/>
    </row>
    <row r="11" spans="1:13" s="187" customFormat="1" ht="34.799999999999997" customHeight="1" x14ac:dyDescent="0.25">
      <c r="A11" s="190">
        <v>8</v>
      </c>
      <c r="B11" s="192" t="s">
        <v>612</v>
      </c>
      <c r="C11" s="192" t="s">
        <v>612</v>
      </c>
      <c r="D11" s="190">
        <v>17</v>
      </c>
      <c r="E11" s="193">
        <v>10807924.5</v>
      </c>
      <c r="F11" s="202">
        <v>8786650.3000000007</v>
      </c>
      <c r="G11" s="194">
        <v>2647804.92</v>
      </c>
      <c r="H11" s="195" t="s">
        <v>639</v>
      </c>
      <c r="I11" s="196">
        <v>2337804.92</v>
      </c>
      <c r="J11" s="197" t="s">
        <v>638</v>
      </c>
      <c r="K11" s="198">
        <v>2257804.92</v>
      </c>
      <c r="L11" s="199" t="s">
        <v>632</v>
      </c>
      <c r="M11" s="215" t="s">
        <v>653</v>
      </c>
    </row>
    <row r="12" spans="1:13" s="187" customFormat="1" ht="34.799999999999997" customHeight="1" x14ac:dyDescent="0.25">
      <c r="A12" s="190">
        <v>9</v>
      </c>
      <c r="B12" s="192" t="s">
        <v>613</v>
      </c>
      <c r="C12" s="192" t="s">
        <v>613</v>
      </c>
      <c r="D12" s="190">
        <v>6</v>
      </c>
      <c r="E12" s="193">
        <v>247376.4</v>
      </c>
      <c r="F12" s="202">
        <v>441876.4</v>
      </c>
      <c r="G12" s="194">
        <v>50000</v>
      </c>
      <c r="H12" s="195" t="s">
        <v>639</v>
      </c>
      <c r="I12" s="196">
        <v>130000</v>
      </c>
      <c r="J12" s="197" t="s">
        <v>638</v>
      </c>
      <c r="K12" s="198">
        <v>280000</v>
      </c>
      <c r="L12" s="199" t="s">
        <v>632</v>
      </c>
      <c r="M12" s="215" t="s">
        <v>650</v>
      </c>
    </row>
    <row r="13" spans="1:13" s="187" customFormat="1" ht="34.799999999999997" customHeight="1" x14ac:dyDescent="0.25">
      <c r="A13" s="190">
        <v>10</v>
      </c>
      <c r="B13" s="192" t="s">
        <v>617</v>
      </c>
      <c r="C13" s="203" t="s">
        <v>617</v>
      </c>
      <c r="D13" s="190">
        <v>10</v>
      </c>
      <c r="E13" s="193">
        <v>8741467.8200000003</v>
      </c>
      <c r="F13" s="202">
        <v>2953408.3119999999</v>
      </c>
      <c r="G13" s="194">
        <v>1079932.5</v>
      </c>
      <c r="H13" s="195" t="s">
        <v>639</v>
      </c>
      <c r="I13" s="196">
        <v>639932.5</v>
      </c>
      <c r="J13" s="197" t="s">
        <v>638</v>
      </c>
      <c r="K13" s="198">
        <v>419932.5</v>
      </c>
      <c r="L13" s="199" t="s">
        <v>632</v>
      </c>
      <c r="M13" s="203"/>
    </row>
    <row r="14" spans="1:13" s="187" customFormat="1" ht="34.799999999999997" customHeight="1" x14ac:dyDescent="0.25">
      <c r="A14" s="190">
        <v>11</v>
      </c>
      <c r="B14" s="192" t="s">
        <v>628</v>
      </c>
      <c r="C14" s="192" t="s">
        <v>628</v>
      </c>
      <c r="D14" s="190">
        <v>7</v>
      </c>
      <c r="E14" s="217">
        <v>456822</v>
      </c>
      <c r="F14" s="217">
        <v>435622</v>
      </c>
      <c r="G14" s="194">
        <v>0</v>
      </c>
      <c r="H14" s="195" t="s">
        <v>639</v>
      </c>
      <c r="I14" s="196">
        <v>0</v>
      </c>
      <c r="J14" s="197" t="s">
        <v>638</v>
      </c>
      <c r="K14" s="198">
        <v>0</v>
      </c>
      <c r="L14" s="199" t="s">
        <v>632</v>
      </c>
      <c r="M14" s="203" t="s">
        <v>651</v>
      </c>
    </row>
    <row r="15" spans="1:13" ht="27" customHeight="1" x14ac:dyDescent="0.25">
      <c r="A15" s="204" t="s">
        <v>640</v>
      </c>
      <c r="B15" s="204"/>
      <c r="C15" s="204"/>
      <c r="D15" s="204"/>
      <c r="E15" s="218">
        <f t="shared" ref="E15:F15" si="0">SUM(E4:E14)</f>
        <v>162905521.11000004</v>
      </c>
      <c r="F15" s="218">
        <f t="shared" si="0"/>
        <v>49587734.999333337</v>
      </c>
      <c r="G15" s="218">
        <f>SUM(G4:G14)</f>
        <v>10819274.175999999</v>
      </c>
      <c r="H15" s="218"/>
      <c r="I15" s="218">
        <f t="shared" ref="H15:K15" si="1">SUM(I4:I14)</f>
        <v>15158538.479333334</v>
      </c>
      <c r="J15" s="218"/>
      <c r="K15" s="218">
        <f t="shared" si="1"/>
        <v>21324235.684</v>
      </c>
      <c r="L15" s="219"/>
      <c r="M15" s="205"/>
    </row>
    <row r="16" spans="1:13" ht="28.8" customHeight="1" x14ac:dyDescent="0.25">
      <c r="A16" s="204" t="s">
        <v>641</v>
      </c>
      <c r="B16" s="204"/>
      <c r="C16" s="204"/>
      <c r="D16" s="204"/>
      <c r="E16" s="219"/>
      <c r="F16" s="219"/>
      <c r="G16" s="218">
        <v>5200000</v>
      </c>
      <c r="H16" s="219"/>
      <c r="I16" s="218">
        <v>520000</v>
      </c>
      <c r="J16" s="219"/>
      <c r="K16" s="218">
        <v>520000</v>
      </c>
      <c r="L16" s="219"/>
      <c r="M16" s="205"/>
    </row>
    <row r="17" spans="1:13" ht="45.6" customHeight="1" x14ac:dyDescent="0.25">
      <c r="A17" s="204" t="s">
        <v>642</v>
      </c>
      <c r="B17" s="204"/>
      <c r="C17" s="204"/>
      <c r="D17" s="204"/>
      <c r="E17" s="219"/>
      <c r="F17" s="219"/>
      <c r="G17" s="220">
        <f>G15-G16</f>
        <v>5619274.175999999</v>
      </c>
      <c r="H17" s="220"/>
      <c r="I17" s="220">
        <f>I15-I16</f>
        <v>14638538.479333334</v>
      </c>
      <c r="J17" s="220"/>
      <c r="K17" s="220">
        <f>K15-K16</f>
        <v>20804235.684</v>
      </c>
      <c r="L17" s="219"/>
      <c r="M17" s="222" t="s">
        <v>654</v>
      </c>
    </row>
  </sheetData>
  <autoFilter ref="A3:M3" xr:uid="{205054BE-67BF-4602-AD7D-56929ED7AB80}"/>
  <mergeCells count="17">
    <mergeCell ref="E2:E3"/>
    <mergeCell ref="F2:F3"/>
    <mergeCell ref="A15:D15"/>
    <mergeCell ref="A16:D16"/>
    <mergeCell ref="A17:D17"/>
    <mergeCell ref="G2:H2"/>
    <mergeCell ref="K2:L2"/>
    <mergeCell ref="A1:M1"/>
    <mergeCell ref="M2:M3"/>
    <mergeCell ref="B4:B5"/>
    <mergeCell ref="B6:B7"/>
    <mergeCell ref="B8:B9"/>
    <mergeCell ref="I2:J2"/>
    <mergeCell ref="A2:A3"/>
    <mergeCell ref="B2:B3"/>
    <mergeCell ref="C2:C3"/>
    <mergeCell ref="D2:D3"/>
  </mergeCells>
  <phoneticPr fontId="14" type="noConversion"/>
  <printOptions horizontalCentered="1" verticalCentered="1"/>
  <pageMargins left="0.15748031496062992" right="0.15748031496062992" top="0.98425196850393704" bottom="0.98425196850393704" header="0.51181102362204722" footer="0.51181102362204722"/>
  <pageSetup paperSize="9" scale="71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5AA-92D9-4EA2-88B5-166ABB7E9076}">
  <dimension ref="A1:A2"/>
  <sheetViews>
    <sheetView workbookViewId="0"/>
  </sheetViews>
  <sheetFormatPr defaultRowHeight="13.8" x14ac:dyDescent="0.25"/>
  <cols>
    <col min="1" max="1" width="146.6640625" customWidth="1"/>
  </cols>
  <sheetData>
    <row r="1" spans="1:1" s="187" customFormat="1" ht="177" customHeight="1" x14ac:dyDescent="0.25">
      <c r="A1" s="224" t="s">
        <v>655</v>
      </c>
    </row>
    <row r="2" spans="1:1" s="225" customFormat="1" ht="33.6" customHeight="1" x14ac:dyDescent="0.25">
      <c r="A2" s="224"/>
    </row>
  </sheetData>
  <phoneticPr fontId="1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1D19-A16F-4C25-B44E-9762B2F50E2B}">
  <sheetPr filterMode="1"/>
  <dimension ref="A1:AX202"/>
  <sheetViews>
    <sheetView view="pageBreakPreview" zoomScale="70" zoomScaleNormal="70" zoomScaleSheetLayoutView="70" workbookViewId="0">
      <pane xSplit="10" ySplit="3" topLeftCell="Z4" activePane="bottomRight" state="frozen"/>
      <selection pane="topRight" activeCell="J1" sqref="J1"/>
      <selection pane="bottomLeft" activeCell="A4" sqref="A4"/>
      <selection pane="bottomRight" activeCell="AA71" sqref="AA71:AA81"/>
    </sheetView>
  </sheetViews>
  <sheetFormatPr defaultColWidth="9" defaultRowHeight="13.8" x14ac:dyDescent="0.25"/>
  <cols>
    <col min="1" max="1" width="4.77734375" customWidth="1"/>
    <col min="2" max="2" width="9.109375" customWidth="1"/>
    <col min="3" max="3" width="10.77734375" customWidth="1"/>
    <col min="4" max="4" width="34.5546875" customWidth="1"/>
    <col min="5" max="5" width="10.5546875" style="186" customWidth="1"/>
    <col min="6" max="6" width="17.6640625" hidden="1" customWidth="1"/>
    <col min="7" max="7" width="9.33203125" hidden="1" customWidth="1"/>
    <col min="8" max="8" width="10.21875" customWidth="1"/>
    <col min="9" max="9" width="12.6640625" customWidth="1"/>
    <col min="10" max="10" width="18.5546875" customWidth="1"/>
    <col min="11" max="15" width="16.5546875" hidden="1" customWidth="1"/>
    <col min="16" max="16" width="17.5546875" hidden="1" customWidth="1"/>
    <col min="17" max="18" width="18.21875" hidden="1" customWidth="1"/>
    <col min="19" max="19" width="15.44140625" hidden="1" customWidth="1"/>
    <col min="20" max="20" width="15.33203125" hidden="1" customWidth="1"/>
    <col min="21" max="21" width="19.21875" hidden="1" customWidth="1"/>
    <col min="22" max="22" width="18.6640625" hidden="1" customWidth="1"/>
    <col min="23" max="23" width="16.77734375" hidden="1" customWidth="1"/>
    <col min="24" max="24" width="18.5546875" hidden="1" customWidth="1"/>
    <col min="25" max="25" width="16.5546875" style="27" hidden="1" customWidth="1"/>
    <col min="26" max="26" width="18.109375" style="27" customWidth="1"/>
    <col min="27" max="27" width="18.5546875" customWidth="1"/>
    <col min="28" max="28" width="10.109375" customWidth="1"/>
    <col min="29" max="29" width="21.5546875" customWidth="1"/>
    <col min="30" max="30" width="9.5546875" customWidth="1"/>
    <col min="31" max="31" width="18" customWidth="1"/>
    <col min="32" max="32" width="9.5546875" customWidth="1"/>
    <col min="33" max="33" width="16.88671875" hidden="1" customWidth="1"/>
    <col min="34" max="34" width="10.6640625" hidden="1" customWidth="1"/>
    <col min="35" max="39" width="7.44140625" hidden="1" customWidth="1"/>
    <col min="40" max="40" width="9.44140625" hidden="1" customWidth="1"/>
    <col min="41" max="41" width="17.109375" hidden="1" customWidth="1"/>
    <col min="42" max="43" width="9.6640625" hidden="1" customWidth="1"/>
    <col min="44" max="44" width="14" hidden="1" customWidth="1"/>
    <col min="45" max="45" width="10.77734375" hidden="1" customWidth="1"/>
    <col min="46" max="46" width="49.21875" hidden="1" customWidth="1"/>
    <col min="47" max="47" width="14.109375" hidden="1" customWidth="1"/>
    <col min="48" max="48" width="27.21875" hidden="1" customWidth="1"/>
    <col min="49" max="49" width="12.109375" customWidth="1"/>
    <col min="50" max="50" width="9" style="28"/>
  </cols>
  <sheetData>
    <row r="1" spans="1:50" ht="20.399999999999999" x14ac:dyDescent="0.25">
      <c r="A1" s="146" t="s">
        <v>583</v>
      </c>
      <c r="B1" s="146"/>
      <c r="C1" s="146"/>
      <c r="D1" s="146"/>
      <c r="E1" s="146"/>
      <c r="F1" s="146"/>
      <c r="G1" s="146"/>
      <c r="H1" s="29"/>
      <c r="I1" s="29"/>
      <c r="J1" s="41">
        <f t="shared" ref="J1:AG1" si="0">SUBTOTAL(9,J4:J194)</f>
        <v>7812935.7100000009</v>
      </c>
      <c r="K1" s="39">
        <f t="shared" si="0"/>
        <v>1029854.9266666657</v>
      </c>
      <c r="L1" s="39">
        <f t="shared" si="0"/>
        <v>982591.65999999968</v>
      </c>
      <c r="M1" s="39">
        <f t="shared" si="0"/>
        <v>871787.82999999973</v>
      </c>
      <c r="N1" s="39">
        <f t="shared" si="0"/>
        <v>1234767.8916666673</v>
      </c>
      <c r="O1" s="40">
        <f t="shared" si="0"/>
        <v>1429264.8599999992</v>
      </c>
      <c r="P1" s="40">
        <f t="shared" si="0"/>
        <v>1265234.4700000002</v>
      </c>
      <c r="Q1" s="41">
        <f t="shared" si="0"/>
        <v>5778936.038999998</v>
      </c>
      <c r="R1" s="41">
        <f t="shared" si="0"/>
        <v>1568000</v>
      </c>
      <c r="S1" s="41">
        <f t="shared" si="0"/>
        <v>0</v>
      </c>
      <c r="T1" s="41">
        <f t="shared" si="0"/>
        <v>0</v>
      </c>
      <c r="U1" s="41">
        <f t="shared" si="0"/>
        <v>1577000</v>
      </c>
      <c r="V1" s="41">
        <f t="shared" si="0"/>
        <v>3145000</v>
      </c>
      <c r="W1" s="41">
        <f t="shared" si="0"/>
        <v>2633936.0389999985</v>
      </c>
      <c r="X1" s="41">
        <f>SUBTOTAL(9,X4:X194)</f>
        <v>6235935.71</v>
      </c>
      <c r="Y1" s="41">
        <f t="shared" si="0"/>
        <v>2633936.0389999985</v>
      </c>
      <c r="Z1" s="41">
        <f t="shared" si="0"/>
        <v>2789117.9506666651</v>
      </c>
      <c r="AA1" s="41">
        <f>SUBTOTAL(9,AA4:AA194)</f>
        <v>1692803.7760000001</v>
      </c>
      <c r="AB1" s="41"/>
      <c r="AC1" s="41">
        <f t="shared" si="0"/>
        <v>1692803.7760000001</v>
      </c>
      <c r="AD1" s="56"/>
      <c r="AE1" s="41">
        <f t="shared" si="0"/>
        <v>2092803.7760000001</v>
      </c>
      <c r="AF1" s="56"/>
      <c r="AG1" s="41">
        <f t="shared" si="0"/>
        <v>1692803.7760000001</v>
      </c>
      <c r="AH1" s="56">
        <f>SUBTOTAL(9,AH4:AH194)</f>
        <v>1</v>
      </c>
      <c r="AI1" s="41"/>
      <c r="AJ1" s="41"/>
      <c r="AK1" s="41"/>
      <c r="AL1" s="41"/>
      <c r="AM1" s="41"/>
      <c r="AN1" s="41"/>
      <c r="AO1" s="41">
        <f>SUBTOTAL(9,AO4:AO194)</f>
        <v>1668629.6627199999</v>
      </c>
      <c r="AP1" s="66"/>
      <c r="AQ1" s="67"/>
      <c r="AR1" s="66"/>
      <c r="AS1" s="68"/>
      <c r="AT1" s="68"/>
      <c r="AU1" s="69"/>
      <c r="AV1" s="70"/>
    </row>
    <row r="2" spans="1:50" ht="16.2" customHeight="1" x14ac:dyDescent="0.25">
      <c r="A2" s="147" t="s">
        <v>0</v>
      </c>
      <c r="B2" s="143" t="s">
        <v>1</v>
      </c>
      <c r="C2" s="147" t="s">
        <v>2</v>
      </c>
      <c r="D2" s="147" t="s">
        <v>3</v>
      </c>
      <c r="E2" s="143" t="s">
        <v>616</v>
      </c>
      <c r="F2" s="145" t="s">
        <v>465</v>
      </c>
      <c r="G2" s="147" t="s">
        <v>5</v>
      </c>
      <c r="H2" s="143" t="s">
        <v>369</v>
      </c>
      <c r="I2" s="145" t="s">
        <v>442</v>
      </c>
      <c r="J2" s="145" t="s">
        <v>440</v>
      </c>
      <c r="K2" s="148" t="s">
        <v>450</v>
      </c>
      <c r="L2" s="149"/>
      <c r="M2" s="149"/>
      <c r="N2" s="149"/>
      <c r="O2" s="149"/>
      <c r="P2" s="150"/>
      <c r="Q2" s="151" t="s">
        <v>454</v>
      </c>
      <c r="R2" s="159" t="s">
        <v>443</v>
      </c>
      <c r="S2" s="159"/>
      <c r="T2" s="149" t="s">
        <v>444</v>
      </c>
      <c r="U2" s="158"/>
      <c r="V2" s="160" t="s">
        <v>452</v>
      </c>
      <c r="W2" s="153" t="s">
        <v>453</v>
      </c>
      <c r="X2" s="153" t="s">
        <v>455</v>
      </c>
      <c r="Y2" s="155" t="s">
        <v>441</v>
      </c>
      <c r="Z2" s="156"/>
      <c r="AA2" s="5" t="s">
        <v>637</v>
      </c>
      <c r="AB2" s="141" t="s">
        <v>375</v>
      </c>
      <c r="AC2" s="5" t="s">
        <v>635</v>
      </c>
      <c r="AD2" s="141" t="s">
        <v>375</v>
      </c>
      <c r="AE2" s="5" t="s">
        <v>636</v>
      </c>
      <c r="AF2" s="141" t="s">
        <v>375</v>
      </c>
      <c r="AG2" s="141" t="s">
        <v>6</v>
      </c>
      <c r="AH2" s="141" t="s">
        <v>376</v>
      </c>
      <c r="AI2" s="164" t="s">
        <v>565</v>
      </c>
      <c r="AJ2" s="165"/>
      <c r="AK2" s="165"/>
      <c r="AL2" s="166"/>
      <c r="AM2" s="157" t="s">
        <v>566</v>
      </c>
      <c r="AN2" s="141" t="s">
        <v>567</v>
      </c>
      <c r="AO2" s="141" t="s">
        <v>8</v>
      </c>
      <c r="AP2" s="162" t="s">
        <v>9</v>
      </c>
      <c r="AQ2" s="141" t="s">
        <v>10</v>
      </c>
      <c r="AR2" s="162" t="s">
        <v>11</v>
      </c>
      <c r="AS2" s="141" t="s">
        <v>12</v>
      </c>
      <c r="AT2" s="5" t="s">
        <v>13</v>
      </c>
      <c r="AU2" s="147" t="s">
        <v>14</v>
      </c>
      <c r="AV2" s="157" t="s">
        <v>15</v>
      </c>
    </row>
    <row r="3" spans="1:50" ht="32.4" x14ac:dyDescent="0.25">
      <c r="A3" s="147"/>
      <c r="B3" s="144"/>
      <c r="C3" s="147"/>
      <c r="D3" s="147"/>
      <c r="E3" s="144"/>
      <c r="F3" s="144"/>
      <c r="G3" s="147"/>
      <c r="H3" s="144"/>
      <c r="I3" s="144"/>
      <c r="J3" s="144"/>
      <c r="K3" s="15" t="s">
        <v>377</v>
      </c>
      <c r="L3" s="15" t="s">
        <v>378</v>
      </c>
      <c r="M3" s="15" t="s">
        <v>379</v>
      </c>
      <c r="N3" s="15" t="s">
        <v>380</v>
      </c>
      <c r="O3" s="15" t="s">
        <v>381</v>
      </c>
      <c r="P3" s="101" t="s">
        <v>449</v>
      </c>
      <c r="Q3" s="152"/>
      <c r="R3" s="88" t="s">
        <v>383</v>
      </c>
      <c r="S3" s="88" t="s">
        <v>384</v>
      </c>
      <c r="T3" s="102" t="s">
        <v>451</v>
      </c>
      <c r="U3" s="103" t="s">
        <v>386</v>
      </c>
      <c r="V3" s="161"/>
      <c r="W3" s="154"/>
      <c r="X3" s="154"/>
      <c r="Y3" s="104" t="s">
        <v>392</v>
      </c>
      <c r="Z3" s="105" t="s">
        <v>393</v>
      </c>
      <c r="AA3" s="59" t="s">
        <v>16</v>
      </c>
      <c r="AB3" s="142"/>
      <c r="AC3" s="59" t="s">
        <v>16</v>
      </c>
      <c r="AD3" s="142"/>
      <c r="AE3" s="59" t="s">
        <v>16</v>
      </c>
      <c r="AF3" s="142"/>
      <c r="AG3" s="142"/>
      <c r="AH3" s="142"/>
      <c r="AI3" s="15" t="s">
        <v>564</v>
      </c>
      <c r="AJ3" s="15" t="s">
        <v>562</v>
      </c>
      <c r="AK3" s="15" t="s">
        <v>563</v>
      </c>
      <c r="AL3" s="15" t="s">
        <v>568</v>
      </c>
      <c r="AM3" s="157"/>
      <c r="AN3" s="142"/>
      <c r="AO3" s="142"/>
      <c r="AP3" s="163"/>
      <c r="AQ3" s="142"/>
      <c r="AR3" s="163"/>
      <c r="AS3" s="142"/>
      <c r="AT3" s="16" t="s">
        <v>17</v>
      </c>
      <c r="AU3" s="147"/>
      <c r="AV3" s="157"/>
    </row>
    <row r="4" spans="1:50" ht="36" hidden="1" customHeight="1" x14ac:dyDescent="0.25">
      <c r="A4" s="7">
        <f>ROW()-3</f>
        <v>1</v>
      </c>
      <c r="B4" s="7" t="s">
        <v>29</v>
      </c>
      <c r="C4" s="8" t="s">
        <v>146</v>
      </c>
      <c r="D4" s="114" t="s">
        <v>147</v>
      </c>
      <c r="E4" s="12" t="s">
        <v>34</v>
      </c>
      <c r="F4" s="11" t="s">
        <v>21</v>
      </c>
      <c r="G4" s="12" t="s">
        <v>34</v>
      </c>
      <c r="H4" s="73">
        <v>1</v>
      </c>
      <c r="I4" s="31">
        <f>VLOOKUP(C4,[1]Sheet1!$B:$AY,50,0)</f>
        <v>821382.33</v>
      </c>
      <c r="J4" s="31">
        <f>VLOOKUP(C4,[1]Sheet1!$B:$AZ,51,0)</f>
        <v>906892.1</v>
      </c>
      <c r="K4" s="44">
        <f>VLOOKUP(C4,[1]Sheet1!$B$5:$BB$697,53,0)</f>
        <v>13424.1683333333</v>
      </c>
      <c r="L4" s="44">
        <f>VLOOKUP(C4,[1]Sheet1!$B:$BC,54,0)</f>
        <v>65462.985000000001</v>
      </c>
      <c r="M4" s="44">
        <f>VLOOKUP(C4,[1]Sheet1!$B:$BD,55,0)</f>
        <v>65462.985000000001</v>
      </c>
      <c r="N4" s="44">
        <f>VLOOKUP(C4,[1]Sheet1!$B:$BE,56,0)</f>
        <v>100850.661666667</v>
      </c>
      <c r="O4" s="44">
        <f>VLOOKUP(C4,[1]Sheet1!$B:$BF,57,0)</f>
        <v>122645.426666667</v>
      </c>
      <c r="P4" s="44">
        <f>VLOOKUP(C4,[2]Sheet1!$B:$BH,59,0)</f>
        <v>123472.88666666666</v>
      </c>
      <c r="Q4" s="108">
        <f>SUM(K4:P4)*H4</f>
        <v>491319.11333333398</v>
      </c>
      <c r="R4" s="109">
        <f>VLOOKUP(C4,[3]Sheet2!$A:$V,21,0)</f>
        <v>300000</v>
      </c>
      <c r="S4" s="109"/>
      <c r="T4" s="109"/>
      <c r="U4" s="109">
        <f>VLOOKUP(C4,'[4]5.30 (2)'!$C$4:$V$115,20,0)</f>
        <v>180000</v>
      </c>
      <c r="V4" s="109">
        <f>SUM(R4:U4)</f>
        <v>480000</v>
      </c>
      <c r="W4" s="106">
        <f>Q4-V4</f>
        <v>11319.113333333982</v>
      </c>
      <c r="X4" s="112">
        <f>J4-T4-U4</f>
        <v>726892.1</v>
      </c>
      <c r="Y4" s="61">
        <f>_xlfn.IFS(G4="原材料",X4,G4="涉诉",X4,G4="临采",X4,G4="零部件",W4,G4="销售",W4,G4="固定资产",X4)</f>
        <v>726892.1</v>
      </c>
      <c r="Z4" s="107">
        <f>IF(Y4&gt;=0,Y4,0)</f>
        <v>726892.1</v>
      </c>
      <c r="AA4" s="138">
        <v>200000</v>
      </c>
      <c r="AB4" s="26">
        <f>IF(Z4&lt;=0,"100%",AA4/Z4)</f>
        <v>0.27514400005172707</v>
      </c>
      <c r="AC4" s="138">
        <v>150000</v>
      </c>
      <c r="AD4" s="26">
        <f>IF(Z4&lt;=0,"100%",AC4/Z4)</f>
        <v>0.20635800003879531</v>
      </c>
      <c r="AE4" s="138">
        <v>150000</v>
      </c>
      <c r="AF4" s="26">
        <f>IF(Z4&lt;=0,"100%",AE4/Z4)</f>
        <v>0.20635800003879531</v>
      </c>
      <c r="AG4" s="17">
        <f>AA4</f>
        <v>200000</v>
      </c>
      <c r="AH4" s="122">
        <f>AG4/$AG$1</f>
        <v>0.11814718447319909</v>
      </c>
      <c r="AI4" s="124"/>
      <c r="AJ4" s="24"/>
      <c r="AK4" s="24"/>
      <c r="AL4" s="124">
        <f>SUM(AI4:AK4)</f>
        <v>0</v>
      </c>
      <c r="AM4" s="24">
        <v>0</v>
      </c>
      <c r="AN4" s="126">
        <f>IF(AG4=0,0,AL4/AG4+AM4)</f>
        <v>0</v>
      </c>
      <c r="AO4" s="17">
        <f>AG4*(1-AN4)</f>
        <v>200000</v>
      </c>
      <c r="AP4" s="14">
        <v>45481</v>
      </c>
      <c r="AQ4" s="7">
        <v>7</v>
      </c>
      <c r="AR4" s="14">
        <f>AP4-AQ4</f>
        <v>45474</v>
      </c>
      <c r="AS4" s="10" t="s">
        <v>35</v>
      </c>
      <c r="AT4" s="17"/>
      <c r="AU4" s="7" t="s">
        <v>143</v>
      </c>
      <c r="AV4" s="20" t="s">
        <v>588</v>
      </c>
      <c r="AX4" s="83" t="s">
        <v>34</v>
      </c>
    </row>
    <row r="5" spans="1:50" ht="36" hidden="1" customHeight="1" x14ac:dyDescent="0.25">
      <c r="A5" s="7">
        <f>ROW()-3</f>
        <v>2</v>
      </c>
      <c r="B5" s="7" t="s">
        <v>29</v>
      </c>
      <c r="C5" s="8" t="s">
        <v>141</v>
      </c>
      <c r="D5" s="114" t="s">
        <v>142</v>
      </c>
      <c r="E5" s="12" t="s">
        <v>34</v>
      </c>
      <c r="F5" s="11" t="s">
        <v>615</v>
      </c>
      <c r="G5" s="12" t="s">
        <v>34</v>
      </c>
      <c r="H5" s="73">
        <v>1</v>
      </c>
      <c r="I5" s="31">
        <f>VLOOKUP(C5,[1]Sheet1!$B:$AY,50,0)</f>
        <v>4982009.82</v>
      </c>
      <c r="J5" s="31">
        <f>VLOOKUP(C5,[1]Sheet1!$B:$AZ,51,0)</f>
        <v>3452849.82</v>
      </c>
      <c r="K5" s="44">
        <f>VLOOKUP(C5,[1]Sheet1!$B$5:$BB$697,53,0)</f>
        <v>132034.97</v>
      </c>
      <c r="L5" s="44">
        <f>VLOOKUP(C5,[1]Sheet1!$B:$BC,54,0)</f>
        <v>301994.96999999997</v>
      </c>
      <c r="M5" s="44">
        <f>VLOOKUP(C5,[1]Sheet1!$B:$BD,55,0)</f>
        <v>415034.97</v>
      </c>
      <c r="N5" s="44">
        <f>VLOOKUP(C5,[1]Sheet1!$B:$BE,56,0)</f>
        <v>575474.97</v>
      </c>
      <c r="O5" s="44">
        <f>VLOOKUP(C5,[1]Sheet1!$B:$BF,57,0)</f>
        <v>720434.97</v>
      </c>
      <c r="P5" s="44">
        <f>VLOOKUP(C5,[2]Sheet1!$B:$BH,59,0)</f>
        <v>813100</v>
      </c>
      <c r="Q5" s="108">
        <f>SUM(K5:P5)*H5</f>
        <v>2958074.8499999996</v>
      </c>
      <c r="R5" s="109">
        <f>VLOOKUP(C5,[3]Sheet2!$A:$V,21,0)</f>
        <v>1520000</v>
      </c>
      <c r="S5" s="109">
        <v>320000</v>
      </c>
      <c r="T5" s="109"/>
      <c r="U5" s="109">
        <f>VLOOKUP(C5,'[4]5.30 (2)'!$C$4:$V$115,20,0)</f>
        <v>400000</v>
      </c>
      <c r="V5" s="109">
        <f>SUM(R5:U5)</f>
        <v>2240000</v>
      </c>
      <c r="W5" s="106">
        <f>Q5-V5</f>
        <v>718074.84999999963</v>
      </c>
      <c r="X5" s="112">
        <f>J5-T5-U5</f>
        <v>3052849.82</v>
      </c>
      <c r="Y5" s="61">
        <f>_xlfn.IFS(G5="原材料",X5,G5="涉诉",X5,G5="临采",X5,G5="零部件",W5,G5="销售",W5,G5="固定资产",X5)</f>
        <v>3052849.82</v>
      </c>
      <c r="Z5" s="107">
        <f>IF(Y5&gt;=0,Y5,0)</f>
        <v>3052849.82</v>
      </c>
      <c r="AA5" s="61"/>
      <c r="AB5" s="26">
        <f>IF(Z5&lt;=0,"100%",AA5/Z5)</f>
        <v>0</v>
      </c>
      <c r="AC5" s="61">
        <v>500000</v>
      </c>
      <c r="AD5" s="26">
        <f t="shared" ref="AD5:AD68" si="1">IF(Z5&lt;=0,"100%",AC5/Z5)</f>
        <v>0.16378139426458915</v>
      </c>
      <c r="AE5" s="61">
        <v>500000</v>
      </c>
      <c r="AF5" s="26">
        <f t="shared" ref="AF5:AF68" si="2">IF(Z5&lt;=0,"100%",AE5/Z5)</f>
        <v>0.16378139426458915</v>
      </c>
      <c r="AG5" s="17">
        <f>AA5</f>
        <v>0</v>
      </c>
      <c r="AH5" s="122">
        <f>AG5/$AG$1</f>
        <v>0</v>
      </c>
      <c r="AI5" s="124"/>
      <c r="AJ5" s="24"/>
      <c r="AK5" s="24"/>
      <c r="AL5" s="124">
        <f t="shared" ref="AL5:AL68" si="3">SUM(AI5:AK5)</f>
        <v>0</v>
      </c>
      <c r="AM5" s="24"/>
      <c r="AN5" s="126">
        <f>IF(AG5=0,0,AL5/AG5+AM5)</f>
        <v>0</v>
      </c>
      <c r="AO5" s="17">
        <f>AG5*(1-AN5)</f>
        <v>0</v>
      </c>
      <c r="AP5" s="134"/>
      <c r="AQ5" s="135"/>
      <c r="AR5" s="134"/>
      <c r="AS5" s="10" t="s">
        <v>189</v>
      </c>
      <c r="AT5" s="23"/>
      <c r="AU5" s="7" t="s">
        <v>143</v>
      </c>
      <c r="AV5" s="20" t="s">
        <v>395</v>
      </c>
      <c r="AX5" s="83" t="s">
        <v>22</v>
      </c>
    </row>
    <row r="6" spans="1:50" ht="36" hidden="1" customHeight="1" x14ac:dyDescent="0.25">
      <c r="A6" s="7">
        <f t="shared" ref="A6:A69" si="4">ROW()-3</f>
        <v>3</v>
      </c>
      <c r="B6" s="7" t="s">
        <v>29</v>
      </c>
      <c r="C6" s="8"/>
      <c r="D6" s="121" t="s">
        <v>559</v>
      </c>
      <c r="E6" s="12" t="s">
        <v>34</v>
      </c>
      <c r="F6" s="11" t="s">
        <v>21</v>
      </c>
      <c r="G6" s="12" t="s">
        <v>34</v>
      </c>
      <c r="H6" s="73">
        <v>1</v>
      </c>
      <c r="I6" s="31"/>
      <c r="J6" s="31"/>
      <c r="K6" s="44"/>
      <c r="L6" s="44"/>
      <c r="M6" s="44"/>
      <c r="N6" s="44"/>
      <c r="O6" s="44"/>
      <c r="P6" s="44"/>
      <c r="Q6" s="108"/>
      <c r="R6" s="109"/>
      <c r="S6" s="109"/>
      <c r="T6" s="109"/>
      <c r="U6" s="109"/>
      <c r="V6" s="109"/>
      <c r="W6" s="106"/>
      <c r="X6" s="112"/>
      <c r="Y6" s="61"/>
      <c r="Z6" s="107"/>
      <c r="AA6" s="61"/>
      <c r="AB6" s="26"/>
      <c r="AC6" s="61"/>
      <c r="AD6" s="26" t="str">
        <f t="shared" si="1"/>
        <v>100%</v>
      </c>
      <c r="AE6" s="61"/>
      <c r="AF6" s="26" t="str">
        <f t="shared" si="2"/>
        <v>100%</v>
      </c>
      <c r="AG6" s="17"/>
      <c r="AH6" s="122">
        <f>AG6/$AG$1</f>
        <v>0</v>
      </c>
      <c r="AI6" s="124"/>
      <c r="AJ6" s="24"/>
      <c r="AK6" s="24"/>
      <c r="AL6" s="124">
        <f t="shared" si="3"/>
        <v>0</v>
      </c>
      <c r="AM6" s="24"/>
      <c r="AN6" s="126">
        <f>IF(AG6=0,0,AL6/AG6+AM6)</f>
        <v>0</v>
      </c>
      <c r="AO6" s="17">
        <f>AG6*(1-AN6)</f>
        <v>0</v>
      </c>
      <c r="AP6" s="14"/>
      <c r="AQ6" s="7"/>
      <c r="AR6" s="14"/>
      <c r="AS6" s="10"/>
      <c r="AT6" s="23"/>
      <c r="AU6" s="7"/>
      <c r="AV6" s="20"/>
      <c r="AX6" s="83" t="s">
        <v>359</v>
      </c>
    </row>
    <row r="7" spans="1:50" ht="36" hidden="1" customHeight="1" x14ac:dyDescent="0.25">
      <c r="A7" s="7">
        <f t="shared" si="4"/>
        <v>4</v>
      </c>
      <c r="B7" s="7" t="s">
        <v>29</v>
      </c>
      <c r="C7" s="8" t="s">
        <v>246</v>
      </c>
      <c r="D7" s="115" t="s">
        <v>247</v>
      </c>
      <c r="E7" s="12" t="s">
        <v>34</v>
      </c>
      <c r="F7" s="11" t="s">
        <v>21</v>
      </c>
      <c r="G7" s="12" t="s">
        <v>34</v>
      </c>
      <c r="H7" s="73">
        <v>1</v>
      </c>
      <c r="I7" s="31">
        <f>VLOOKUP(C7,[1]Sheet1!$B:$AY,50,0)</f>
        <v>18604.32</v>
      </c>
      <c r="J7" s="31">
        <f>VLOOKUP(C7,[1]Sheet1!$B:$AZ,51,0)</f>
        <v>37208.639999999999</v>
      </c>
      <c r="K7" s="44">
        <f>VLOOKUP(C7,[1]Sheet1!$B$5:$BB$697,53,0)</f>
        <v>0</v>
      </c>
      <c r="L7" s="44">
        <f>VLOOKUP(C7,[1]Sheet1!$B:$BC,54,0)</f>
        <v>0</v>
      </c>
      <c r="M7" s="44">
        <f>VLOOKUP(C7,[1]Sheet1!$B:$BD,55,0)</f>
        <v>0</v>
      </c>
      <c r="N7" s="44">
        <f>VLOOKUP(C7,[1]Sheet1!$B:$BE,56,0)</f>
        <v>0</v>
      </c>
      <c r="O7" s="44">
        <f>VLOOKUP(C7,[1]Sheet1!$B:$BF,57,0)</f>
        <v>0</v>
      </c>
      <c r="P7" s="44">
        <f>VLOOKUP(C7,[2]Sheet1!$B:$BH,59,0)</f>
        <v>3100.72</v>
      </c>
      <c r="Q7" s="108">
        <f t="shared" ref="Q7:Q70" si="5">SUM(K7:P7)*H7</f>
        <v>3100.72</v>
      </c>
      <c r="R7" s="109"/>
      <c r="S7" s="109"/>
      <c r="T7" s="109"/>
      <c r="U7" s="109">
        <f>VLOOKUP(C7,'[4]5.30 (2)'!$C$4:$V$115,20,0)</f>
        <v>13953.24</v>
      </c>
      <c r="V7" s="109">
        <f t="shared" ref="V7:V70" si="6">SUM(R7:U7)</f>
        <v>13953.24</v>
      </c>
      <c r="W7" s="106">
        <f t="shared" ref="W7:W70" si="7">Q7-V7</f>
        <v>-10852.52</v>
      </c>
      <c r="X7" s="112">
        <f t="shared" ref="X7:X70" si="8">J7-T7-U7</f>
        <v>23255.4</v>
      </c>
      <c r="Y7" s="61">
        <f t="shared" ref="Y7:Y70" si="9">_xlfn.IFS(G7="原材料",X7,G7="涉诉",X7,G7="临采",X7,G7="零部件",W7,G7="销售",W7,G7="固定资产",X7)</f>
        <v>23255.4</v>
      </c>
      <c r="Z7" s="107">
        <f t="shared" ref="Z7:Z70" si="10">IF(Y7&gt;=0,Y7,0)</f>
        <v>23255.4</v>
      </c>
      <c r="AA7" s="61"/>
      <c r="AB7" s="26">
        <f>IF(Z7&lt;=0,"100%",AA7/Z7)</f>
        <v>0</v>
      </c>
      <c r="AC7" s="61"/>
      <c r="AD7" s="26">
        <f t="shared" si="1"/>
        <v>0</v>
      </c>
      <c r="AE7" s="61"/>
      <c r="AF7" s="26">
        <f t="shared" si="2"/>
        <v>0</v>
      </c>
      <c r="AG7" s="17">
        <f>AA7</f>
        <v>0</v>
      </c>
      <c r="AH7" s="122">
        <f>AG7/$AG$1</f>
        <v>0</v>
      </c>
      <c r="AI7" s="124"/>
      <c r="AJ7" s="24"/>
      <c r="AK7" s="24"/>
      <c r="AL7" s="124">
        <f t="shared" si="3"/>
        <v>0</v>
      </c>
      <c r="AM7" s="24"/>
      <c r="AN7" s="126">
        <f>IF(AG7=0,0,AL7/AG7+AM7)</f>
        <v>0</v>
      </c>
      <c r="AO7" s="17">
        <f>AG7*(1-AN7)</f>
        <v>0</v>
      </c>
      <c r="AP7" s="14"/>
      <c r="AQ7" s="7"/>
      <c r="AR7" s="14"/>
      <c r="AS7" s="10" t="s">
        <v>23</v>
      </c>
      <c r="AT7" s="23"/>
      <c r="AU7" s="7" t="s">
        <v>143</v>
      </c>
      <c r="AV7" s="20"/>
      <c r="AX7" s="83" t="s">
        <v>203</v>
      </c>
    </row>
    <row r="8" spans="1:50" ht="36" hidden="1" customHeight="1" x14ac:dyDescent="0.25">
      <c r="A8" s="7">
        <f t="shared" si="4"/>
        <v>5</v>
      </c>
      <c r="B8" s="7" t="s">
        <v>29</v>
      </c>
      <c r="C8" s="8" t="s">
        <v>144</v>
      </c>
      <c r="D8" s="114" t="s">
        <v>145</v>
      </c>
      <c r="E8" s="12" t="s">
        <v>34</v>
      </c>
      <c r="F8" s="11" t="s">
        <v>21</v>
      </c>
      <c r="G8" s="12" t="s">
        <v>34</v>
      </c>
      <c r="H8" s="73">
        <v>1</v>
      </c>
      <c r="I8" s="31">
        <f>VLOOKUP(C8,[1]Sheet1!$B:$AY,50,0)</f>
        <v>1538321.05</v>
      </c>
      <c r="J8" s="31">
        <f>VLOOKUP(C8,[1]Sheet1!$B:$AZ,51,0)</f>
        <v>1538321.05</v>
      </c>
      <c r="K8" s="44">
        <f>VLOOKUP(C8,[1]Sheet1!$B$5:$BB$697,53,0)</f>
        <v>0</v>
      </c>
      <c r="L8" s="44">
        <f>VLOOKUP(C8,[1]Sheet1!$B:$BC,54,0)</f>
        <v>0</v>
      </c>
      <c r="M8" s="44">
        <f>VLOOKUP(C8,[1]Sheet1!$B:$BD,55,0)</f>
        <v>0</v>
      </c>
      <c r="N8" s="44">
        <f>VLOOKUP(C8,[1]Sheet1!$B:$BE,56,0)</f>
        <v>0</v>
      </c>
      <c r="O8" s="44">
        <f>VLOOKUP(C8,[1]Sheet1!$B:$BF,57,0)</f>
        <v>153029.50833333301</v>
      </c>
      <c r="P8" s="44">
        <f>VLOOKUP(C8,[2]Sheet1!$B:$BH,59,0)</f>
        <v>256386.84166666667</v>
      </c>
      <c r="Q8" s="108">
        <f t="shared" si="5"/>
        <v>409416.34999999969</v>
      </c>
      <c r="R8" s="109">
        <f>VLOOKUP(C8,[3]Sheet2!$A:$V,21,0)</f>
        <v>500000</v>
      </c>
      <c r="S8" s="109"/>
      <c r="T8" s="109"/>
      <c r="U8" s="109">
        <f>VLOOKUP(C8,'[4]5.30 (2)'!$C$4:$V$115,20,0)</f>
        <v>500000</v>
      </c>
      <c r="V8" s="109">
        <f t="shared" si="6"/>
        <v>1000000</v>
      </c>
      <c r="W8" s="106">
        <f t="shared" si="7"/>
        <v>-590583.65000000037</v>
      </c>
      <c r="X8" s="112">
        <f t="shared" si="8"/>
        <v>1038321.05</v>
      </c>
      <c r="Y8" s="61">
        <f t="shared" si="9"/>
        <v>1038321.05</v>
      </c>
      <c r="Z8" s="107">
        <f t="shared" si="10"/>
        <v>1038321.05</v>
      </c>
      <c r="AA8" s="138">
        <v>800000</v>
      </c>
      <c r="AB8" s="26">
        <f>IF(Z8&lt;=0,"100%",AA8/Z8)</f>
        <v>0.7704746041698759</v>
      </c>
      <c r="AC8" s="138">
        <v>500000</v>
      </c>
      <c r="AD8" s="26">
        <f t="shared" si="1"/>
        <v>0.48154662760617245</v>
      </c>
      <c r="AE8" s="138">
        <v>500000</v>
      </c>
      <c r="AF8" s="26">
        <f t="shared" si="2"/>
        <v>0.48154662760617245</v>
      </c>
      <c r="AG8" s="17">
        <f>AA8</f>
        <v>800000</v>
      </c>
      <c r="AH8" s="122">
        <f>AG8/$AG$1</f>
        <v>0.47258873789279637</v>
      </c>
      <c r="AI8" s="124"/>
      <c r="AJ8" s="24"/>
      <c r="AK8" s="24"/>
      <c r="AL8" s="124">
        <f t="shared" si="3"/>
        <v>0</v>
      </c>
      <c r="AM8" s="24">
        <v>0</v>
      </c>
      <c r="AN8" s="126">
        <f>IF(AG8=0,0,AL8/AG8+AM8)</f>
        <v>0</v>
      </c>
      <c r="AO8" s="17">
        <f>AG8*(1-AN8)</f>
        <v>800000</v>
      </c>
      <c r="AP8" s="14">
        <v>45476</v>
      </c>
      <c r="AQ8" s="7">
        <v>3</v>
      </c>
      <c r="AR8" s="14">
        <f>AP8-AQ8</f>
        <v>45473</v>
      </c>
      <c r="AS8" s="10" t="s">
        <v>189</v>
      </c>
      <c r="AT8" s="23"/>
      <c r="AU8" s="7" t="s">
        <v>143</v>
      </c>
      <c r="AV8" s="20" t="s">
        <v>395</v>
      </c>
      <c r="AX8" s="83" t="s">
        <v>335</v>
      </c>
    </row>
    <row r="9" spans="1:50" ht="36" hidden="1" customHeight="1" x14ac:dyDescent="0.25">
      <c r="A9" s="7">
        <f t="shared" si="4"/>
        <v>6</v>
      </c>
      <c r="B9" s="7" t="s">
        <v>18</v>
      </c>
      <c r="C9" s="8" t="s">
        <v>92</v>
      </c>
      <c r="D9" s="114" t="s">
        <v>93</v>
      </c>
      <c r="E9" s="12" t="s">
        <v>34</v>
      </c>
      <c r="F9" s="11" t="s">
        <v>21</v>
      </c>
      <c r="G9" s="12" t="s">
        <v>34</v>
      </c>
      <c r="H9" s="73">
        <v>1</v>
      </c>
      <c r="I9" s="31">
        <f>VLOOKUP(C9,[1]Sheet1!$B:$AY,50,0)</f>
        <v>1813373.43</v>
      </c>
      <c r="J9" s="31">
        <f>VLOOKUP(C9,[1]Sheet1!$B:$AZ,51,0)</f>
        <v>1813373.43</v>
      </c>
      <c r="K9" s="44">
        <f>VLOOKUP(C9,[1]Sheet1!$B$5:$BB$697,53,0)</f>
        <v>0</v>
      </c>
      <c r="L9" s="44">
        <f>VLOOKUP(C9,[1]Sheet1!$B:$BC,54,0)</f>
        <v>0</v>
      </c>
      <c r="M9" s="44">
        <f>VLOOKUP(C9,[1]Sheet1!$B:$BD,55,0)</f>
        <v>0</v>
      </c>
      <c r="N9" s="44">
        <f>VLOOKUP(C9,[1]Sheet1!$B:$BE,56,0)</f>
        <v>87330.416666666701</v>
      </c>
      <c r="O9" s="44">
        <f>VLOOKUP(C9,[1]Sheet1!$B:$BF,57,0)</f>
        <v>87330.416666666701</v>
      </c>
      <c r="P9" s="44">
        <f>VLOOKUP(C9,[2]Sheet1!$B:$BH,59,0)</f>
        <v>302228.90499999997</v>
      </c>
      <c r="Q9" s="108">
        <f t="shared" si="5"/>
        <v>476889.7383333334</v>
      </c>
      <c r="R9" s="109">
        <f>VLOOKUP(C9,[3]Sheet2!$A:$V,21,0)</f>
        <v>2240000</v>
      </c>
      <c r="S9" s="109"/>
      <c r="T9" s="109"/>
      <c r="U9" s="109">
        <f>VLOOKUP(C9,'[4]5.30 (2)'!$C$4:$V$115,20,0)</f>
        <v>400000</v>
      </c>
      <c r="V9" s="109">
        <f t="shared" si="6"/>
        <v>2640000</v>
      </c>
      <c r="W9" s="106">
        <f t="shared" si="7"/>
        <v>-2163110.2616666667</v>
      </c>
      <c r="X9" s="112">
        <f t="shared" si="8"/>
        <v>1413373.43</v>
      </c>
      <c r="Y9" s="61">
        <f t="shared" si="9"/>
        <v>1413373.43</v>
      </c>
      <c r="Z9" s="107">
        <f t="shared" si="10"/>
        <v>1413373.43</v>
      </c>
      <c r="AA9" s="138">
        <v>800000</v>
      </c>
      <c r="AB9" s="26">
        <f>IF(Z9&lt;=0,"100%",AA9/Z9)</f>
        <v>0.56602167765386679</v>
      </c>
      <c r="AC9" s="138">
        <v>400000</v>
      </c>
      <c r="AD9" s="26">
        <f t="shared" si="1"/>
        <v>0.2830108388269334</v>
      </c>
      <c r="AE9" s="138">
        <v>400000</v>
      </c>
      <c r="AF9" s="26">
        <f t="shared" si="2"/>
        <v>0.2830108388269334</v>
      </c>
      <c r="AG9" s="17">
        <f>AA9</f>
        <v>800000</v>
      </c>
      <c r="AH9" s="122">
        <f>AG9/$AG$1</f>
        <v>0.47258873789279637</v>
      </c>
      <c r="AI9" s="124"/>
      <c r="AJ9" s="24"/>
      <c r="AK9" s="24"/>
      <c r="AL9" s="124">
        <f t="shared" si="3"/>
        <v>0</v>
      </c>
      <c r="AM9" s="24">
        <v>0</v>
      </c>
      <c r="AN9" s="126">
        <f>IF(AG9=0,0,AL9/AG9+AM9)</f>
        <v>0</v>
      </c>
      <c r="AO9" s="17">
        <f>AG9*(1-AN9)</f>
        <v>800000</v>
      </c>
      <c r="AP9" s="14">
        <v>45476</v>
      </c>
      <c r="AQ9" s="7">
        <v>3</v>
      </c>
      <c r="AR9" s="14">
        <f>AP9-AQ9</f>
        <v>45473</v>
      </c>
      <c r="AS9" s="10" t="s">
        <v>23</v>
      </c>
      <c r="AT9" s="17"/>
      <c r="AU9" s="7" t="s">
        <v>56</v>
      </c>
      <c r="AV9" s="20" t="s">
        <v>394</v>
      </c>
      <c r="AX9" s="83" t="s">
        <v>127</v>
      </c>
    </row>
    <row r="10" spans="1:50" ht="36" hidden="1" customHeight="1" x14ac:dyDescent="0.25">
      <c r="A10" s="7">
        <f t="shared" si="4"/>
        <v>7</v>
      </c>
      <c r="B10" s="7" t="s">
        <v>18</v>
      </c>
      <c r="C10" s="8" t="s">
        <v>96</v>
      </c>
      <c r="D10" s="114" t="s">
        <v>97</v>
      </c>
      <c r="E10" s="12" t="s">
        <v>34</v>
      </c>
      <c r="F10" s="11" t="s">
        <v>21</v>
      </c>
      <c r="G10" s="12" t="s">
        <v>34</v>
      </c>
      <c r="H10" s="73">
        <v>1</v>
      </c>
      <c r="I10" s="31">
        <f>VLOOKUP(C10,[1]Sheet1!$B:$AY,50,0)</f>
        <v>491750.82</v>
      </c>
      <c r="J10" s="31">
        <f>VLOOKUP(C10,[1]Sheet1!$B:$AZ,51,0)</f>
        <v>491750.82</v>
      </c>
      <c r="K10" s="44">
        <f>VLOOKUP(C10,[1]Sheet1!$B$5:$BB$697,53,0)</f>
        <v>0</v>
      </c>
      <c r="L10" s="44">
        <f>VLOOKUP(C10,[1]Sheet1!$B:$BC,54,0)</f>
        <v>0</v>
      </c>
      <c r="M10" s="44">
        <f>VLOOKUP(C10,[1]Sheet1!$B:$BD,55,0)</f>
        <v>0</v>
      </c>
      <c r="N10" s="44">
        <f>VLOOKUP(C10,[1]Sheet1!$B:$BE,56,0)</f>
        <v>0</v>
      </c>
      <c r="O10" s="44">
        <f>VLOOKUP(C10,[1]Sheet1!$B:$BF,57,0)</f>
        <v>23624.4116666667</v>
      </c>
      <c r="P10" s="44">
        <f>VLOOKUP(C10,[2]Sheet1!$B:$BH,59,0)</f>
        <v>81958.469999999987</v>
      </c>
      <c r="Q10" s="108">
        <f t="shared" si="5"/>
        <v>105582.88166666668</v>
      </c>
      <c r="R10" s="109">
        <f>VLOOKUP(C10,[3]Sheet2!$A:$V,21,0)</f>
        <v>900000</v>
      </c>
      <c r="S10" s="109"/>
      <c r="T10" s="109"/>
      <c r="U10" s="109">
        <f>VLOOKUP(C10,'[4]5.30 (2)'!$C$4:$V$115,20,0)</f>
        <v>250000</v>
      </c>
      <c r="V10" s="109">
        <f t="shared" si="6"/>
        <v>1150000</v>
      </c>
      <c r="W10" s="106">
        <f t="shared" si="7"/>
        <v>-1044417.1183333333</v>
      </c>
      <c r="X10" s="112">
        <f t="shared" si="8"/>
        <v>241750.82</v>
      </c>
      <c r="Y10" s="61">
        <f t="shared" si="9"/>
        <v>241750.82</v>
      </c>
      <c r="Z10" s="107">
        <f t="shared" si="10"/>
        <v>241750.82</v>
      </c>
      <c r="AA10" s="138">
        <v>240000</v>
      </c>
      <c r="AB10" s="26">
        <f>IF(Z10&lt;=0,"100%",AA10/Z10)</f>
        <v>0.99275774948767492</v>
      </c>
      <c r="AC10" s="138">
        <v>200000</v>
      </c>
      <c r="AD10" s="26">
        <f t="shared" si="1"/>
        <v>0.8272981245730624</v>
      </c>
      <c r="AE10" s="138">
        <v>200000</v>
      </c>
      <c r="AF10" s="26">
        <f t="shared" si="2"/>
        <v>0.8272981245730624</v>
      </c>
      <c r="AG10" s="17">
        <f>AA10</f>
        <v>240000</v>
      </c>
      <c r="AH10" s="122">
        <f>AG10/$AG$1</f>
        <v>0.14177662136783892</v>
      </c>
      <c r="AI10" s="124"/>
      <c r="AJ10" s="24"/>
      <c r="AK10" s="24"/>
      <c r="AL10" s="124">
        <f t="shared" si="3"/>
        <v>0</v>
      </c>
      <c r="AM10" s="24">
        <v>0</v>
      </c>
      <c r="AN10" s="126">
        <f>IF(AG10=0,0,AL10/AG10+AM10)</f>
        <v>0</v>
      </c>
      <c r="AO10" s="17">
        <f>AG10*(1-AN10)</f>
        <v>240000</v>
      </c>
      <c r="AP10" s="14">
        <v>45476</v>
      </c>
      <c r="AQ10" s="7">
        <v>3</v>
      </c>
      <c r="AR10" s="14">
        <f>AP10-AQ10</f>
        <v>45473</v>
      </c>
      <c r="AS10" s="10" t="s">
        <v>23</v>
      </c>
      <c r="AT10" s="17"/>
      <c r="AU10" s="7" t="s">
        <v>56</v>
      </c>
      <c r="AV10" s="20" t="s">
        <v>394</v>
      </c>
      <c r="AX10" s="83" t="s">
        <v>124</v>
      </c>
    </row>
    <row r="11" spans="1:50" ht="36" hidden="1" customHeight="1" x14ac:dyDescent="0.25">
      <c r="A11" s="7">
        <f t="shared" si="4"/>
        <v>8</v>
      </c>
      <c r="B11" s="7" t="s">
        <v>29</v>
      </c>
      <c r="C11" s="8" t="s">
        <v>94</v>
      </c>
      <c r="D11" s="114" t="s">
        <v>95</v>
      </c>
      <c r="E11" s="12" t="s">
        <v>34</v>
      </c>
      <c r="F11" s="11" t="s">
        <v>27</v>
      </c>
      <c r="G11" s="12" t="s">
        <v>34</v>
      </c>
      <c r="H11" s="73">
        <v>1</v>
      </c>
      <c r="I11" s="31">
        <f>VLOOKUP(C11,[1]Sheet1!$B:$AY,50,0)</f>
        <v>757565.08</v>
      </c>
      <c r="J11" s="31">
        <f>VLOOKUP(C11,[1]Sheet1!$B:$AZ,51,0)</f>
        <v>757565.08</v>
      </c>
      <c r="K11" s="44">
        <f>VLOOKUP(C11,[1]Sheet1!$B$5:$BB$697,53,0)</f>
        <v>0</v>
      </c>
      <c r="L11" s="44">
        <f>VLOOKUP(C11,[1]Sheet1!$B:$BC,54,0)</f>
        <v>0</v>
      </c>
      <c r="M11" s="44">
        <f>VLOOKUP(C11,[1]Sheet1!$B:$BD,55,0)</f>
        <v>0</v>
      </c>
      <c r="N11" s="44">
        <f>VLOOKUP(C11,[1]Sheet1!$B:$BE,56,0)</f>
        <v>112726.566666667</v>
      </c>
      <c r="O11" s="44">
        <f>VLOOKUP(C11,[1]Sheet1!$B:$BF,57,0)</f>
        <v>126260.846666667</v>
      </c>
      <c r="P11" s="44">
        <f>VLOOKUP(C11,[2]Sheet1!$B:$BH,59,0)</f>
        <v>126260.84666666668</v>
      </c>
      <c r="Q11" s="108">
        <f t="shared" si="5"/>
        <v>365248.26000000071</v>
      </c>
      <c r="R11" s="109">
        <f>VLOOKUP(C11,[3]Sheet2!$A:$V,21,0)</f>
        <v>750000</v>
      </c>
      <c r="S11" s="109"/>
      <c r="T11" s="109"/>
      <c r="U11" s="109"/>
      <c r="V11" s="109">
        <f t="shared" si="6"/>
        <v>750000</v>
      </c>
      <c r="W11" s="106">
        <f t="shared" si="7"/>
        <v>-384751.73999999929</v>
      </c>
      <c r="X11" s="112">
        <f t="shared" si="8"/>
        <v>757565.08</v>
      </c>
      <c r="Y11" s="61">
        <f t="shared" si="9"/>
        <v>757565.08</v>
      </c>
      <c r="Z11" s="107">
        <f t="shared" si="10"/>
        <v>757565.08</v>
      </c>
      <c r="AA11" s="138">
        <v>200000</v>
      </c>
      <c r="AB11" s="26">
        <f>IF(Z11&lt;=0,"100%",AA11/Z11)</f>
        <v>0.2640037209740449</v>
      </c>
      <c r="AC11" s="138">
        <v>100000</v>
      </c>
      <c r="AD11" s="26">
        <f t="shared" si="1"/>
        <v>0.13200186048702245</v>
      </c>
      <c r="AE11" s="138">
        <v>50000</v>
      </c>
      <c r="AF11" s="26">
        <f t="shared" si="2"/>
        <v>6.6000930243511224E-2</v>
      </c>
      <c r="AG11" s="17">
        <f>AA11</f>
        <v>200000</v>
      </c>
      <c r="AH11" s="122">
        <f>AG11/$AG$1</f>
        <v>0.11814718447319909</v>
      </c>
      <c r="AI11" s="124"/>
      <c r="AJ11" s="24"/>
      <c r="AK11" s="24"/>
      <c r="AL11" s="124">
        <f t="shared" si="3"/>
        <v>0</v>
      </c>
      <c r="AM11" s="24">
        <v>0</v>
      </c>
      <c r="AN11" s="126">
        <f>IF(AG11=0,0,AL11/AG11+AM11)</f>
        <v>0</v>
      </c>
      <c r="AO11" s="17">
        <f>AG11*(1-AN11)</f>
        <v>200000</v>
      </c>
      <c r="AP11" s="14"/>
      <c r="AQ11" s="7"/>
      <c r="AR11" s="14"/>
      <c r="AS11" s="10" t="s">
        <v>23</v>
      </c>
      <c r="AT11" s="23"/>
      <c r="AU11" s="7" t="s">
        <v>56</v>
      </c>
      <c r="AV11" s="20" t="s">
        <v>394</v>
      </c>
    </row>
    <row r="12" spans="1:50" ht="36" hidden="1" customHeight="1" x14ac:dyDescent="0.25">
      <c r="A12" s="7">
        <f t="shared" si="4"/>
        <v>9</v>
      </c>
      <c r="B12" s="7" t="s">
        <v>29</v>
      </c>
      <c r="C12" s="74" t="s">
        <v>302</v>
      </c>
      <c r="D12" s="115" t="s">
        <v>303</v>
      </c>
      <c r="E12" s="12" t="s">
        <v>34</v>
      </c>
      <c r="F12" s="11" t="s">
        <v>27</v>
      </c>
      <c r="G12" s="12" t="s">
        <v>34</v>
      </c>
      <c r="H12" s="73">
        <v>0.8</v>
      </c>
      <c r="I12" s="31">
        <f>VLOOKUP(C12,[1]Sheet1!$B:$AY,50,0)</f>
        <v>308957.65000000002</v>
      </c>
      <c r="J12" s="31">
        <f>VLOOKUP(C12,[1]Sheet1!$B:$AZ,51,0)</f>
        <v>308957.65000000002</v>
      </c>
      <c r="K12" s="44">
        <f>VLOOKUP(C12,[1]Sheet1!$B$5:$BB$697,53,0)</f>
        <v>0</v>
      </c>
      <c r="L12" s="44">
        <f>VLOOKUP(C12,[1]Sheet1!$B:$BC,54,0)</f>
        <v>0</v>
      </c>
      <c r="M12" s="44">
        <f>VLOOKUP(C12,[1]Sheet1!$B:$BD,55,0)</f>
        <v>30531.441666666698</v>
      </c>
      <c r="N12" s="44">
        <f>VLOOKUP(C12,[1]Sheet1!$B:$BE,56,0)</f>
        <v>30531.441666666698</v>
      </c>
      <c r="O12" s="44">
        <f>VLOOKUP(C12,[1]Sheet1!$B:$BF,57,0)</f>
        <v>51492.941666666702</v>
      </c>
      <c r="P12" s="44">
        <f>VLOOKUP(C12,[2]Sheet1!$B:$BH,59,0)</f>
        <v>51492.941666666673</v>
      </c>
      <c r="Q12" s="108">
        <f t="shared" si="5"/>
        <v>131239.01333333342</v>
      </c>
      <c r="R12" s="109">
        <f>VLOOKUP(C12,[3]Sheet2!$A:$V,21,0)</f>
        <v>0</v>
      </c>
      <c r="S12" s="109"/>
      <c r="T12" s="109"/>
      <c r="U12" s="109">
        <f>VLOOKUP(C12,'[4]5.30 (2)'!$C$4:$V$115,20,0)</f>
        <v>200000</v>
      </c>
      <c r="V12" s="109">
        <f t="shared" si="6"/>
        <v>200000</v>
      </c>
      <c r="W12" s="106">
        <f t="shared" si="7"/>
        <v>-68760.986666666577</v>
      </c>
      <c r="X12" s="112">
        <f t="shared" si="8"/>
        <v>108957.65000000002</v>
      </c>
      <c r="Y12" s="61">
        <f t="shared" si="9"/>
        <v>108957.65000000002</v>
      </c>
      <c r="Z12" s="107">
        <f t="shared" si="10"/>
        <v>108957.65000000002</v>
      </c>
      <c r="AA12" s="61"/>
      <c r="AB12" s="26">
        <f>IF(Z12&lt;=0,"100%",AA12/Z12)</f>
        <v>0</v>
      </c>
      <c r="AC12" s="61"/>
      <c r="AD12" s="26">
        <f t="shared" si="1"/>
        <v>0</v>
      </c>
      <c r="AE12" s="61"/>
      <c r="AF12" s="26">
        <f t="shared" si="2"/>
        <v>0</v>
      </c>
      <c r="AG12" s="17">
        <f>AA12</f>
        <v>0</v>
      </c>
      <c r="AH12" s="122">
        <f>AG12/$AG$1</f>
        <v>0</v>
      </c>
      <c r="AI12" s="124"/>
      <c r="AJ12" s="24"/>
      <c r="AK12" s="24"/>
      <c r="AL12" s="124">
        <f t="shared" si="3"/>
        <v>0</v>
      </c>
      <c r="AM12" s="24"/>
      <c r="AN12" s="126">
        <f>IF(AG12=0,0,AL12/AG12+AM12)</f>
        <v>0</v>
      </c>
      <c r="AO12" s="17">
        <f>AG12*(1-AN12)</f>
        <v>0</v>
      </c>
      <c r="AP12" s="134"/>
      <c r="AQ12" s="135"/>
      <c r="AR12" s="134"/>
      <c r="AS12" s="10" t="s">
        <v>23</v>
      </c>
      <c r="AT12" s="17"/>
      <c r="AU12" s="7" t="s">
        <v>56</v>
      </c>
      <c r="AV12" s="20"/>
    </row>
    <row r="13" spans="1:50" ht="36" hidden="1" customHeight="1" x14ac:dyDescent="0.25">
      <c r="A13" s="7">
        <f t="shared" si="4"/>
        <v>10</v>
      </c>
      <c r="B13" s="7" t="s">
        <v>29</v>
      </c>
      <c r="C13" s="8"/>
      <c r="D13" s="114" t="s">
        <v>415</v>
      </c>
      <c r="E13" s="12" t="s">
        <v>34</v>
      </c>
      <c r="F13" s="11" t="s">
        <v>27</v>
      </c>
      <c r="G13" s="12" t="s">
        <v>34</v>
      </c>
      <c r="H13" s="73">
        <v>1</v>
      </c>
      <c r="I13" s="31"/>
      <c r="J13" s="31"/>
      <c r="K13" s="44"/>
      <c r="L13" s="44"/>
      <c r="M13" s="44"/>
      <c r="N13" s="44"/>
      <c r="O13" s="44"/>
      <c r="P13" s="44"/>
      <c r="Q13" s="108">
        <f t="shared" si="5"/>
        <v>0</v>
      </c>
      <c r="R13" s="109"/>
      <c r="S13" s="109">
        <v>57800</v>
      </c>
      <c r="T13" s="109"/>
      <c r="U13" s="109"/>
      <c r="V13" s="109">
        <f t="shared" si="6"/>
        <v>57800</v>
      </c>
      <c r="W13" s="106">
        <f t="shared" si="7"/>
        <v>-57800</v>
      </c>
      <c r="X13" s="112">
        <f t="shared" si="8"/>
        <v>0</v>
      </c>
      <c r="Y13" s="61">
        <f t="shared" si="9"/>
        <v>0</v>
      </c>
      <c r="Z13" s="107">
        <f t="shared" si="10"/>
        <v>0</v>
      </c>
      <c r="AA13" s="61"/>
      <c r="AB13" s="26" t="str">
        <f>IF(Z13&lt;=0,"100%",AA13/Z13)</f>
        <v>100%</v>
      </c>
      <c r="AC13" s="61"/>
      <c r="AD13" s="26" t="str">
        <f t="shared" si="1"/>
        <v>100%</v>
      </c>
      <c r="AE13" s="61"/>
      <c r="AF13" s="26" t="str">
        <f t="shared" si="2"/>
        <v>100%</v>
      </c>
      <c r="AG13" s="17">
        <f>AA13</f>
        <v>0</v>
      </c>
      <c r="AH13" s="122">
        <f>AG13/$AG$1</f>
        <v>0</v>
      </c>
      <c r="AI13" s="124"/>
      <c r="AJ13" s="24"/>
      <c r="AK13" s="24"/>
      <c r="AL13" s="124">
        <f t="shared" si="3"/>
        <v>0</v>
      </c>
      <c r="AM13" s="24"/>
      <c r="AN13" s="126">
        <f>IF(AG13=0,0,AL13/AG13+AM13)</f>
        <v>0</v>
      </c>
      <c r="AO13" s="17">
        <f>AG13*(1-AN13)</f>
        <v>0</v>
      </c>
      <c r="AP13" s="14"/>
      <c r="AQ13" s="7"/>
      <c r="AR13" s="14"/>
      <c r="AS13" s="10" t="s">
        <v>23</v>
      </c>
      <c r="AT13" s="17"/>
      <c r="AU13" s="7" t="s">
        <v>56</v>
      </c>
      <c r="AV13" s="20"/>
    </row>
    <row r="14" spans="1:50" s="71" customFormat="1" ht="36" hidden="1" customHeight="1" x14ac:dyDescent="0.25">
      <c r="A14" s="7">
        <f t="shared" si="4"/>
        <v>11</v>
      </c>
      <c r="B14" s="7" t="s">
        <v>29</v>
      </c>
      <c r="C14" s="8" t="s">
        <v>224</v>
      </c>
      <c r="D14" s="114" t="s">
        <v>428</v>
      </c>
      <c r="E14" s="12" t="s">
        <v>34</v>
      </c>
      <c r="F14" s="11" t="s">
        <v>27</v>
      </c>
      <c r="G14" s="12" t="s">
        <v>34</v>
      </c>
      <c r="H14" s="73">
        <v>1</v>
      </c>
      <c r="I14" s="31">
        <f>VLOOKUP(C14,[1]Sheet1!$B:$AY,50,0)</f>
        <v>159506.4</v>
      </c>
      <c r="J14" s="31">
        <f>VLOOKUP(C14,[1]Sheet1!$B:$AZ,51,0)</f>
        <v>159506.4</v>
      </c>
      <c r="K14" s="44">
        <f>VLOOKUP(C14,[1]Sheet1!$B$5:$BB$697,53,0)</f>
        <v>0</v>
      </c>
      <c r="L14" s="44">
        <f>VLOOKUP(C14,[1]Sheet1!$B:$BC,54,0)</f>
        <v>0</v>
      </c>
      <c r="M14" s="44">
        <f>VLOOKUP(C14,[1]Sheet1!$B:$BD,55,0)</f>
        <v>0</v>
      </c>
      <c r="N14" s="44">
        <f>VLOOKUP(C14,[1]Sheet1!$B:$BE,56,0)</f>
        <v>0</v>
      </c>
      <c r="O14" s="44">
        <f>VLOOKUP(C14,[1]Sheet1!$B:$BF,57,0)</f>
        <v>12220.16</v>
      </c>
      <c r="P14" s="44">
        <f>VLOOKUP(C14,[2]Sheet1!$B:$BH,59,0)</f>
        <v>26584.400000000005</v>
      </c>
      <c r="Q14" s="108">
        <f t="shared" si="5"/>
        <v>38804.560000000005</v>
      </c>
      <c r="R14" s="109">
        <f>VLOOKUP(C14,[3]Sheet2!$A:$V,21,0)</f>
        <v>240782.89</v>
      </c>
      <c r="S14" s="109">
        <v>170782.89</v>
      </c>
      <c r="T14" s="109">
        <v>77320.960000000006</v>
      </c>
      <c r="U14" s="109"/>
      <c r="V14" s="109">
        <f t="shared" si="6"/>
        <v>488886.74000000005</v>
      </c>
      <c r="W14" s="106">
        <f t="shared" si="7"/>
        <v>-450082.18000000005</v>
      </c>
      <c r="X14" s="112">
        <f t="shared" si="8"/>
        <v>82185.439999999988</v>
      </c>
      <c r="Y14" s="61">
        <f t="shared" si="9"/>
        <v>82185.439999999988</v>
      </c>
      <c r="Z14" s="107">
        <f t="shared" si="10"/>
        <v>82185.439999999988</v>
      </c>
      <c r="AA14" s="138">
        <v>166424.92000000001</v>
      </c>
      <c r="AB14" s="26">
        <f>IF(Z14&lt;=0,"100%",AA14/Z14)</f>
        <v>2.0249927481072079</v>
      </c>
      <c r="AC14" s="138">
        <v>166424.92000000001</v>
      </c>
      <c r="AD14" s="26">
        <f t="shared" si="1"/>
        <v>2.0249927481072079</v>
      </c>
      <c r="AE14" s="138">
        <v>166424.92000000001</v>
      </c>
      <c r="AF14" s="26">
        <f t="shared" si="2"/>
        <v>2.0249927481072079</v>
      </c>
      <c r="AG14" s="17">
        <f>AA14</f>
        <v>166424.92000000001</v>
      </c>
      <c r="AH14" s="122">
        <f>AG14/$AG$1</f>
        <v>9.831317862088701E-2</v>
      </c>
      <c r="AI14" s="124"/>
      <c r="AJ14" s="24"/>
      <c r="AK14" s="24"/>
      <c r="AL14" s="124">
        <f t="shared" si="3"/>
        <v>0</v>
      </c>
      <c r="AM14" s="24">
        <v>0</v>
      </c>
      <c r="AN14" s="126">
        <f>IF(AG14=0,0,AL14/AG14+AM14)</f>
        <v>0</v>
      </c>
      <c r="AO14" s="17">
        <f>AG14*(1-AN14)</f>
        <v>166424.92000000001</v>
      </c>
      <c r="AP14" s="14"/>
      <c r="AQ14" s="7"/>
      <c r="AR14" s="14"/>
      <c r="AS14" s="10" t="s">
        <v>23</v>
      </c>
      <c r="AT14" s="17"/>
      <c r="AU14" s="7" t="s">
        <v>56</v>
      </c>
      <c r="AV14" s="20"/>
      <c r="AW14"/>
      <c r="AX14" s="84"/>
    </row>
    <row r="15" spans="1:50" ht="36" hidden="1" customHeight="1" x14ac:dyDescent="0.25">
      <c r="A15" s="7">
        <f t="shared" si="4"/>
        <v>12</v>
      </c>
      <c r="B15" s="7" t="s">
        <v>29</v>
      </c>
      <c r="C15" s="8" t="s">
        <v>240</v>
      </c>
      <c r="D15" s="114" t="s">
        <v>241</v>
      </c>
      <c r="E15" s="12" t="s">
        <v>34</v>
      </c>
      <c r="F15" s="11" t="s">
        <v>21</v>
      </c>
      <c r="G15" s="12" t="s">
        <v>34</v>
      </c>
      <c r="H15" s="73">
        <v>1</v>
      </c>
      <c r="I15" s="31">
        <f>VLOOKUP(C15,[1]Sheet1!$B:$AY,50,0)</f>
        <v>381666.31</v>
      </c>
      <c r="J15" s="31">
        <f>VLOOKUP(C15,[1]Sheet1!$B:$AZ,51,0)</f>
        <v>474580.66</v>
      </c>
      <c r="K15" s="44">
        <f>VLOOKUP(C15,[1]Sheet1!$B$5:$BB$697,53,0)</f>
        <v>0</v>
      </c>
      <c r="L15" s="44">
        <f>VLOOKUP(C15,[1]Sheet1!$B:$BC,54,0)</f>
        <v>0</v>
      </c>
      <c r="M15" s="44">
        <f>VLOOKUP(C15,[1]Sheet1!$B:$BD,55,0)</f>
        <v>17451.051666666699</v>
      </c>
      <c r="N15" s="44">
        <f>VLOOKUP(C15,[1]Sheet1!$B:$BE,56,0)</f>
        <v>40317.503333333298</v>
      </c>
      <c r="O15" s="44">
        <f>VLOOKUP(C15,[1]Sheet1!$B:$BF,57,0)</f>
        <v>48125.326666666697</v>
      </c>
      <c r="P15" s="44">
        <f>VLOOKUP(C15,[2]Sheet1!$B:$BH,59,0)</f>
        <v>63611.051666666659</v>
      </c>
      <c r="Q15" s="108">
        <f t="shared" si="5"/>
        <v>169504.93333333335</v>
      </c>
      <c r="R15" s="109">
        <f>VLOOKUP(C15,[3]Sheet2!$A:$V,21,0)</f>
        <v>100000</v>
      </c>
      <c r="S15" s="109">
        <v>100000</v>
      </c>
      <c r="T15" s="109"/>
      <c r="U15" s="109"/>
      <c r="V15" s="109">
        <f t="shared" si="6"/>
        <v>200000</v>
      </c>
      <c r="W15" s="106">
        <f t="shared" si="7"/>
        <v>-30495.066666666651</v>
      </c>
      <c r="X15" s="112">
        <f t="shared" si="8"/>
        <v>474580.66</v>
      </c>
      <c r="Y15" s="61">
        <f t="shared" si="9"/>
        <v>474580.66</v>
      </c>
      <c r="Z15" s="107">
        <f t="shared" si="10"/>
        <v>474580.66</v>
      </c>
      <c r="AA15" s="138">
        <v>200000</v>
      </c>
      <c r="AB15" s="26">
        <f>IF(Z15&lt;=0,"100%",AA15/Z15)</f>
        <v>0.42142467415338841</v>
      </c>
      <c r="AC15" s="138">
        <v>200000</v>
      </c>
      <c r="AD15" s="26">
        <f t="shared" si="1"/>
        <v>0.42142467415338841</v>
      </c>
      <c r="AE15" s="138">
        <v>200000</v>
      </c>
      <c r="AF15" s="26">
        <f t="shared" si="2"/>
        <v>0.42142467415338841</v>
      </c>
      <c r="AG15" s="17">
        <f>AA15</f>
        <v>200000</v>
      </c>
      <c r="AH15" s="122">
        <f>AG15/$AG$1</f>
        <v>0.11814718447319909</v>
      </c>
      <c r="AI15" s="124"/>
      <c r="AJ15" s="24"/>
      <c r="AK15" s="24"/>
      <c r="AL15" s="124">
        <f t="shared" si="3"/>
        <v>0</v>
      </c>
      <c r="AM15" s="24">
        <v>0</v>
      </c>
      <c r="AN15" s="126">
        <f>IF(AG15=0,0,AL15/AG15+AM15)</f>
        <v>0</v>
      </c>
      <c r="AO15" s="17">
        <f>AG15*(1-AN15)</f>
        <v>200000</v>
      </c>
      <c r="AP15" s="14">
        <v>45483</v>
      </c>
      <c r="AQ15" s="7">
        <v>3</v>
      </c>
      <c r="AR15" s="14">
        <f>AP15-AQ15</f>
        <v>45480</v>
      </c>
      <c r="AS15" s="10" t="s">
        <v>23</v>
      </c>
      <c r="AT15" s="17"/>
      <c r="AU15" s="7" t="s">
        <v>569</v>
      </c>
      <c r="AV15" s="20"/>
    </row>
    <row r="16" spans="1:50" ht="36" hidden="1" customHeight="1" x14ac:dyDescent="0.25">
      <c r="A16" s="7">
        <f t="shared" si="4"/>
        <v>13</v>
      </c>
      <c r="B16" s="7" t="s">
        <v>57</v>
      </c>
      <c r="C16" s="8" t="s">
        <v>244</v>
      </c>
      <c r="D16" s="114" t="s">
        <v>245</v>
      </c>
      <c r="E16" s="12" t="s">
        <v>34</v>
      </c>
      <c r="F16" s="11" t="s">
        <v>27</v>
      </c>
      <c r="G16" s="12" t="s">
        <v>34</v>
      </c>
      <c r="H16" s="73">
        <v>1</v>
      </c>
      <c r="I16" s="31">
        <f>VLOOKUP(C16,[1]Sheet1!$B:$AY,50,0)</f>
        <v>58272</v>
      </c>
      <c r="J16" s="31">
        <f>VLOOKUP(C16,[1]Sheet1!$B:$AZ,51,0)</f>
        <v>58272</v>
      </c>
      <c r="K16" s="44">
        <f>VLOOKUP(C16,[1]Sheet1!$B$5:$BB$697,53,0)</f>
        <v>0</v>
      </c>
      <c r="L16" s="44">
        <f>VLOOKUP(C16,[1]Sheet1!$B:$BC,54,0)</f>
        <v>0</v>
      </c>
      <c r="M16" s="44">
        <f>VLOOKUP(C16,[1]Sheet1!$B:$BD,55,0)</f>
        <v>0</v>
      </c>
      <c r="N16" s="44">
        <f>VLOOKUP(C16,[1]Sheet1!$B:$BE,56,0)</f>
        <v>0</v>
      </c>
      <c r="O16" s="44">
        <f>VLOOKUP(C16,[1]Sheet1!$B:$BF,57,0)</f>
        <v>2856</v>
      </c>
      <c r="P16" s="44">
        <f>VLOOKUP(C16,[2]Sheet1!$B:$BH,59,0)</f>
        <v>9712</v>
      </c>
      <c r="Q16" s="108">
        <f t="shared" si="5"/>
        <v>12568</v>
      </c>
      <c r="R16" s="109">
        <f>VLOOKUP(C16,[3]Sheet2!$A:$V,21,0)</f>
        <v>42068</v>
      </c>
      <c r="S16" s="109"/>
      <c r="T16" s="109"/>
      <c r="U16" s="109"/>
      <c r="V16" s="109">
        <f t="shared" si="6"/>
        <v>42068</v>
      </c>
      <c r="W16" s="106">
        <f t="shared" si="7"/>
        <v>-29500</v>
      </c>
      <c r="X16" s="112">
        <f t="shared" si="8"/>
        <v>58272</v>
      </c>
      <c r="Y16" s="61">
        <f t="shared" si="9"/>
        <v>58272</v>
      </c>
      <c r="Z16" s="107">
        <f t="shared" si="10"/>
        <v>58272</v>
      </c>
      <c r="AA16" s="61"/>
      <c r="AB16" s="26">
        <f>IF(Z16&lt;=0,"100%",AA16/Z16)</f>
        <v>0</v>
      </c>
      <c r="AC16" s="61"/>
      <c r="AD16" s="26">
        <f t="shared" si="1"/>
        <v>0</v>
      </c>
      <c r="AE16" s="61"/>
      <c r="AF16" s="26">
        <f t="shared" si="2"/>
        <v>0</v>
      </c>
      <c r="AG16" s="17">
        <f>AA16</f>
        <v>0</v>
      </c>
      <c r="AH16" s="122">
        <f>AG16/$AG$1</f>
        <v>0</v>
      </c>
      <c r="AI16" s="124"/>
      <c r="AJ16" s="24"/>
      <c r="AK16" s="24"/>
      <c r="AL16" s="124">
        <f t="shared" si="3"/>
        <v>0</v>
      </c>
      <c r="AM16" s="24"/>
      <c r="AN16" s="126">
        <f>IF(AG16=0,0,AL16/AG16+AM16)</f>
        <v>0</v>
      </c>
      <c r="AO16" s="17">
        <f>AG16*(1-AN16)</f>
        <v>0</v>
      </c>
      <c r="AP16" s="134"/>
      <c r="AQ16" s="135"/>
      <c r="AR16" s="134"/>
      <c r="AS16" s="10" t="s">
        <v>23</v>
      </c>
      <c r="AT16" s="17"/>
      <c r="AU16" s="7" t="s">
        <v>56</v>
      </c>
      <c r="AV16" s="20"/>
    </row>
    <row r="17" spans="1:50" ht="36" hidden="1" customHeight="1" x14ac:dyDescent="0.25">
      <c r="A17" s="7">
        <f t="shared" si="4"/>
        <v>14</v>
      </c>
      <c r="B17" s="7" t="s">
        <v>57</v>
      </c>
      <c r="C17" s="8" t="s">
        <v>75</v>
      </c>
      <c r="D17" s="114" t="s">
        <v>76</v>
      </c>
      <c r="E17" s="12" t="s">
        <v>34</v>
      </c>
      <c r="F17" s="11" t="s">
        <v>27</v>
      </c>
      <c r="G17" s="12" t="s">
        <v>34</v>
      </c>
      <c r="H17" s="73">
        <v>1</v>
      </c>
      <c r="I17" s="31">
        <f>VLOOKUP(C17,[1]Sheet1!$B:$AY,50,0)</f>
        <v>41380</v>
      </c>
      <c r="J17" s="31">
        <f>VLOOKUP(C17,[1]Sheet1!$B:$AZ,51,0)</f>
        <v>41380</v>
      </c>
      <c r="K17" s="44">
        <f>VLOOKUP(C17,[1]Sheet1!$B$5:$BB$697,53,0)</f>
        <v>0</v>
      </c>
      <c r="L17" s="44">
        <f>VLOOKUP(C17,[1]Sheet1!$B:$BC,54,0)</f>
        <v>0</v>
      </c>
      <c r="M17" s="44">
        <f>VLOOKUP(C17,[1]Sheet1!$B:$BD,55,0)</f>
        <v>0</v>
      </c>
      <c r="N17" s="44">
        <f>VLOOKUP(C17,[1]Sheet1!$B:$BE,56,0)</f>
        <v>0</v>
      </c>
      <c r="O17" s="44">
        <f>VLOOKUP(C17,[1]Sheet1!$B:$BF,57,0)</f>
        <v>6896.6666666666697</v>
      </c>
      <c r="P17" s="44">
        <f>VLOOKUP(C17,[2]Sheet1!$B:$BH,59,0)</f>
        <v>6896.666666666667</v>
      </c>
      <c r="Q17" s="108">
        <f t="shared" si="5"/>
        <v>13793.333333333336</v>
      </c>
      <c r="R17" s="109">
        <f>VLOOKUP(C17,[3]Sheet2!$A:$V,21,0)</f>
        <v>24922</v>
      </c>
      <c r="S17" s="109"/>
      <c r="T17" s="109"/>
      <c r="U17" s="109"/>
      <c r="V17" s="109">
        <f t="shared" si="6"/>
        <v>24922</v>
      </c>
      <c r="W17" s="106">
        <f t="shared" si="7"/>
        <v>-11128.666666666664</v>
      </c>
      <c r="X17" s="112">
        <f t="shared" si="8"/>
        <v>41380</v>
      </c>
      <c r="Y17" s="61">
        <f t="shared" si="9"/>
        <v>41380</v>
      </c>
      <c r="Z17" s="107">
        <f t="shared" si="10"/>
        <v>41380</v>
      </c>
      <c r="AA17" s="138">
        <v>41380</v>
      </c>
      <c r="AB17" s="26">
        <f>IF(Z17&lt;=0,"100%",AA17/Z17)</f>
        <v>1</v>
      </c>
      <c r="AC17" s="138">
        <v>41380</v>
      </c>
      <c r="AD17" s="26">
        <f t="shared" si="1"/>
        <v>1</v>
      </c>
      <c r="AE17" s="138">
        <v>41380</v>
      </c>
      <c r="AF17" s="26">
        <f t="shared" si="2"/>
        <v>1</v>
      </c>
      <c r="AG17" s="17">
        <f>AA17</f>
        <v>41380</v>
      </c>
      <c r="AH17" s="122">
        <f>AG17/$AG$1</f>
        <v>2.4444652467504893E-2</v>
      </c>
      <c r="AI17" s="124"/>
      <c r="AJ17" s="24"/>
      <c r="AK17" s="24"/>
      <c r="AL17" s="124">
        <f t="shared" si="3"/>
        <v>0</v>
      </c>
      <c r="AM17" s="24">
        <v>0</v>
      </c>
      <c r="AN17" s="126">
        <f>IF(AG17=0,0,AL17/AG17+AM17)</f>
        <v>0</v>
      </c>
      <c r="AO17" s="17">
        <f>AG17*(1-AN17)</f>
        <v>41380</v>
      </c>
      <c r="AP17" s="14"/>
      <c r="AQ17" s="7"/>
      <c r="AR17" s="14"/>
      <c r="AS17" s="10" t="s">
        <v>23</v>
      </c>
      <c r="AT17" s="17"/>
      <c r="AU17" s="7" t="s">
        <v>56</v>
      </c>
      <c r="AV17" s="20"/>
    </row>
    <row r="18" spans="1:50" ht="36" hidden="1" customHeight="1" x14ac:dyDescent="0.25">
      <c r="A18" s="7">
        <f t="shared" si="4"/>
        <v>15</v>
      </c>
      <c r="B18" s="7" t="s">
        <v>18</v>
      </c>
      <c r="C18" s="8" t="s">
        <v>242</v>
      </c>
      <c r="D18" s="114" t="s">
        <v>243</v>
      </c>
      <c r="E18" s="123" t="s">
        <v>560</v>
      </c>
      <c r="F18" s="11" t="s">
        <v>27</v>
      </c>
      <c r="G18" s="123" t="s">
        <v>560</v>
      </c>
      <c r="H18" s="73">
        <v>0.8</v>
      </c>
      <c r="I18" s="31">
        <f>VLOOKUP(C18,[1]Sheet1!$B:$AY,50,0)</f>
        <v>747766.85</v>
      </c>
      <c r="J18" s="31">
        <f>VLOOKUP(C18,[1]Sheet1!$B:$AZ,51,0)</f>
        <v>747766.85</v>
      </c>
      <c r="K18" s="44">
        <f>VLOOKUP(C18,[1]Sheet1!$B$5:$BB$697,53,0)</f>
        <v>70792.89</v>
      </c>
      <c r="L18" s="44">
        <f>VLOOKUP(C18,[1]Sheet1!$B:$BC,54,0)</f>
        <v>79216.401666666701</v>
      </c>
      <c r="M18" s="44">
        <f>VLOOKUP(C18,[1]Sheet1!$B:$BD,55,0)</f>
        <v>73787.37</v>
      </c>
      <c r="N18" s="44">
        <f>VLOOKUP(C18,[1]Sheet1!$B:$BE,56,0)</f>
        <v>73787.37</v>
      </c>
      <c r="O18" s="44">
        <f>VLOOKUP(C18,[1]Sheet1!$B:$BF,57,0)</f>
        <v>73787.37</v>
      </c>
      <c r="P18" s="44">
        <f>VLOOKUP(C18,[2]Sheet1!$B:$BH,59,0)</f>
        <v>53834.918333333335</v>
      </c>
      <c r="Q18" s="108">
        <f t="shared" si="5"/>
        <v>340165.05600000004</v>
      </c>
      <c r="R18" s="109">
        <f>VLOOKUP(C18,[3]Sheet2!$A:$V,21,0)</f>
        <v>280000</v>
      </c>
      <c r="S18" s="109">
        <v>80000</v>
      </c>
      <c r="T18" s="109"/>
      <c r="U18" s="109"/>
      <c r="V18" s="109">
        <f t="shared" si="6"/>
        <v>360000</v>
      </c>
      <c r="W18" s="106">
        <f t="shared" si="7"/>
        <v>-19834.943999999959</v>
      </c>
      <c r="X18" s="112">
        <f t="shared" si="8"/>
        <v>747766.85</v>
      </c>
      <c r="Y18" s="61">
        <f t="shared" si="9"/>
        <v>747766.85</v>
      </c>
      <c r="Z18" s="107">
        <f t="shared" si="10"/>
        <v>747766.85</v>
      </c>
      <c r="AA18" s="61"/>
      <c r="AB18" s="26">
        <f>IF(Z18&lt;=0,"100%",AA18/Z18)</f>
        <v>0</v>
      </c>
      <c r="AC18" s="61">
        <v>80000</v>
      </c>
      <c r="AD18" s="26">
        <f t="shared" si="1"/>
        <v>0.10698521872158415</v>
      </c>
      <c r="AE18" s="61">
        <v>50000</v>
      </c>
      <c r="AF18" s="26">
        <f t="shared" si="2"/>
        <v>6.6865761700990095E-2</v>
      </c>
      <c r="AG18" s="128">
        <f>AA18</f>
        <v>0</v>
      </c>
      <c r="AH18" s="122">
        <f>AG18/$AG$1</f>
        <v>0</v>
      </c>
      <c r="AI18" s="124"/>
      <c r="AJ18" s="24"/>
      <c r="AK18" s="24"/>
      <c r="AL18" s="124">
        <f t="shared" si="3"/>
        <v>0</v>
      </c>
      <c r="AM18" s="24"/>
      <c r="AN18" s="126">
        <f>IF(AG18=0,0,AL18/AG18+AM18)</f>
        <v>0</v>
      </c>
      <c r="AO18" s="17">
        <f>AG18*(1-AN18)</f>
        <v>0</v>
      </c>
      <c r="AP18" s="134"/>
      <c r="AQ18" s="135"/>
      <c r="AR18" s="134"/>
      <c r="AS18" s="10" t="s">
        <v>23</v>
      </c>
      <c r="AT18" s="17"/>
      <c r="AU18" s="7" t="s">
        <v>56</v>
      </c>
      <c r="AV18" s="20"/>
    </row>
    <row r="19" spans="1:50" ht="36" hidden="1" customHeight="1" x14ac:dyDescent="0.25">
      <c r="A19" s="7">
        <f t="shared" si="4"/>
        <v>16</v>
      </c>
      <c r="B19" s="113" t="s">
        <v>557</v>
      </c>
      <c r="C19" s="8" t="s">
        <v>541</v>
      </c>
      <c r="D19" s="114" t="s">
        <v>235</v>
      </c>
      <c r="E19" s="12" t="s">
        <v>34</v>
      </c>
      <c r="F19" s="11" t="s">
        <v>21</v>
      </c>
      <c r="G19" s="12" t="s">
        <v>34</v>
      </c>
      <c r="H19" s="73">
        <v>1</v>
      </c>
      <c r="I19" s="31">
        <f>VLOOKUP(C19,[1]Sheet1!$B:$AY,50,0)</f>
        <v>19500</v>
      </c>
      <c r="J19" s="31">
        <f>VLOOKUP(C19,[1]Sheet1!$B:$AZ,51,0)</f>
        <v>19500</v>
      </c>
      <c r="K19" s="44">
        <f>VLOOKUP(C19,[1]Sheet1!$B$5:$BB$697,53,0)</f>
        <v>3250</v>
      </c>
      <c r="L19" s="44">
        <f>VLOOKUP(C19,[1]Sheet1!$B:$BC,54,0)</f>
        <v>3250</v>
      </c>
      <c r="M19" s="44">
        <f>VLOOKUP(C19,[1]Sheet1!$B:$BD,55,0)</f>
        <v>3250</v>
      </c>
      <c r="N19" s="44">
        <f>VLOOKUP(C19,[1]Sheet1!$B:$BE,56,0)</f>
        <v>3250</v>
      </c>
      <c r="O19" s="44">
        <f>VLOOKUP(C19,[1]Sheet1!$B:$BF,57,0)</f>
        <v>3250</v>
      </c>
      <c r="P19" s="44">
        <f>VLOOKUP(C19,[2]Sheet1!$B:$BH,59,0)</f>
        <v>3250</v>
      </c>
      <c r="Q19" s="108">
        <f t="shared" si="5"/>
        <v>19500</v>
      </c>
      <c r="R19" s="109"/>
      <c r="S19" s="109"/>
      <c r="T19" s="109"/>
      <c r="U19" s="109"/>
      <c r="V19" s="109">
        <f t="shared" si="6"/>
        <v>0</v>
      </c>
      <c r="W19" s="106">
        <f t="shared" si="7"/>
        <v>19500</v>
      </c>
      <c r="X19" s="112">
        <f t="shared" si="8"/>
        <v>19500</v>
      </c>
      <c r="Y19" s="61">
        <f t="shared" si="9"/>
        <v>19500</v>
      </c>
      <c r="Z19" s="107">
        <f t="shared" si="10"/>
        <v>19500</v>
      </c>
      <c r="AA19" s="61"/>
      <c r="AB19" s="26">
        <f>IF(Z19&lt;=0,"100%",AA19/Z19)</f>
        <v>0</v>
      </c>
      <c r="AC19" s="61"/>
      <c r="AD19" s="26">
        <f t="shared" si="1"/>
        <v>0</v>
      </c>
      <c r="AE19" s="61"/>
      <c r="AF19" s="26">
        <f t="shared" si="2"/>
        <v>0</v>
      </c>
      <c r="AG19" s="17">
        <f>AA19</f>
        <v>0</v>
      </c>
      <c r="AH19" s="122">
        <f>AG19/$AG$1</f>
        <v>0</v>
      </c>
      <c r="AI19" s="124"/>
      <c r="AJ19" s="24"/>
      <c r="AK19" s="24"/>
      <c r="AL19" s="124">
        <f t="shared" si="3"/>
        <v>0</v>
      </c>
      <c r="AM19" s="24"/>
      <c r="AN19" s="126">
        <f>IF(AG19=0,0,AL19/AG19+AM19)</f>
        <v>0</v>
      </c>
      <c r="AO19" s="17">
        <f>AG19*(1-AN19)</f>
        <v>0</v>
      </c>
      <c r="AP19" s="14"/>
      <c r="AQ19" s="7"/>
      <c r="AR19" s="14"/>
      <c r="AS19" s="10" t="s">
        <v>23</v>
      </c>
      <c r="AT19" s="17"/>
      <c r="AU19" s="7" t="s">
        <v>569</v>
      </c>
      <c r="AV19" s="20"/>
    </row>
    <row r="20" spans="1:50" ht="36" hidden="1" customHeight="1" x14ac:dyDescent="0.25">
      <c r="A20" s="7">
        <f t="shared" si="4"/>
        <v>17</v>
      </c>
      <c r="B20" s="113" t="s">
        <v>555</v>
      </c>
      <c r="C20" s="8" t="s">
        <v>542</v>
      </c>
      <c r="D20" s="114" t="s">
        <v>543</v>
      </c>
      <c r="E20" s="12" t="s">
        <v>34</v>
      </c>
      <c r="F20" s="11" t="s">
        <v>27</v>
      </c>
      <c r="G20" s="12" t="s">
        <v>34</v>
      </c>
      <c r="H20" s="73">
        <v>1</v>
      </c>
      <c r="I20" s="31">
        <f>VLOOKUP(C20,[1]Sheet1!$B:$AY,50,0)</f>
        <v>0</v>
      </c>
      <c r="J20" s="31">
        <f>VLOOKUP(C20,[1]Sheet1!$B:$AZ,51,0)</f>
        <v>0</v>
      </c>
      <c r="K20" s="44">
        <f>VLOOKUP(C20,[1]Sheet1!$B$5:$BB$697,53,0)</f>
        <v>0</v>
      </c>
      <c r="L20" s="44">
        <f>VLOOKUP(C20,[1]Sheet1!$B:$BC,54,0)</f>
        <v>0</v>
      </c>
      <c r="M20" s="44">
        <f>VLOOKUP(C20,[1]Sheet1!$B:$BD,55,0)</f>
        <v>0</v>
      </c>
      <c r="N20" s="44">
        <f>VLOOKUP(C20,[1]Sheet1!$B:$BE,56,0)</f>
        <v>0</v>
      </c>
      <c r="O20" s="44">
        <f>VLOOKUP(C20,[1]Sheet1!$B:$BF,57,0)</f>
        <v>0</v>
      </c>
      <c r="P20" s="44">
        <f>VLOOKUP(C20,[2]Sheet1!$B:$BH,59,0)</f>
        <v>0</v>
      </c>
      <c r="Q20" s="108">
        <f t="shared" si="5"/>
        <v>0</v>
      </c>
      <c r="R20" s="109">
        <f>VLOOKUP(C20,[3]Sheet2!$A:$V,21,0)</f>
        <v>51500</v>
      </c>
      <c r="S20" s="109"/>
      <c r="T20" s="109"/>
      <c r="U20" s="109"/>
      <c r="V20" s="109">
        <f t="shared" si="6"/>
        <v>51500</v>
      </c>
      <c r="W20" s="106">
        <f t="shared" si="7"/>
        <v>-51500</v>
      </c>
      <c r="X20" s="112">
        <f t="shared" si="8"/>
        <v>0</v>
      </c>
      <c r="Y20" s="61">
        <f t="shared" si="9"/>
        <v>0</v>
      </c>
      <c r="Z20" s="107">
        <f t="shared" si="10"/>
        <v>0</v>
      </c>
      <c r="AA20" s="61"/>
      <c r="AB20" s="26" t="str">
        <f>IF(Z20&lt;=0,"100%",AA20/Z20)</f>
        <v>100%</v>
      </c>
      <c r="AC20" s="61"/>
      <c r="AD20" s="26" t="str">
        <f t="shared" si="1"/>
        <v>100%</v>
      </c>
      <c r="AE20" s="61"/>
      <c r="AF20" s="26" t="str">
        <f t="shared" si="2"/>
        <v>100%</v>
      </c>
      <c r="AG20" s="17">
        <f>AA20</f>
        <v>0</v>
      </c>
      <c r="AH20" s="122">
        <f>AG20/$AG$1</f>
        <v>0</v>
      </c>
      <c r="AI20" s="124"/>
      <c r="AJ20" s="24"/>
      <c r="AK20" s="24"/>
      <c r="AL20" s="124">
        <f t="shared" si="3"/>
        <v>0</v>
      </c>
      <c r="AM20" s="24"/>
      <c r="AN20" s="126">
        <f>IF(AG20=0,0,AL20/AG20+AM20)</f>
        <v>0</v>
      </c>
      <c r="AO20" s="17">
        <f>AG20*(1-AN20)</f>
        <v>0</v>
      </c>
      <c r="AP20" s="14"/>
      <c r="AQ20" s="7"/>
      <c r="AR20" s="14"/>
      <c r="AS20" s="10" t="s">
        <v>23</v>
      </c>
      <c r="AT20" s="17"/>
      <c r="AU20" s="7" t="s">
        <v>56</v>
      </c>
      <c r="AV20" s="20"/>
    </row>
    <row r="21" spans="1:50" s="71" customFormat="1" ht="36" hidden="1" customHeight="1" x14ac:dyDescent="0.25">
      <c r="A21" s="7">
        <f t="shared" si="4"/>
        <v>18</v>
      </c>
      <c r="B21" s="7" t="s">
        <v>18</v>
      </c>
      <c r="C21" s="8" t="s">
        <v>357</v>
      </c>
      <c r="D21" s="114" t="s">
        <v>358</v>
      </c>
      <c r="E21" s="12" t="s">
        <v>618</v>
      </c>
      <c r="F21" s="11" t="s">
        <v>359</v>
      </c>
      <c r="G21" s="12" t="s">
        <v>359</v>
      </c>
      <c r="H21" s="30">
        <v>1</v>
      </c>
      <c r="I21" s="31">
        <f>VLOOKUP(C21,[1]Sheet1!$B:$AY,50,0)</f>
        <v>4477302.63</v>
      </c>
      <c r="J21" s="31">
        <f>VLOOKUP(C21,[1]Sheet1!$B:$AZ,51,0)</f>
        <v>3658878.05</v>
      </c>
      <c r="K21" s="44">
        <f>VLOOKUP(C21,[1]Sheet1!$B$5:$BB$697,53,0)</f>
        <v>346046.15</v>
      </c>
      <c r="L21" s="44">
        <f>VLOOKUP(C21,[1]Sheet1!$B:$BC,54,0)</f>
        <v>400685.73</v>
      </c>
      <c r="M21" s="44">
        <f>VLOOKUP(C21,[1]Sheet1!$B:$BD,55,0)</f>
        <v>450511.11333333299</v>
      </c>
      <c r="N21" s="44">
        <f>VLOOKUP(C21,[1]Sheet1!$B:$BE,56,0)</f>
        <v>425040.16499999998</v>
      </c>
      <c r="O21" s="44">
        <f>VLOOKUP(C21,[1]Sheet1!$B:$BF,57,0)</f>
        <v>426970.15166666702</v>
      </c>
      <c r="P21" s="44">
        <f>VLOOKUP(C21,[2]Sheet1!$B:$BH,59,0)</f>
        <v>393926.23666666663</v>
      </c>
      <c r="Q21" s="108">
        <f t="shared" si="5"/>
        <v>2443179.5466666669</v>
      </c>
      <c r="R21" s="109">
        <f>1600000-R22</f>
        <v>1254687.352</v>
      </c>
      <c r="S21" s="109"/>
      <c r="T21" s="109">
        <v>200000</v>
      </c>
      <c r="U21" s="109">
        <f>VLOOKUP(C21,'[4]5.30 (2)'!$C$4:$V$115,20,0)</f>
        <v>100000</v>
      </c>
      <c r="V21" s="109">
        <f t="shared" si="6"/>
        <v>1554687.352</v>
      </c>
      <c r="W21" s="106">
        <f t="shared" si="7"/>
        <v>888492.19466666691</v>
      </c>
      <c r="X21" s="112">
        <f t="shared" si="8"/>
        <v>3358878.05</v>
      </c>
      <c r="Y21" s="61">
        <f t="shared" si="9"/>
        <v>888492.19466666691</v>
      </c>
      <c r="Z21" s="107">
        <f t="shared" si="10"/>
        <v>888492.19466666691</v>
      </c>
      <c r="AA21" s="138">
        <v>160000</v>
      </c>
      <c r="AB21" s="26">
        <f>IF(Z21&lt;=0,"100%",AA21/Z21)</f>
        <v>0.18008036644601785</v>
      </c>
      <c r="AC21" s="138">
        <v>100000</v>
      </c>
      <c r="AD21" s="26">
        <f t="shared" si="1"/>
        <v>0.11255022902876115</v>
      </c>
      <c r="AE21" s="138">
        <v>40000</v>
      </c>
      <c r="AF21" s="26">
        <f t="shared" si="2"/>
        <v>4.5020091611504463E-2</v>
      </c>
      <c r="AG21" s="17">
        <f>AA21</f>
        <v>160000</v>
      </c>
      <c r="AH21" s="122">
        <f>AG21/$AG$1</f>
        <v>9.4517747578559269E-2</v>
      </c>
      <c r="AI21" s="124"/>
      <c r="AJ21" s="24"/>
      <c r="AK21" s="24"/>
      <c r="AL21" s="124">
        <f t="shared" si="3"/>
        <v>0</v>
      </c>
      <c r="AM21" s="24">
        <v>0.02</v>
      </c>
      <c r="AN21" s="126">
        <f>IF(AG21=0,0,AL21/AG21+AM21)</f>
        <v>0.02</v>
      </c>
      <c r="AO21" s="17">
        <f>AG21*(1-AN21)</f>
        <v>156800</v>
      </c>
      <c r="AP21" s="14"/>
      <c r="AQ21" s="7"/>
      <c r="AR21" s="14"/>
      <c r="AS21" s="10" t="s">
        <v>23</v>
      </c>
      <c r="AT21" s="23"/>
      <c r="AU21" s="7" t="s">
        <v>360</v>
      </c>
      <c r="AV21" s="20"/>
      <c r="AW21"/>
      <c r="AX21" s="84"/>
    </row>
    <row r="22" spans="1:50" ht="36" hidden="1" customHeight="1" x14ac:dyDescent="0.25">
      <c r="A22" s="7">
        <f t="shared" si="4"/>
        <v>19</v>
      </c>
      <c r="B22" s="7" t="s">
        <v>18</v>
      </c>
      <c r="C22" s="8" t="s">
        <v>405</v>
      </c>
      <c r="D22" s="114" t="s">
        <v>406</v>
      </c>
      <c r="E22" s="12" t="s">
        <v>618</v>
      </c>
      <c r="F22" s="11" t="s">
        <v>359</v>
      </c>
      <c r="G22" s="12" t="s">
        <v>359</v>
      </c>
      <c r="H22" s="30">
        <v>1</v>
      </c>
      <c r="I22" s="31">
        <f>VLOOKUP(C22,[1]Sheet1!$B:$AY,50,0)</f>
        <v>3514193.81</v>
      </c>
      <c r="J22" s="31">
        <f>VLOOKUP(C22,[1]Sheet1!$B:$AZ,51,0)</f>
        <v>2539631.6</v>
      </c>
      <c r="K22" s="44">
        <f>VLOOKUP(C22,[1]Sheet1!$B$5:$BB$697,53,0)</f>
        <v>270957.88</v>
      </c>
      <c r="L22" s="44">
        <f>VLOOKUP(C22,[1]Sheet1!$B:$BC,54,0)</f>
        <v>275790.35333333298</v>
      </c>
      <c r="M22" s="44">
        <f>VLOOKUP(C22,[1]Sheet1!$B:$BD,55,0)</f>
        <v>284191.38500000001</v>
      </c>
      <c r="N22" s="44">
        <f>VLOOKUP(C22,[1]Sheet1!$B:$BE,56,0)</f>
        <v>288201.191666667</v>
      </c>
      <c r="O22" s="44">
        <f>VLOOKUP(C22,[1]Sheet1!$B:$BF,57,0)</f>
        <v>294215.995</v>
      </c>
      <c r="P22" s="44">
        <f>VLOOKUP(C22,[2]Sheet1!$B:$BH,59,0)</f>
        <v>291121.02833333338</v>
      </c>
      <c r="Q22" s="108">
        <f t="shared" si="5"/>
        <v>1704477.8333333335</v>
      </c>
      <c r="R22" s="109">
        <v>345312.64799999999</v>
      </c>
      <c r="S22" s="109"/>
      <c r="T22" s="109"/>
      <c r="U22" s="109">
        <f>VLOOKUP(C22,'[4]5.30 (2)'!$C$4:$V$115,20,0)</f>
        <v>180000</v>
      </c>
      <c r="V22" s="109">
        <f t="shared" si="6"/>
        <v>525312.64800000004</v>
      </c>
      <c r="W22" s="106">
        <f t="shared" si="7"/>
        <v>1179165.1853333334</v>
      </c>
      <c r="X22" s="112">
        <f t="shared" si="8"/>
        <v>2359631.6</v>
      </c>
      <c r="Y22" s="61">
        <f t="shared" si="9"/>
        <v>1179165.1853333334</v>
      </c>
      <c r="Z22" s="107">
        <f t="shared" si="10"/>
        <v>1179165.1853333334</v>
      </c>
      <c r="AA22" s="138">
        <v>330000</v>
      </c>
      <c r="AB22" s="26">
        <f>IF(Z22&lt;=0,"100%",AA22/Z22)</f>
        <v>0.27985900881793219</v>
      </c>
      <c r="AC22" s="138">
        <v>100000</v>
      </c>
      <c r="AD22" s="26">
        <f t="shared" si="1"/>
        <v>8.4805760247858242E-2</v>
      </c>
      <c r="AE22" s="138">
        <v>60000</v>
      </c>
      <c r="AF22" s="26">
        <f t="shared" si="2"/>
        <v>5.0883456148714944E-2</v>
      </c>
      <c r="AG22" s="17">
        <f>AA22</f>
        <v>330000</v>
      </c>
      <c r="AH22" s="122">
        <f>AG22/$AG$1</f>
        <v>0.19494285438077849</v>
      </c>
      <c r="AI22" s="124"/>
      <c r="AJ22" s="24"/>
      <c r="AK22" s="24"/>
      <c r="AL22" s="124">
        <f t="shared" si="3"/>
        <v>0</v>
      </c>
      <c r="AM22" s="24">
        <v>0.02</v>
      </c>
      <c r="AN22" s="126">
        <f>IF(AG22=0,0,AL22/AG22+AM22)</f>
        <v>0.02</v>
      </c>
      <c r="AO22" s="17">
        <f>AG22*(1-AN22)</f>
        <v>323400</v>
      </c>
      <c r="AP22" s="14"/>
      <c r="AQ22" s="7"/>
      <c r="AR22" s="14"/>
      <c r="AS22" s="10" t="s">
        <v>23</v>
      </c>
      <c r="AT22" s="23"/>
      <c r="AU22" s="7" t="s">
        <v>360</v>
      </c>
      <c r="AV22" s="20"/>
    </row>
    <row r="23" spans="1:50" ht="36" hidden="1" customHeight="1" x14ac:dyDescent="0.25">
      <c r="A23" s="7">
        <f t="shared" si="4"/>
        <v>20</v>
      </c>
      <c r="B23" s="7" t="s">
        <v>29</v>
      </c>
      <c r="C23" s="8" t="s">
        <v>197</v>
      </c>
      <c r="D23" s="119" t="s">
        <v>198</v>
      </c>
      <c r="E23" s="12" t="s">
        <v>618</v>
      </c>
      <c r="F23" s="11" t="s">
        <v>359</v>
      </c>
      <c r="G23" s="12" t="s">
        <v>359</v>
      </c>
      <c r="H23" s="30">
        <v>0.8</v>
      </c>
      <c r="I23" s="31">
        <f>VLOOKUP(C23,[1]Sheet1!$B:$AY,50,0)</f>
        <v>512594.44</v>
      </c>
      <c r="J23" s="31">
        <f>VLOOKUP(C23,[1]Sheet1!$B:$AZ,51,0)</f>
        <v>512594.44</v>
      </c>
      <c r="K23" s="44">
        <f>VLOOKUP(C23,[1]Sheet1!$B$5:$BB$697,53,0)</f>
        <v>48943.328333333302</v>
      </c>
      <c r="L23" s="44">
        <f>VLOOKUP(C23,[1]Sheet1!$B:$BC,54,0)</f>
        <v>56864.09</v>
      </c>
      <c r="M23" s="44">
        <f>VLOOKUP(C23,[1]Sheet1!$B:$BD,55,0)</f>
        <v>54846.13</v>
      </c>
      <c r="N23" s="44">
        <f>VLOOKUP(C23,[1]Sheet1!$B:$BE,56,0)</f>
        <v>47745.918333333299</v>
      </c>
      <c r="O23" s="44">
        <f>VLOOKUP(C23,[1]Sheet1!$B:$BF,57,0)</f>
        <v>49422.493333333303</v>
      </c>
      <c r="P23" s="44">
        <f>VLOOKUP(C23,[2]Sheet1!$B:$BH,59,0)</f>
        <v>49433.565000000002</v>
      </c>
      <c r="Q23" s="108">
        <f t="shared" si="5"/>
        <v>245804.41999999993</v>
      </c>
      <c r="R23" s="109"/>
      <c r="S23" s="109"/>
      <c r="T23" s="109"/>
      <c r="U23" s="109">
        <f>VLOOKUP(C23,'[4]5.30 (2)'!$C$4:$V$115,20,0)</f>
        <v>50000</v>
      </c>
      <c r="V23" s="109">
        <f t="shared" si="6"/>
        <v>50000</v>
      </c>
      <c r="W23" s="106">
        <f t="shared" si="7"/>
        <v>195804.41999999993</v>
      </c>
      <c r="X23" s="112">
        <f t="shared" si="8"/>
        <v>462594.44</v>
      </c>
      <c r="Y23" s="61">
        <f t="shared" si="9"/>
        <v>195804.41999999993</v>
      </c>
      <c r="Z23" s="107">
        <f t="shared" si="10"/>
        <v>195804.41999999993</v>
      </c>
      <c r="AA23" s="138">
        <v>100000</v>
      </c>
      <c r="AB23" s="26">
        <f>IF(Z23&lt;=0,"100%",AA23/Z23)</f>
        <v>0.51071370094709834</v>
      </c>
      <c r="AC23" s="138">
        <v>100000</v>
      </c>
      <c r="AD23" s="26">
        <f t="shared" si="1"/>
        <v>0.51071370094709834</v>
      </c>
      <c r="AE23" s="138">
        <v>80000</v>
      </c>
      <c r="AF23" s="26">
        <f t="shared" si="2"/>
        <v>0.40857096075767868</v>
      </c>
      <c r="AG23" s="17">
        <f>AA23</f>
        <v>100000</v>
      </c>
      <c r="AH23" s="122">
        <f>AG23/$AG$1</f>
        <v>5.9073592236599547E-2</v>
      </c>
      <c r="AI23" s="124"/>
      <c r="AJ23" s="24"/>
      <c r="AK23" s="24"/>
      <c r="AL23" s="124">
        <f t="shared" si="3"/>
        <v>0</v>
      </c>
      <c r="AM23" s="24">
        <v>0</v>
      </c>
      <c r="AN23" s="126">
        <f>IF(AG23=0,0,AL23/AG23+AM23)</f>
        <v>0</v>
      </c>
      <c r="AO23" s="17">
        <f>AG23*(1-AN23)</f>
        <v>100000</v>
      </c>
      <c r="AP23" s="14"/>
      <c r="AQ23" s="7"/>
      <c r="AR23" s="14"/>
      <c r="AS23" s="10" t="s">
        <v>23</v>
      </c>
      <c r="AT23" s="23"/>
      <c r="AU23" s="7" t="s">
        <v>360</v>
      </c>
      <c r="AV23" s="20"/>
    </row>
    <row r="24" spans="1:50" ht="36" hidden="1" customHeight="1" x14ac:dyDescent="0.25">
      <c r="A24" s="7">
        <f t="shared" si="4"/>
        <v>21</v>
      </c>
      <c r="B24" s="7" t="s">
        <v>29</v>
      </c>
      <c r="C24" s="8" t="s">
        <v>361</v>
      </c>
      <c r="D24" s="119" t="s">
        <v>362</v>
      </c>
      <c r="E24" s="12" t="s">
        <v>618</v>
      </c>
      <c r="F24" s="11" t="s">
        <v>359</v>
      </c>
      <c r="G24" s="12" t="s">
        <v>359</v>
      </c>
      <c r="H24" s="30">
        <v>0.8</v>
      </c>
      <c r="I24" s="31">
        <f>VLOOKUP(C24,[1]Sheet1!$B:$AY,50,0)</f>
        <v>1581661.6</v>
      </c>
      <c r="J24" s="31">
        <f>VLOOKUP(C24,[1]Sheet1!$B:$AZ,51,0)</f>
        <v>1581661.6</v>
      </c>
      <c r="K24" s="44">
        <f>VLOOKUP(C24,[1]Sheet1!$B$5:$BB$697,53,0)</f>
        <v>65270</v>
      </c>
      <c r="L24" s="44">
        <f>VLOOKUP(C24,[1]Sheet1!$B:$BC,54,0)</f>
        <v>94237.733333333294</v>
      </c>
      <c r="M24" s="44">
        <f>VLOOKUP(C24,[1]Sheet1!$B:$BD,55,0)</f>
        <v>150714.26666666701</v>
      </c>
      <c r="N24" s="44">
        <f>VLOOKUP(C24,[1]Sheet1!$B:$BE,56,0)</f>
        <v>180676.933333333</v>
      </c>
      <c r="O24" s="44">
        <f>VLOOKUP(C24,[1]Sheet1!$B:$BF,57,0)</f>
        <v>230024.73333333299</v>
      </c>
      <c r="P24" s="44">
        <f>VLOOKUP(C24,[2]Sheet1!$B:$BH,59,0)</f>
        <v>252822.93333333335</v>
      </c>
      <c r="Q24" s="108">
        <f t="shared" si="5"/>
        <v>778997.2799999998</v>
      </c>
      <c r="R24" s="109"/>
      <c r="S24" s="109"/>
      <c r="T24" s="109"/>
      <c r="U24" s="109">
        <f>VLOOKUP(C24,'[4]5.30 (2)'!$C$4:$V$115,20,0)</f>
        <v>200000</v>
      </c>
      <c r="V24" s="109">
        <f t="shared" si="6"/>
        <v>200000</v>
      </c>
      <c r="W24" s="106">
        <f t="shared" si="7"/>
        <v>578997.2799999998</v>
      </c>
      <c r="X24" s="112">
        <f t="shared" si="8"/>
        <v>1381661.6</v>
      </c>
      <c r="Y24" s="61">
        <f t="shared" si="9"/>
        <v>578997.2799999998</v>
      </c>
      <c r="Z24" s="107">
        <f t="shared" si="10"/>
        <v>578997.2799999998</v>
      </c>
      <c r="AA24" s="138">
        <v>350000</v>
      </c>
      <c r="AB24" s="26">
        <f>IF(Z24&lt;=0,"100%",AA24/Z24)</f>
        <v>0.60449334062502003</v>
      </c>
      <c r="AC24" s="138">
        <v>200000</v>
      </c>
      <c r="AD24" s="26">
        <f t="shared" si="1"/>
        <v>0.34542476607144007</v>
      </c>
      <c r="AE24" s="138">
        <v>100000</v>
      </c>
      <c r="AF24" s="26">
        <f t="shared" si="2"/>
        <v>0.17271238303572004</v>
      </c>
      <c r="AG24" s="17">
        <f>AA24</f>
        <v>350000</v>
      </c>
      <c r="AH24" s="122">
        <f>AG24/$AG$1</f>
        <v>0.2067575728280984</v>
      </c>
      <c r="AI24" s="124"/>
      <c r="AJ24" s="24"/>
      <c r="AK24" s="24"/>
      <c r="AL24" s="124">
        <f t="shared" si="3"/>
        <v>0</v>
      </c>
      <c r="AM24" s="24">
        <v>0</v>
      </c>
      <c r="AN24" s="126">
        <f>IF(AG24=0,0,AL24/AG24+AM24)</f>
        <v>0</v>
      </c>
      <c r="AO24" s="17">
        <f>AG24*(1-AN24)</f>
        <v>350000</v>
      </c>
      <c r="AP24" s="14"/>
      <c r="AQ24" s="7"/>
      <c r="AR24" s="14"/>
      <c r="AS24" s="10" t="s">
        <v>23</v>
      </c>
      <c r="AT24" s="23"/>
      <c r="AU24" s="7" t="s">
        <v>360</v>
      </c>
      <c r="AV24" s="20"/>
    </row>
    <row r="25" spans="1:50" ht="36" hidden="1" customHeight="1" x14ac:dyDescent="0.25">
      <c r="A25" s="7">
        <f t="shared" si="4"/>
        <v>22</v>
      </c>
      <c r="B25" s="7" t="s">
        <v>29</v>
      </c>
      <c r="C25" s="8" t="s">
        <v>363</v>
      </c>
      <c r="D25" s="119" t="s">
        <v>364</v>
      </c>
      <c r="E25" s="12" t="s">
        <v>618</v>
      </c>
      <c r="F25" s="11" t="s">
        <v>359</v>
      </c>
      <c r="G25" s="12" t="s">
        <v>359</v>
      </c>
      <c r="H25" s="30">
        <v>0.8</v>
      </c>
      <c r="I25" s="31">
        <f>VLOOKUP(C25,[1]Sheet1!$B:$AY,50,0)</f>
        <v>139448.35</v>
      </c>
      <c r="J25" s="31">
        <f>VLOOKUP(C25,[1]Sheet1!$B:$AZ,51,0)</f>
        <v>139448.35</v>
      </c>
      <c r="K25" s="44">
        <f>VLOOKUP(C25,[1]Sheet1!$B$5:$BB$697,53,0)</f>
        <v>23241.391666666699</v>
      </c>
      <c r="L25" s="44">
        <f>VLOOKUP(C25,[1]Sheet1!$B:$BC,54,0)</f>
        <v>23241.391666666699</v>
      </c>
      <c r="M25" s="44">
        <f>VLOOKUP(C25,[1]Sheet1!$B:$BD,55,0)</f>
        <v>0</v>
      </c>
      <c r="N25" s="44">
        <f>VLOOKUP(C25,[1]Sheet1!$B:$BE,56,0)</f>
        <v>0</v>
      </c>
      <c r="O25" s="44">
        <f>VLOOKUP(C25,[1]Sheet1!$B:$BF,57,0)</f>
        <v>0</v>
      </c>
      <c r="P25" s="44">
        <f>VLOOKUP(C25,[2]Sheet1!$B:$BH,59,0)</f>
        <v>0</v>
      </c>
      <c r="Q25" s="108">
        <f t="shared" si="5"/>
        <v>37186.22666666672</v>
      </c>
      <c r="R25" s="109">
        <f>VLOOKUP(C25,[3]Sheet2!$A:$V,21,0)</f>
        <v>0</v>
      </c>
      <c r="S25" s="109"/>
      <c r="T25" s="109"/>
      <c r="U25" s="109"/>
      <c r="V25" s="109">
        <f t="shared" si="6"/>
        <v>0</v>
      </c>
      <c r="W25" s="106">
        <f t="shared" si="7"/>
        <v>37186.22666666672</v>
      </c>
      <c r="X25" s="112">
        <f t="shared" si="8"/>
        <v>139448.35</v>
      </c>
      <c r="Y25" s="61">
        <f t="shared" si="9"/>
        <v>37186.22666666672</v>
      </c>
      <c r="Z25" s="107">
        <f t="shared" si="10"/>
        <v>37186.22666666672</v>
      </c>
      <c r="AA25" s="138">
        <v>30000</v>
      </c>
      <c r="AB25" s="26">
        <f>IF(Z25&lt;=0,"100%",AA25/Z25)</f>
        <v>0.80675031292948129</v>
      </c>
      <c r="AC25" s="138">
        <v>30000</v>
      </c>
      <c r="AD25" s="26">
        <f t="shared" si="1"/>
        <v>0.80675031292948129</v>
      </c>
      <c r="AE25" s="138">
        <v>30000</v>
      </c>
      <c r="AF25" s="26">
        <f t="shared" si="2"/>
        <v>0.80675031292948129</v>
      </c>
      <c r="AG25" s="17">
        <f>AA25</f>
        <v>30000</v>
      </c>
      <c r="AH25" s="122">
        <f>AG25/$AG$1</f>
        <v>1.7722077670979865E-2</v>
      </c>
      <c r="AI25" s="124"/>
      <c r="AJ25" s="24"/>
      <c r="AK25" s="24"/>
      <c r="AL25" s="124">
        <f t="shared" si="3"/>
        <v>0</v>
      </c>
      <c r="AM25" s="24">
        <v>0</v>
      </c>
      <c r="AN25" s="126">
        <f>IF(AG25=0,0,AL25/AG25+AM25)</f>
        <v>0</v>
      </c>
      <c r="AO25" s="17">
        <f>AG25*(1-AN25)</f>
        <v>30000</v>
      </c>
      <c r="AP25" s="14"/>
      <c r="AQ25" s="7"/>
      <c r="AR25" s="14"/>
      <c r="AS25" s="10" t="s">
        <v>23</v>
      </c>
      <c r="AT25" s="23"/>
      <c r="AU25" s="7" t="s">
        <v>360</v>
      </c>
      <c r="AV25" s="20"/>
    </row>
    <row r="26" spans="1:50" ht="36" hidden="1" customHeight="1" x14ac:dyDescent="0.25">
      <c r="A26" s="7">
        <f t="shared" si="4"/>
        <v>23</v>
      </c>
      <c r="B26" s="7" t="s">
        <v>29</v>
      </c>
      <c r="C26" s="8" t="s">
        <v>199</v>
      </c>
      <c r="D26" s="119" t="s">
        <v>200</v>
      </c>
      <c r="E26" s="12" t="s">
        <v>618</v>
      </c>
      <c r="F26" s="11" t="s">
        <v>359</v>
      </c>
      <c r="G26" s="12" t="s">
        <v>359</v>
      </c>
      <c r="H26" s="30">
        <v>0.8</v>
      </c>
      <c r="I26" s="31">
        <f>VLOOKUP(C26,[1]Sheet1!$B:$AY,50,0)</f>
        <v>209081.28</v>
      </c>
      <c r="J26" s="31">
        <f>VLOOKUP(C26,[1]Sheet1!$B:$AZ,51,0)</f>
        <v>209081.28</v>
      </c>
      <c r="K26" s="44">
        <f>VLOOKUP(C26,[1]Sheet1!$B$5:$BB$697,53,0)</f>
        <v>4878.4733333333297</v>
      </c>
      <c r="L26" s="44">
        <f>VLOOKUP(C26,[1]Sheet1!$B:$BC,54,0)</f>
        <v>9509.4183333333294</v>
      </c>
      <c r="M26" s="44">
        <f>VLOOKUP(C26,[1]Sheet1!$B:$BD,55,0)</f>
        <v>16989.3966666667</v>
      </c>
      <c r="N26" s="44">
        <f>VLOOKUP(C26,[1]Sheet1!$B:$BE,56,0)</f>
        <v>21969.6116666667</v>
      </c>
      <c r="O26" s="44">
        <f>VLOOKUP(C26,[1]Sheet1!$B:$BF,57,0)</f>
        <v>28901.27</v>
      </c>
      <c r="P26" s="44">
        <f>VLOOKUP(C26,[2]Sheet1!$B:$BH,59,0)</f>
        <v>34547.253333333334</v>
      </c>
      <c r="Q26" s="108">
        <f t="shared" si="5"/>
        <v>93436.338666666721</v>
      </c>
      <c r="R26" s="109"/>
      <c r="S26" s="109"/>
      <c r="T26" s="109"/>
      <c r="U26" s="109">
        <f>VLOOKUP(C26,'[4]5.30 (2)'!$C$4:$V$115,20,0)</f>
        <v>40000</v>
      </c>
      <c r="V26" s="109">
        <f t="shared" si="6"/>
        <v>40000</v>
      </c>
      <c r="W26" s="106">
        <f t="shared" si="7"/>
        <v>53436.338666666721</v>
      </c>
      <c r="X26" s="112">
        <f t="shared" si="8"/>
        <v>169081.28</v>
      </c>
      <c r="Y26" s="61">
        <f t="shared" si="9"/>
        <v>53436.338666666721</v>
      </c>
      <c r="Z26" s="107">
        <f t="shared" si="10"/>
        <v>53436.338666666721</v>
      </c>
      <c r="AA26" s="138">
        <v>50000</v>
      </c>
      <c r="AB26" s="26">
        <f>IF(Z26&lt;=0,"100%",AA26/Z26)</f>
        <v>0.93569284961489529</v>
      </c>
      <c r="AC26" s="138">
        <v>50000</v>
      </c>
      <c r="AD26" s="26">
        <f t="shared" si="1"/>
        <v>0.93569284961489529</v>
      </c>
      <c r="AE26" s="138">
        <v>50000</v>
      </c>
      <c r="AF26" s="26">
        <f t="shared" si="2"/>
        <v>0.93569284961489529</v>
      </c>
      <c r="AG26" s="17">
        <f>AA26</f>
        <v>50000</v>
      </c>
      <c r="AH26" s="122">
        <f>AG26/$AG$1</f>
        <v>2.9536796118299773E-2</v>
      </c>
      <c r="AI26" s="124"/>
      <c r="AJ26" s="24"/>
      <c r="AK26" s="24"/>
      <c r="AL26" s="124">
        <f t="shared" si="3"/>
        <v>0</v>
      </c>
      <c r="AM26" s="24">
        <v>0</v>
      </c>
      <c r="AN26" s="126">
        <f>IF(AG26=0,0,AL26/AG26+AM26)</f>
        <v>0</v>
      </c>
      <c r="AO26" s="17">
        <f>AG26*(1-AN26)</f>
        <v>50000</v>
      </c>
      <c r="AP26" s="14"/>
      <c r="AQ26" s="7"/>
      <c r="AR26" s="14"/>
      <c r="AS26" s="10" t="s">
        <v>23</v>
      </c>
      <c r="AT26" s="23"/>
      <c r="AU26" s="7" t="s">
        <v>360</v>
      </c>
      <c r="AV26" s="20"/>
    </row>
    <row r="27" spans="1:50" ht="36" hidden="1" customHeight="1" x14ac:dyDescent="0.25">
      <c r="A27" s="7">
        <f t="shared" si="4"/>
        <v>24</v>
      </c>
      <c r="B27" s="7" t="s">
        <v>29</v>
      </c>
      <c r="C27" s="8" t="s">
        <v>407</v>
      </c>
      <c r="D27" s="114" t="s">
        <v>365</v>
      </c>
      <c r="E27" s="12" t="s">
        <v>618</v>
      </c>
      <c r="F27" s="11" t="s">
        <v>359</v>
      </c>
      <c r="G27" s="12" t="s">
        <v>359</v>
      </c>
      <c r="H27" s="30">
        <v>0.8</v>
      </c>
      <c r="I27" s="31"/>
      <c r="J27" s="31"/>
      <c r="K27" s="44"/>
      <c r="L27" s="44"/>
      <c r="M27" s="44"/>
      <c r="N27" s="44"/>
      <c r="O27" s="44"/>
      <c r="P27" s="44"/>
      <c r="Q27" s="108">
        <f t="shared" si="5"/>
        <v>0</v>
      </c>
      <c r="R27" s="109"/>
      <c r="S27" s="109">
        <v>25200</v>
      </c>
      <c r="T27" s="109"/>
      <c r="U27" s="109"/>
      <c r="V27" s="109">
        <f t="shared" si="6"/>
        <v>25200</v>
      </c>
      <c r="W27" s="106">
        <f t="shared" si="7"/>
        <v>-25200</v>
      </c>
      <c r="X27" s="112">
        <f t="shared" si="8"/>
        <v>0</v>
      </c>
      <c r="Y27" s="61">
        <f t="shared" si="9"/>
        <v>-25200</v>
      </c>
      <c r="Z27" s="107">
        <f t="shared" si="10"/>
        <v>0</v>
      </c>
      <c r="AA27" s="138"/>
      <c r="AB27" s="26" t="str">
        <f>IF(Z27&lt;=0,"100%",AA27/Z27)</f>
        <v>100%</v>
      </c>
      <c r="AC27" s="138"/>
      <c r="AD27" s="26" t="str">
        <f t="shared" si="1"/>
        <v>100%</v>
      </c>
      <c r="AE27" s="138"/>
      <c r="AF27" s="26" t="str">
        <f t="shared" si="2"/>
        <v>100%</v>
      </c>
      <c r="AG27" s="17">
        <f>AA27</f>
        <v>0</v>
      </c>
      <c r="AH27" s="122">
        <f>AG27/$AG$1</f>
        <v>0</v>
      </c>
      <c r="AI27" s="124"/>
      <c r="AJ27" s="24"/>
      <c r="AK27" s="24"/>
      <c r="AL27" s="124">
        <f t="shared" si="3"/>
        <v>0</v>
      </c>
      <c r="AM27" s="24">
        <v>0</v>
      </c>
      <c r="AN27" s="126">
        <f>IF(AG27=0,0,AL27/AG27+AM27)</f>
        <v>0</v>
      </c>
      <c r="AO27" s="17">
        <f>AG27*(1-AN27)</f>
        <v>0</v>
      </c>
      <c r="AP27" s="134"/>
      <c r="AQ27" s="135"/>
      <c r="AR27" s="134"/>
      <c r="AS27" s="10" t="s">
        <v>23</v>
      </c>
      <c r="AT27" s="23"/>
      <c r="AU27" s="7" t="s">
        <v>360</v>
      </c>
      <c r="AV27" s="20"/>
    </row>
    <row r="28" spans="1:50" ht="36" hidden="1" customHeight="1" x14ac:dyDescent="0.25">
      <c r="A28" s="7">
        <f t="shared" si="4"/>
        <v>25</v>
      </c>
      <c r="B28" s="7" t="s">
        <v>29</v>
      </c>
      <c r="C28" s="8" t="s">
        <v>366</v>
      </c>
      <c r="D28" s="114" t="s">
        <v>367</v>
      </c>
      <c r="E28" s="12" t="s">
        <v>618</v>
      </c>
      <c r="F28" s="11" t="s">
        <v>359</v>
      </c>
      <c r="G28" s="12" t="s">
        <v>359</v>
      </c>
      <c r="H28" s="30">
        <v>1</v>
      </c>
      <c r="I28" s="31">
        <f>VLOOKUP(C28,[1]Sheet1!$B:$AY,50,0)</f>
        <v>40240</v>
      </c>
      <c r="J28" s="31">
        <f>VLOOKUP(C28,[1]Sheet1!$B:$AZ,51,0)</f>
        <v>40240</v>
      </c>
      <c r="K28" s="44">
        <f>VLOOKUP(C28,[1]Sheet1!$B$5:$BB$697,53,0)</f>
        <v>2978.3333333333298</v>
      </c>
      <c r="L28" s="44">
        <f>VLOOKUP(C28,[1]Sheet1!$B:$BC,54,0)</f>
        <v>2978.3333333333298</v>
      </c>
      <c r="M28" s="44">
        <f>VLOOKUP(C28,[1]Sheet1!$B:$BD,55,0)</f>
        <v>2978.3333333333298</v>
      </c>
      <c r="N28" s="44">
        <f>VLOOKUP(C28,[1]Sheet1!$B:$BE,56,0)</f>
        <v>2978.3333333333298</v>
      </c>
      <c r="O28" s="44">
        <f>VLOOKUP(C28,[1]Sheet1!$B:$BF,57,0)</f>
        <v>6706.6666666666697</v>
      </c>
      <c r="P28" s="44">
        <f>VLOOKUP(C28,[2]Sheet1!$B:$BH,59,0)</f>
        <v>6706.666666666667</v>
      </c>
      <c r="Q28" s="108">
        <f t="shared" si="5"/>
        <v>25326.666666666657</v>
      </c>
      <c r="R28" s="109"/>
      <c r="S28" s="109"/>
      <c r="T28" s="109"/>
      <c r="U28" s="109">
        <f>VLOOKUP(C28,'[4]5.30 (2)'!$C$4:$V$115,20,0)</f>
        <v>5000</v>
      </c>
      <c r="V28" s="109">
        <f t="shared" si="6"/>
        <v>5000</v>
      </c>
      <c r="W28" s="106">
        <f t="shared" si="7"/>
        <v>20326.666666666657</v>
      </c>
      <c r="X28" s="112">
        <f t="shared" si="8"/>
        <v>35240</v>
      </c>
      <c r="Y28" s="61">
        <f t="shared" si="9"/>
        <v>20326.666666666657</v>
      </c>
      <c r="Z28" s="107">
        <f t="shared" si="10"/>
        <v>20326.666666666657</v>
      </c>
      <c r="AA28" s="138"/>
      <c r="AB28" s="26">
        <f>IF(Z28&lt;=0,"100%",AA28/Z28)</f>
        <v>0</v>
      </c>
      <c r="AC28" s="138"/>
      <c r="AD28" s="26">
        <f t="shared" si="1"/>
        <v>0</v>
      </c>
      <c r="AE28" s="138"/>
      <c r="AF28" s="26">
        <f t="shared" si="2"/>
        <v>0</v>
      </c>
      <c r="AG28" s="17">
        <f>AA28</f>
        <v>0</v>
      </c>
      <c r="AH28" s="122">
        <f>AG28/$AG$1</f>
        <v>0</v>
      </c>
      <c r="AI28" s="124"/>
      <c r="AJ28" s="24"/>
      <c r="AK28" s="24"/>
      <c r="AL28" s="124">
        <f t="shared" si="3"/>
        <v>0</v>
      </c>
      <c r="AM28" s="24">
        <v>0</v>
      </c>
      <c r="AN28" s="126">
        <f>IF(AG28=0,0,AL28/AG28+AM28)</f>
        <v>0</v>
      </c>
      <c r="AO28" s="17">
        <f>AG28*(1-AN28)</f>
        <v>0</v>
      </c>
      <c r="AP28" s="14"/>
      <c r="AQ28" s="7"/>
      <c r="AR28" s="14"/>
      <c r="AS28" s="10" t="s">
        <v>23</v>
      </c>
      <c r="AT28" s="23"/>
      <c r="AU28" s="7" t="s">
        <v>360</v>
      </c>
      <c r="AV28" s="20"/>
    </row>
    <row r="29" spans="1:50" ht="36" hidden="1" customHeight="1" x14ac:dyDescent="0.25">
      <c r="A29" s="7">
        <f t="shared" si="4"/>
        <v>26</v>
      </c>
      <c r="B29" s="7" t="s">
        <v>29</v>
      </c>
      <c r="C29" s="33" t="s">
        <v>435</v>
      </c>
      <c r="D29" s="137" t="s">
        <v>436</v>
      </c>
      <c r="E29" s="12" t="s">
        <v>618</v>
      </c>
      <c r="F29" s="11" t="s">
        <v>359</v>
      </c>
      <c r="G29" s="12" t="s">
        <v>359</v>
      </c>
      <c r="H29" s="30">
        <v>1</v>
      </c>
      <c r="I29" s="35">
        <v>24345</v>
      </c>
      <c r="J29" s="35">
        <v>24345</v>
      </c>
      <c r="K29" s="44">
        <f>VLOOKUP(C29,[1]Sheet1!$B$5:$BB$697,53,0)</f>
        <v>0</v>
      </c>
      <c r="L29" s="44">
        <f>VLOOKUP(C29,[1]Sheet1!$B:$BC,54,0)</f>
        <v>0</v>
      </c>
      <c r="M29" s="44">
        <f>VLOOKUP(C29,[1]Sheet1!$B:$BD,55,0)</f>
        <v>0</v>
      </c>
      <c r="N29" s="44">
        <f>VLOOKUP(C29,[1]Sheet1!$B:$BE,56,0)</f>
        <v>0</v>
      </c>
      <c r="O29" s="44">
        <f>VLOOKUP(C29,[1]Sheet1!$B:$BF,57,0)</f>
        <v>0</v>
      </c>
      <c r="P29" s="44">
        <f>VLOOKUP(C29,[2]Sheet1!$B:$BH,59,0)</f>
        <v>0</v>
      </c>
      <c r="Q29" s="108">
        <f t="shared" si="5"/>
        <v>0</v>
      </c>
      <c r="R29" s="109"/>
      <c r="S29" s="109"/>
      <c r="T29" s="109"/>
      <c r="U29" s="109"/>
      <c r="V29" s="109">
        <f t="shared" si="6"/>
        <v>0</v>
      </c>
      <c r="W29" s="106">
        <f t="shared" si="7"/>
        <v>0</v>
      </c>
      <c r="X29" s="112">
        <f t="shared" si="8"/>
        <v>24345</v>
      </c>
      <c r="Y29" s="61">
        <f t="shared" si="9"/>
        <v>0</v>
      </c>
      <c r="Z29" s="107">
        <f t="shared" si="10"/>
        <v>0</v>
      </c>
      <c r="AA29" s="138">
        <v>24345</v>
      </c>
      <c r="AB29" s="26" t="str">
        <f>IF(Z29&lt;=0,"100%",AA29/Z29)</f>
        <v>100%</v>
      </c>
      <c r="AC29" s="138">
        <v>24345</v>
      </c>
      <c r="AD29" s="26" t="str">
        <f t="shared" si="1"/>
        <v>100%</v>
      </c>
      <c r="AE29" s="138">
        <v>24345</v>
      </c>
      <c r="AF29" s="26" t="str">
        <f t="shared" si="2"/>
        <v>100%</v>
      </c>
      <c r="AG29" s="17">
        <f>AA29</f>
        <v>24345</v>
      </c>
      <c r="AH29" s="122">
        <f>AG29/$AG$1</f>
        <v>1.4381466030000159E-2</v>
      </c>
      <c r="AI29" s="124"/>
      <c r="AJ29" s="24"/>
      <c r="AK29" s="24"/>
      <c r="AL29" s="124">
        <f t="shared" si="3"/>
        <v>0</v>
      </c>
      <c r="AM29" s="24">
        <v>0</v>
      </c>
      <c r="AN29" s="126">
        <f>IF(AG29=0,0,AL29/AG29+AM29)</f>
        <v>0</v>
      </c>
      <c r="AO29" s="17">
        <f>AG29*(1-AN29)</f>
        <v>24345</v>
      </c>
      <c r="AP29" s="14"/>
      <c r="AQ29" s="7"/>
      <c r="AR29" s="14"/>
      <c r="AS29" s="10" t="s">
        <v>23</v>
      </c>
      <c r="AT29" s="23"/>
      <c r="AU29" s="7" t="s">
        <v>434</v>
      </c>
      <c r="AV29" s="20"/>
    </row>
    <row r="30" spans="1:50" ht="36" hidden="1" customHeight="1" x14ac:dyDescent="0.25">
      <c r="A30" s="7">
        <f t="shared" si="4"/>
        <v>27</v>
      </c>
      <c r="B30" s="7" t="s">
        <v>29</v>
      </c>
      <c r="C30" s="8" t="s">
        <v>587</v>
      </c>
      <c r="D30" s="137" t="s">
        <v>437</v>
      </c>
      <c r="E30" s="12" t="s">
        <v>618</v>
      </c>
      <c r="F30" s="11" t="s">
        <v>359</v>
      </c>
      <c r="G30" s="12" t="s">
        <v>359</v>
      </c>
      <c r="H30" s="30">
        <v>1</v>
      </c>
      <c r="I30" s="35">
        <v>35587.5</v>
      </c>
      <c r="J30" s="35">
        <v>35587.5</v>
      </c>
      <c r="K30" s="44"/>
      <c r="L30" s="44"/>
      <c r="M30" s="44"/>
      <c r="N30" s="44"/>
      <c r="O30" s="44"/>
      <c r="P30" s="44"/>
      <c r="Q30" s="108">
        <f t="shared" si="5"/>
        <v>0</v>
      </c>
      <c r="R30" s="109"/>
      <c r="S30" s="109"/>
      <c r="T30" s="109"/>
      <c r="U30" s="109"/>
      <c r="V30" s="109">
        <f t="shared" si="6"/>
        <v>0</v>
      </c>
      <c r="W30" s="106">
        <f t="shared" si="7"/>
        <v>0</v>
      </c>
      <c r="X30" s="112">
        <f t="shared" si="8"/>
        <v>35587.5</v>
      </c>
      <c r="Y30" s="61">
        <f t="shared" si="9"/>
        <v>0</v>
      </c>
      <c r="Z30" s="107">
        <f t="shared" si="10"/>
        <v>0</v>
      </c>
      <c r="AA30" s="138">
        <v>35587.5</v>
      </c>
      <c r="AB30" s="26" t="str">
        <f>IF(Z30&lt;=0,"100%",AA30/Z30)</f>
        <v>100%</v>
      </c>
      <c r="AC30" s="138">
        <v>35587.5</v>
      </c>
      <c r="AD30" s="26" t="str">
        <f t="shared" si="1"/>
        <v>100%</v>
      </c>
      <c r="AE30" s="138">
        <v>35587.5</v>
      </c>
      <c r="AF30" s="26" t="str">
        <f t="shared" si="2"/>
        <v>100%</v>
      </c>
      <c r="AG30" s="17">
        <f>AA30</f>
        <v>35587.5</v>
      </c>
      <c r="AH30" s="122">
        <f>AG30/$AG$1</f>
        <v>2.1022814637199863E-2</v>
      </c>
      <c r="AI30" s="124"/>
      <c r="AJ30" s="24"/>
      <c r="AK30" s="24"/>
      <c r="AL30" s="124">
        <f t="shared" si="3"/>
        <v>0</v>
      </c>
      <c r="AM30" s="24">
        <v>0</v>
      </c>
      <c r="AN30" s="126">
        <f>IF(AG30=0,0,AL30/AG30+AM30)</f>
        <v>0</v>
      </c>
      <c r="AO30" s="17">
        <f>AG30*(1-AN30)</f>
        <v>35587.5</v>
      </c>
      <c r="AP30" s="14"/>
      <c r="AQ30" s="7"/>
      <c r="AR30" s="14"/>
      <c r="AS30" s="10" t="s">
        <v>23</v>
      </c>
      <c r="AT30" s="23"/>
      <c r="AU30" s="7" t="s">
        <v>434</v>
      </c>
      <c r="AV30" s="20" t="s">
        <v>438</v>
      </c>
    </row>
    <row r="31" spans="1:50" ht="36" hidden="1" customHeight="1" x14ac:dyDescent="0.25">
      <c r="A31" s="7">
        <f t="shared" si="4"/>
        <v>28</v>
      </c>
      <c r="B31" s="7" t="s">
        <v>29</v>
      </c>
      <c r="C31" s="8" t="s">
        <v>206</v>
      </c>
      <c r="D31" s="182" t="s">
        <v>439</v>
      </c>
      <c r="E31" s="183" t="s">
        <v>619</v>
      </c>
      <c r="F31" s="11" t="s">
        <v>21</v>
      </c>
      <c r="G31" s="12" t="s">
        <v>203</v>
      </c>
      <c r="H31" s="73">
        <v>1</v>
      </c>
      <c r="I31" s="31">
        <f>VLOOKUP(C31,[1]Sheet1!$B:$AY,50,0)</f>
        <v>236900</v>
      </c>
      <c r="J31" s="31">
        <f>VLOOKUP(C31,[1]Sheet1!$B:$AZ,51,0)</f>
        <v>236900</v>
      </c>
      <c r="K31" s="44">
        <f>VLOOKUP(C31,[1]Sheet1!$B$5:$BB$697,53,0)</f>
        <v>0</v>
      </c>
      <c r="L31" s="44">
        <f>VLOOKUP(C31,[1]Sheet1!$B:$BC,54,0)</f>
        <v>0</v>
      </c>
      <c r="M31" s="44">
        <f>VLOOKUP(C31,[1]Sheet1!$B:$BD,55,0)</f>
        <v>0</v>
      </c>
      <c r="N31" s="44">
        <f>VLOOKUP(C31,[1]Sheet1!$B:$BE,56,0)</f>
        <v>0</v>
      </c>
      <c r="O31" s="44">
        <f>VLOOKUP(C31,[1]Sheet1!$B:$BF,57,0)</f>
        <v>0</v>
      </c>
      <c r="P31" s="44">
        <f>VLOOKUP(C31,[2]Sheet1!$B:$BH,59,0)</f>
        <v>0</v>
      </c>
      <c r="Q31" s="108">
        <f t="shared" si="5"/>
        <v>0</v>
      </c>
      <c r="R31" s="109">
        <f>VLOOKUP(C31,[3]Sheet2!$A:$V,21,0)</f>
        <v>0</v>
      </c>
      <c r="S31" s="109"/>
      <c r="T31" s="109"/>
      <c r="U31" s="109">
        <f>VLOOKUP(C31,'[4]5.30 (2)'!$C$4:$V$115,20,0)</f>
        <v>180000</v>
      </c>
      <c r="V31" s="109">
        <f t="shared" si="6"/>
        <v>180000</v>
      </c>
      <c r="W31" s="106">
        <f t="shared" si="7"/>
        <v>-180000</v>
      </c>
      <c r="X31" s="112">
        <f t="shared" si="8"/>
        <v>56900</v>
      </c>
      <c r="Y31" s="61">
        <f t="shared" si="9"/>
        <v>56900</v>
      </c>
      <c r="Z31" s="107">
        <f t="shared" si="10"/>
        <v>56900</v>
      </c>
      <c r="AA31" s="61"/>
      <c r="AB31" s="26">
        <f>IF(Z31&lt;=0,"100%",AA31/Z31)</f>
        <v>0</v>
      </c>
      <c r="AC31" s="61"/>
      <c r="AD31" s="26">
        <f t="shared" si="1"/>
        <v>0</v>
      </c>
      <c r="AE31" s="61"/>
      <c r="AF31" s="26">
        <f t="shared" si="2"/>
        <v>0</v>
      </c>
      <c r="AG31" s="17">
        <f>AA31</f>
        <v>0</v>
      </c>
      <c r="AH31" s="122">
        <f>AG31/$AG$1</f>
        <v>0</v>
      </c>
      <c r="AI31" s="124"/>
      <c r="AJ31" s="24"/>
      <c r="AK31" s="24"/>
      <c r="AL31" s="124">
        <f t="shared" si="3"/>
        <v>0</v>
      </c>
      <c r="AM31" s="24">
        <v>0</v>
      </c>
      <c r="AN31" s="126">
        <f>IF(AG31=0,0,AL31/AG31+AM31)</f>
        <v>0</v>
      </c>
      <c r="AO31" s="17">
        <f>AG31*(1-AN31)</f>
        <v>0</v>
      </c>
      <c r="AP31" s="134"/>
      <c r="AQ31" s="135"/>
      <c r="AR31" s="134"/>
      <c r="AS31" s="10" t="s">
        <v>23</v>
      </c>
      <c r="AT31" s="17"/>
      <c r="AU31" s="7" t="s">
        <v>128</v>
      </c>
      <c r="AV31" s="20" t="s">
        <v>343</v>
      </c>
    </row>
    <row r="32" spans="1:50" ht="36" hidden="1" customHeight="1" x14ac:dyDescent="0.25">
      <c r="A32" s="7">
        <f t="shared" si="4"/>
        <v>29</v>
      </c>
      <c r="B32" s="7" t="s">
        <v>29</v>
      </c>
      <c r="C32" s="8" t="s">
        <v>129</v>
      </c>
      <c r="D32" s="114" t="s">
        <v>130</v>
      </c>
      <c r="E32" s="183" t="s">
        <v>619</v>
      </c>
      <c r="F32" s="11" t="s">
        <v>27</v>
      </c>
      <c r="G32" s="12" t="s">
        <v>203</v>
      </c>
      <c r="H32" s="73">
        <v>1</v>
      </c>
      <c r="I32" s="31">
        <f>VLOOKUP(C32,[1]Sheet1!$B:$AY,50,0)</f>
        <v>40459.99</v>
      </c>
      <c r="J32" s="31">
        <f>VLOOKUP(C32,[1]Sheet1!$B:$AZ,51,0)</f>
        <v>40459.99</v>
      </c>
      <c r="K32" s="44">
        <f>VLOOKUP(C32,[1]Sheet1!$B$5:$BB$697,53,0)</f>
        <v>6743.3316666666697</v>
      </c>
      <c r="L32" s="44">
        <f>VLOOKUP(C32,[1]Sheet1!$B:$BC,54,0)</f>
        <v>6743.3316666666697</v>
      </c>
      <c r="M32" s="44">
        <f>VLOOKUP(C32,[1]Sheet1!$B:$BD,55,0)</f>
        <v>6743.3316666666697</v>
      </c>
      <c r="N32" s="44">
        <f>VLOOKUP(C32,[1]Sheet1!$B:$BE,56,0)</f>
        <v>6743.3316666666697</v>
      </c>
      <c r="O32" s="44">
        <f>VLOOKUP(C32,[1]Sheet1!$B:$BF,57,0)</f>
        <v>0</v>
      </c>
      <c r="P32" s="44">
        <f>VLOOKUP(C32,[2]Sheet1!$B:$BH,59,0)</f>
        <v>0</v>
      </c>
      <c r="Q32" s="108">
        <f t="shared" si="5"/>
        <v>26973.326666666679</v>
      </c>
      <c r="R32" s="109">
        <f>VLOOKUP(C32,[3]Sheet2!$A:$V,21,0)</f>
        <v>0</v>
      </c>
      <c r="S32" s="109"/>
      <c r="T32" s="109"/>
      <c r="U32" s="109">
        <f>VLOOKUP(C32,'[4]5.30 (2)'!$C$4:$V$115,20,0)</f>
        <v>20000</v>
      </c>
      <c r="V32" s="109">
        <f t="shared" si="6"/>
        <v>20000</v>
      </c>
      <c r="W32" s="106">
        <f t="shared" si="7"/>
        <v>6973.3266666666786</v>
      </c>
      <c r="X32" s="112">
        <f t="shared" si="8"/>
        <v>20459.989999999998</v>
      </c>
      <c r="Y32" s="61">
        <f t="shared" si="9"/>
        <v>20459.989999999998</v>
      </c>
      <c r="Z32" s="107">
        <f t="shared" si="10"/>
        <v>20459.989999999998</v>
      </c>
      <c r="AA32" s="61"/>
      <c r="AB32" s="26">
        <f>IF(Z32&lt;=0,"100%",AA32/Z32)</f>
        <v>0</v>
      </c>
      <c r="AC32" s="61">
        <v>20459.989999999998</v>
      </c>
      <c r="AD32" s="26">
        <f t="shared" si="1"/>
        <v>1</v>
      </c>
      <c r="AE32" s="61">
        <v>20459.989999999998</v>
      </c>
      <c r="AF32" s="26">
        <f t="shared" si="2"/>
        <v>1</v>
      </c>
      <c r="AG32" s="17">
        <f>AA32</f>
        <v>0</v>
      </c>
      <c r="AH32" s="122">
        <f>AG32/$AG$1</f>
        <v>0</v>
      </c>
      <c r="AI32" s="124"/>
      <c r="AJ32" s="24"/>
      <c r="AK32" s="24"/>
      <c r="AL32" s="124">
        <f t="shared" si="3"/>
        <v>0</v>
      </c>
      <c r="AM32" s="24">
        <v>0</v>
      </c>
      <c r="AN32" s="126">
        <f>IF(AG32=0,0,AL32/AG32+AM32)</f>
        <v>0</v>
      </c>
      <c r="AO32" s="17">
        <f>AG32*(1-AN32)</f>
        <v>0</v>
      </c>
      <c r="AP32" s="14"/>
      <c r="AQ32" s="7"/>
      <c r="AR32" s="14"/>
      <c r="AS32" s="10" t="s">
        <v>23</v>
      </c>
      <c r="AT32" s="23"/>
      <c r="AU32" s="7" t="s">
        <v>128</v>
      </c>
      <c r="AV32" s="20"/>
    </row>
    <row r="33" spans="1:50" s="71" customFormat="1" ht="36" hidden="1" customHeight="1" x14ac:dyDescent="0.25">
      <c r="A33" s="7">
        <f t="shared" si="4"/>
        <v>30</v>
      </c>
      <c r="B33" s="7" t="s">
        <v>29</v>
      </c>
      <c r="C33" s="8" t="s">
        <v>211</v>
      </c>
      <c r="D33" s="114" t="s">
        <v>212</v>
      </c>
      <c r="E33" s="183" t="s">
        <v>619</v>
      </c>
      <c r="F33" s="11" t="s">
        <v>21</v>
      </c>
      <c r="G33" s="12" t="s">
        <v>203</v>
      </c>
      <c r="H33" s="73">
        <v>1</v>
      </c>
      <c r="I33" s="31">
        <f>VLOOKUP(C33,[1]Sheet1!$B:$AY,50,0)</f>
        <v>151605.35</v>
      </c>
      <c r="J33" s="31">
        <f>VLOOKUP(C33,[1]Sheet1!$B:$AZ,51,0)</f>
        <v>151605.35</v>
      </c>
      <c r="K33" s="44">
        <f>VLOOKUP(C33,[1]Sheet1!$B$5:$BB$697,53,0)</f>
        <v>25267.558333333302</v>
      </c>
      <c r="L33" s="44">
        <f>VLOOKUP(C33,[1]Sheet1!$B:$BC,54,0)</f>
        <v>25267.558333333302</v>
      </c>
      <c r="M33" s="44">
        <f>VLOOKUP(C33,[1]Sheet1!$B:$BD,55,0)</f>
        <v>25267.558333333302</v>
      </c>
      <c r="N33" s="44">
        <f>VLOOKUP(C33,[1]Sheet1!$B:$BE,56,0)</f>
        <v>25267.558333333302</v>
      </c>
      <c r="O33" s="44">
        <f>VLOOKUP(C33,[1]Sheet1!$B:$BF,57,0)</f>
        <v>0</v>
      </c>
      <c r="P33" s="44">
        <f>VLOOKUP(C33,[2]Sheet1!$B:$BH,59,0)</f>
        <v>0</v>
      </c>
      <c r="Q33" s="108">
        <f t="shared" si="5"/>
        <v>101070.23333333321</v>
      </c>
      <c r="R33" s="109">
        <f>VLOOKUP(C33,[3]Sheet2!$A:$V,21,0)</f>
        <v>0</v>
      </c>
      <c r="S33" s="109"/>
      <c r="T33" s="109"/>
      <c r="U33" s="109">
        <f>VLOOKUP(C33,'[4]5.30 (2)'!$C$4:$V$115,20,0)</f>
        <v>50000</v>
      </c>
      <c r="V33" s="109">
        <f t="shared" si="6"/>
        <v>50000</v>
      </c>
      <c r="W33" s="106">
        <f t="shared" si="7"/>
        <v>51070.233333333206</v>
      </c>
      <c r="X33" s="112">
        <f t="shared" si="8"/>
        <v>101605.35</v>
      </c>
      <c r="Y33" s="61">
        <f t="shared" si="9"/>
        <v>101605.35</v>
      </c>
      <c r="Z33" s="107">
        <f t="shared" si="10"/>
        <v>101605.35</v>
      </c>
      <c r="AA33" s="61"/>
      <c r="AB33" s="26">
        <f>IF(Z33&lt;=0,"100%",AA33/Z33)</f>
        <v>0</v>
      </c>
      <c r="AC33" s="61">
        <v>101605.35</v>
      </c>
      <c r="AD33" s="26">
        <f t="shared" si="1"/>
        <v>1</v>
      </c>
      <c r="AE33" s="61">
        <v>101605.35</v>
      </c>
      <c r="AF33" s="26">
        <f t="shared" si="2"/>
        <v>1</v>
      </c>
      <c r="AG33" s="17">
        <f>AA33</f>
        <v>0</v>
      </c>
      <c r="AH33" s="122">
        <f>AG33/$AG$1</f>
        <v>0</v>
      </c>
      <c r="AI33" s="124"/>
      <c r="AJ33" s="24"/>
      <c r="AK33" s="24"/>
      <c r="AL33" s="124">
        <f t="shared" si="3"/>
        <v>0</v>
      </c>
      <c r="AM33" s="24">
        <v>0</v>
      </c>
      <c r="AN33" s="126">
        <f>IF(AG33=0,0,AL33/AG33+AM33)</f>
        <v>0</v>
      </c>
      <c r="AO33" s="17">
        <f>AG33*(1-AN33)</f>
        <v>0</v>
      </c>
      <c r="AP33" s="14"/>
      <c r="AQ33" s="7"/>
      <c r="AR33" s="14"/>
      <c r="AS33" s="10" t="s">
        <v>23</v>
      </c>
      <c r="AT33" s="17"/>
      <c r="AU33" s="7" t="s">
        <v>24</v>
      </c>
      <c r="AV33" s="20" t="s">
        <v>344</v>
      </c>
      <c r="AW33"/>
      <c r="AX33" s="84"/>
    </row>
    <row r="34" spans="1:50" ht="36" hidden="1" customHeight="1" x14ac:dyDescent="0.25">
      <c r="A34" s="7">
        <f t="shared" si="4"/>
        <v>31</v>
      </c>
      <c r="B34" s="7" t="s">
        <v>29</v>
      </c>
      <c r="C34" s="8" t="s">
        <v>209</v>
      </c>
      <c r="D34" s="114" t="s">
        <v>210</v>
      </c>
      <c r="E34" s="183" t="s">
        <v>619</v>
      </c>
      <c r="F34" s="11" t="s">
        <v>21</v>
      </c>
      <c r="G34" s="12" t="s">
        <v>203</v>
      </c>
      <c r="H34" s="73">
        <v>0.8</v>
      </c>
      <c r="I34" s="31">
        <f>VLOOKUP(C34,[1]Sheet1!$B:$AY,50,0)</f>
        <v>508630.26</v>
      </c>
      <c r="J34" s="31">
        <f>VLOOKUP(C34,[1]Sheet1!$B:$AZ,51,0)</f>
        <v>508630.26</v>
      </c>
      <c r="K34" s="44">
        <f>VLOOKUP(C34,[1]Sheet1!$B$5:$BB$697,53,0)</f>
        <v>67800.616666666698</v>
      </c>
      <c r="L34" s="44">
        <f>VLOOKUP(C34,[1]Sheet1!$B:$BC,54,0)</f>
        <v>84771.71</v>
      </c>
      <c r="M34" s="44">
        <f>VLOOKUP(C34,[1]Sheet1!$B:$BD,55,0)</f>
        <v>84771.71</v>
      </c>
      <c r="N34" s="44">
        <f>VLOOKUP(C34,[1]Sheet1!$B:$BE,56,0)</f>
        <v>79234.186666666705</v>
      </c>
      <c r="O34" s="44">
        <f>VLOOKUP(C34,[1]Sheet1!$B:$BF,57,0)</f>
        <v>62267.519999999997</v>
      </c>
      <c r="P34" s="44">
        <f>VLOOKUP(C34,[2]Sheet1!$B:$BH,59,0)</f>
        <v>45296.426666666666</v>
      </c>
      <c r="Q34" s="108">
        <f t="shared" si="5"/>
        <v>339313.73600000015</v>
      </c>
      <c r="R34" s="109">
        <f>VLOOKUP(C34,[3]Sheet2!$A:$V,21,0)</f>
        <v>0</v>
      </c>
      <c r="S34" s="109"/>
      <c r="T34" s="109"/>
      <c r="U34" s="109">
        <f>VLOOKUP(C34,'[4]5.30 (2)'!$C$4:$V$115,20,0)</f>
        <v>50000</v>
      </c>
      <c r="V34" s="109">
        <f t="shared" si="6"/>
        <v>50000</v>
      </c>
      <c r="W34" s="106">
        <f t="shared" si="7"/>
        <v>289313.73600000015</v>
      </c>
      <c r="X34" s="112">
        <f t="shared" si="8"/>
        <v>458630.26</v>
      </c>
      <c r="Y34" s="61">
        <f t="shared" si="9"/>
        <v>458630.26</v>
      </c>
      <c r="Z34" s="107">
        <f t="shared" si="10"/>
        <v>458630.26</v>
      </c>
      <c r="AA34" s="61"/>
      <c r="AB34" s="26">
        <f>IF(Z34&lt;=0,"100%",AA34/Z34)</f>
        <v>0</v>
      </c>
      <c r="AC34" s="61">
        <v>50000</v>
      </c>
      <c r="AD34" s="26">
        <f t="shared" si="1"/>
        <v>0.10902028139181222</v>
      </c>
      <c r="AE34" s="61">
        <v>50000</v>
      </c>
      <c r="AF34" s="26">
        <f t="shared" si="2"/>
        <v>0.10902028139181222</v>
      </c>
      <c r="AG34" s="17">
        <f>AA34</f>
        <v>0</v>
      </c>
      <c r="AH34" s="122">
        <f>AG34/$AG$1</f>
        <v>0</v>
      </c>
      <c r="AI34" s="124"/>
      <c r="AJ34" s="24"/>
      <c r="AK34" s="24"/>
      <c r="AL34" s="124">
        <f t="shared" si="3"/>
        <v>0</v>
      </c>
      <c r="AM34" s="24">
        <v>0.03</v>
      </c>
      <c r="AN34" s="126">
        <f>IF(AG34=0,0,AL34/AG34+AM34)</f>
        <v>0</v>
      </c>
      <c r="AO34" s="17">
        <f>AG34*(1-AN34)</f>
        <v>0</v>
      </c>
      <c r="AP34" s="14"/>
      <c r="AQ34" s="7"/>
      <c r="AR34" s="14"/>
      <c r="AS34" s="10" t="s">
        <v>23</v>
      </c>
      <c r="AT34" s="23"/>
      <c r="AU34" s="7" t="s">
        <v>24</v>
      </c>
      <c r="AV34" s="20"/>
    </row>
    <row r="35" spans="1:50" ht="36" hidden="1" customHeight="1" x14ac:dyDescent="0.25">
      <c r="A35" s="7">
        <f t="shared" si="4"/>
        <v>32</v>
      </c>
      <c r="B35" s="7" t="s">
        <v>29</v>
      </c>
      <c r="C35" s="8" t="s">
        <v>345</v>
      </c>
      <c r="D35" s="114" t="s">
        <v>346</v>
      </c>
      <c r="E35" s="183" t="s">
        <v>619</v>
      </c>
      <c r="F35" s="11" t="s">
        <v>27</v>
      </c>
      <c r="G35" s="12" t="s">
        <v>203</v>
      </c>
      <c r="H35" s="73">
        <v>0.8</v>
      </c>
      <c r="I35" s="31">
        <f>VLOOKUP(C35,[1]Sheet1!$B:$AY,50,0)</f>
        <v>856630.84</v>
      </c>
      <c r="J35" s="31">
        <f>VLOOKUP(C35,[1]Sheet1!$B:$AZ,51,0)</f>
        <v>856630.84</v>
      </c>
      <c r="K35" s="44">
        <f>VLOOKUP(C35,[1]Sheet1!$B$5:$BB$697,53,0)</f>
        <v>5627.1783333333296</v>
      </c>
      <c r="L35" s="44">
        <f>VLOOKUP(C35,[1]Sheet1!$B:$BC,54,0)</f>
        <v>5627.1783333333296</v>
      </c>
      <c r="M35" s="44">
        <f>VLOOKUP(C35,[1]Sheet1!$B:$BD,55,0)</f>
        <v>0</v>
      </c>
      <c r="N35" s="44">
        <f>VLOOKUP(C35,[1]Sheet1!$B:$BE,56,0)</f>
        <v>0</v>
      </c>
      <c r="O35" s="44">
        <f>VLOOKUP(C35,[1]Sheet1!$B:$BF,57,0)</f>
        <v>0</v>
      </c>
      <c r="P35" s="44">
        <f>VLOOKUP(C35,[2]Sheet1!$B:$BH,59,0)</f>
        <v>0</v>
      </c>
      <c r="Q35" s="108">
        <f t="shared" si="5"/>
        <v>9003.4853333333285</v>
      </c>
      <c r="R35" s="109">
        <f>VLOOKUP(C35,[3]Sheet2!$A:$V,21,0)</f>
        <v>70000</v>
      </c>
      <c r="S35" s="109"/>
      <c r="T35" s="109"/>
      <c r="U35" s="109">
        <f>VLOOKUP(C35,'[4]5.30 (2)'!$C$4:$V$115,20,0)</f>
        <v>20000</v>
      </c>
      <c r="V35" s="109">
        <f t="shared" si="6"/>
        <v>90000</v>
      </c>
      <c r="W35" s="106">
        <f t="shared" si="7"/>
        <v>-80996.51466666667</v>
      </c>
      <c r="X35" s="112">
        <f t="shared" si="8"/>
        <v>836630.84</v>
      </c>
      <c r="Y35" s="61">
        <f t="shared" si="9"/>
        <v>836630.84</v>
      </c>
      <c r="Z35" s="107">
        <f t="shared" si="10"/>
        <v>836630.84</v>
      </c>
      <c r="AA35" s="61"/>
      <c r="AB35" s="26">
        <f>IF(Z35&lt;=0,"100%",AA35/Z35)</f>
        <v>0</v>
      </c>
      <c r="AC35" s="61">
        <v>50000</v>
      </c>
      <c r="AD35" s="26">
        <f t="shared" si="1"/>
        <v>5.9763515291881904E-2</v>
      </c>
      <c r="AE35" s="61">
        <v>100000</v>
      </c>
      <c r="AF35" s="26">
        <f t="shared" si="2"/>
        <v>0.11952703058376381</v>
      </c>
      <c r="AG35" s="17">
        <f>AA35</f>
        <v>0</v>
      </c>
      <c r="AH35" s="122">
        <f>AG35/$AG$1</f>
        <v>0</v>
      </c>
      <c r="AI35" s="124"/>
      <c r="AJ35" s="24"/>
      <c r="AK35" s="24"/>
      <c r="AL35" s="124">
        <f t="shared" si="3"/>
        <v>0</v>
      </c>
      <c r="AM35" s="24">
        <v>0</v>
      </c>
      <c r="AN35" s="126">
        <f>IF(AG35=0,0,AL35/AG35+AM35)</f>
        <v>0</v>
      </c>
      <c r="AO35" s="17">
        <f>AG35*(1-AN35)</f>
        <v>0</v>
      </c>
      <c r="AP35" s="134"/>
      <c r="AQ35" s="135"/>
      <c r="AR35" s="134"/>
      <c r="AS35" s="10" t="s">
        <v>23</v>
      </c>
      <c r="AT35" s="23"/>
      <c r="AU35" s="7" t="s">
        <v>128</v>
      </c>
      <c r="AV35" s="20"/>
    </row>
    <row r="36" spans="1:50" ht="36" hidden="1" customHeight="1" x14ac:dyDescent="0.25">
      <c r="A36" s="7">
        <f t="shared" si="4"/>
        <v>33</v>
      </c>
      <c r="B36" s="7" t="s">
        <v>29</v>
      </c>
      <c r="C36" s="8" t="s">
        <v>347</v>
      </c>
      <c r="D36" s="114" t="s">
        <v>348</v>
      </c>
      <c r="E36" s="183" t="s">
        <v>619</v>
      </c>
      <c r="F36" s="11" t="s">
        <v>21</v>
      </c>
      <c r="G36" s="12" t="s">
        <v>203</v>
      </c>
      <c r="H36" s="73">
        <v>0.8</v>
      </c>
      <c r="I36" s="31">
        <f>VLOOKUP(C36,[1]Sheet1!$B:$AY,50,0)</f>
        <v>116823.94</v>
      </c>
      <c r="J36" s="31">
        <f>VLOOKUP(C36,[1]Sheet1!$B:$AZ,51,0)</f>
        <v>103214.78</v>
      </c>
      <c r="K36" s="44">
        <f>VLOOKUP(C36,[1]Sheet1!$B$5:$BB$697,53,0)</f>
        <v>6985.38</v>
      </c>
      <c r="L36" s="44">
        <f>VLOOKUP(C36,[1]Sheet1!$B:$BC,54,0)</f>
        <v>13524.313333333301</v>
      </c>
      <c r="M36" s="44">
        <f>VLOOKUP(C36,[1]Sheet1!$B:$BD,55,0)</f>
        <v>17202.4633333333</v>
      </c>
      <c r="N36" s="44">
        <f>VLOOKUP(C36,[1]Sheet1!$B:$BE,56,0)</f>
        <v>15801.9433333333</v>
      </c>
      <c r="O36" s="44">
        <f>VLOOKUP(C36,[1]Sheet1!$B:$BF,57,0)</f>
        <v>12485.276666666699</v>
      </c>
      <c r="P36" s="44">
        <f>VLOOKUP(C36,[2]Sheet1!$B:$BH,59,0)</f>
        <v>12485.276666666667</v>
      </c>
      <c r="Q36" s="108">
        <f t="shared" si="5"/>
        <v>62787.722666666625</v>
      </c>
      <c r="R36" s="109">
        <f>VLOOKUP(C36,[3]Sheet2!$A:$V,21,0)</f>
        <v>0</v>
      </c>
      <c r="S36" s="109"/>
      <c r="T36" s="109"/>
      <c r="U36" s="109">
        <f>VLOOKUP(C36,'[4]5.30 (2)'!$C$4:$V$115,20,0)</f>
        <v>20000</v>
      </c>
      <c r="V36" s="109">
        <f t="shared" si="6"/>
        <v>20000</v>
      </c>
      <c r="W36" s="106">
        <f t="shared" si="7"/>
        <v>42787.722666666625</v>
      </c>
      <c r="X36" s="112">
        <f t="shared" si="8"/>
        <v>83214.78</v>
      </c>
      <c r="Y36" s="61">
        <f t="shared" si="9"/>
        <v>83214.78</v>
      </c>
      <c r="Z36" s="107">
        <f t="shared" si="10"/>
        <v>83214.78</v>
      </c>
      <c r="AA36" s="61">
        <v>20000</v>
      </c>
      <c r="AB36" s="26">
        <f>IF(Z36&lt;=0,"100%",AA36/Z36)</f>
        <v>0.24034192002911023</v>
      </c>
      <c r="AC36" s="61">
        <v>50000</v>
      </c>
      <c r="AD36" s="26">
        <f t="shared" si="1"/>
        <v>0.60085480007277559</v>
      </c>
      <c r="AE36" s="61">
        <v>83214.78</v>
      </c>
      <c r="AF36" s="26">
        <f t="shared" si="2"/>
        <v>1</v>
      </c>
      <c r="AG36" s="17">
        <f>AA36</f>
        <v>20000</v>
      </c>
      <c r="AH36" s="122">
        <f>AG36/$AG$1</f>
        <v>1.1814718447319909E-2</v>
      </c>
      <c r="AI36" s="124"/>
      <c r="AJ36" s="24"/>
      <c r="AK36" s="24"/>
      <c r="AL36" s="124">
        <f t="shared" si="3"/>
        <v>0</v>
      </c>
      <c r="AM36" s="24">
        <v>0</v>
      </c>
      <c r="AN36" s="126">
        <f>IF(AG36=0,0,AL36/AG36+AM36)</f>
        <v>0</v>
      </c>
      <c r="AO36" s="17">
        <f>AG36*(1-AN36)</f>
        <v>20000</v>
      </c>
      <c r="AP36" s="14"/>
      <c r="AQ36" s="7"/>
      <c r="AR36" s="14"/>
      <c r="AS36" s="10" t="s">
        <v>23</v>
      </c>
      <c r="AT36" s="23"/>
      <c r="AU36" s="7" t="s">
        <v>24</v>
      </c>
      <c r="AV36" s="20"/>
    </row>
    <row r="37" spans="1:50" ht="36" hidden="1" customHeight="1" x14ac:dyDescent="0.25">
      <c r="A37" s="7">
        <f t="shared" si="4"/>
        <v>34</v>
      </c>
      <c r="B37" s="7" t="s">
        <v>29</v>
      </c>
      <c r="C37" s="8" t="s">
        <v>204</v>
      </c>
      <c r="D37" s="114" t="s">
        <v>205</v>
      </c>
      <c r="E37" s="12" t="s">
        <v>620</v>
      </c>
      <c r="F37" s="11" t="s">
        <v>27</v>
      </c>
      <c r="G37" s="12" t="s">
        <v>203</v>
      </c>
      <c r="H37" s="73">
        <v>0.8</v>
      </c>
      <c r="I37" s="31">
        <f>VLOOKUP(C37,[1]Sheet1!$B:$AY,50,0)</f>
        <v>249669.96</v>
      </c>
      <c r="J37" s="31">
        <f>VLOOKUP(C37,[1]Sheet1!$B:$AZ,51,0)</f>
        <v>249669.96</v>
      </c>
      <c r="K37" s="44">
        <f>VLOOKUP(C37,[1]Sheet1!$B$5:$BB$697,53,0)</f>
        <v>0</v>
      </c>
      <c r="L37" s="44">
        <f>VLOOKUP(C37,[1]Sheet1!$B:$BC,54,0)</f>
        <v>0</v>
      </c>
      <c r="M37" s="44">
        <f>VLOOKUP(C37,[1]Sheet1!$B:$BD,55,0)</f>
        <v>0</v>
      </c>
      <c r="N37" s="44">
        <f>VLOOKUP(C37,[1]Sheet1!$B:$BE,56,0)</f>
        <v>0</v>
      </c>
      <c r="O37" s="44">
        <f>VLOOKUP(C37,[1]Sheet1!$B:$BF,57,0)</f>
        <v>0</v>
      </c>
      <c r="P37" s="44">
        <f>VLOOKUP(C37,[2]Sheet1!$B:$BH,59,0)</f>
        <v>0</v>
      </c>
      <c r="Q37" s="108">
        <f t="shared" si="5"/>
        <v>0</v>
      </c>
      <c r="R37" s="109">
        <f>VLOOKUP(C37,[3]Sheet2!$A:$V,21,0)</f>
        <v>20000</v>
      </c>
      <c r="S37" s="109"/>
      <c r="T37" s="109">
        <v>20000</v>
      </c>
      <c r="U37" s="109">
        <v>229669.96</v>
      </c>
      <c r="V37" s="109">
        <f t="shared" si="6"/>
        <v>269669.95999999996</v>
      </c>
      <c r="W37" s="106">
        <f t="shared" si="7"/>
        <v>-269669.95999999996</v>
      </c>
      <c r="X37" s="112">
        <f t="shared" si="8"/>
        <v>0</v>
      </c>
      <c r="Y37" s="61">
        <f t="shared" si="9"/>
        <v>0</v>
      </c>
      <c r="Z37" s="107">
        <f t="shared" si="10"/>
        <v>0</v>
      </c>
      <c r="AA37" s="61"/>
      <c r="AB37" s="26" t="str">
        <f>IF(Z37&lt;=0,"100%",AA37/Z37)</f>
        <v>100%</v>
      </c>
      <c r="AC37" s="61"/>
      <c r="AD37" s="26" t="str">
        <f t="shared" si="1"/>
        <v>100%</v>
      </c>
      <c r="AE37" s="61"/>
      <c r="AF37" s="26" t="str">
        <f t="shared" si="2"/>
        <v>100%</v>
      </c>
      <c r="AG37" s="17">
        <f>AA37</f>
        <v>0</v>
      </c>
      <c r="AH37" s="122">
        <f>AG37/$AG$1</f>
        <v>0</v>
      </c>
      <c r="AI37" s="124"/>
      <c r="AJ37" s="24"/>
      <c r="AK37" s="24"/>
      <c r="AL37" s="124">
        <f t="shared" si="3"/>
        <v>0</v>
      </c>
      <c r="AM37" s="24">
        <v>0</v>
      </c>
      <c r="AN37" s="126">
        <f>IF(AG37=0,0,AL37/AG37+AM37)</f>
        <v>0</v>
      </c>
      <c r="AO37" s="17">
        <f>AG37*(1-AN37)</f>
        <v>0</v>
      </c>
      <c r="AP37" s="134"/>
      <c r="AQ37" s="135"/>
      <c r="AR37" s="134"/>
      <c r="AS37" s="10" t="s">
        <v>23</v>
      </c>
      <c r="AT37" s="23"/>
      <c r="AU37" s="7" t="s">
        <v>128</v>
      </c>
      <c r="AV37" s="20"/>
    </row>
    <row r="38" spans="1:50" ht="36" hidden="1" customHeight="1" x14ac:dyDescent="0.25">
      <c r="A38" s="7">
        <f t="shared" si="4"/>
        <v>35</v>
      </c>
      <c r="B38" s="7" t="s">
        <v>29</v>
      </c>
      <c r="C38" s="8" t="s">
        <v>233</v>
      </c>
      <c r="D38" s="114" t="s">
        <v>234</v>
      </c>
      <c r="E38" s="183" t="s">
        <v>619</v>
      </c>
      <c r="F38" s="11" t="s">
        <v>27</v>
      </c>
      <c r="G38" s="12" t="s">
        <v>203</v>
      </c>
      <c r="H38" s="73">
        <v>0.8</v>
      </c>
      <c r="I38" s="31">
        <f>VLOOKUP(C38,[1]Sheet1!$B:$AY,50,0)</f>
        <v>619964</v>
      </c>
      <c r="J38" s="31">
        <f>VLOOKUP(C38,[1]Sheet1!$B:$AZ,51,0)</f>
        <v>619964</v>
      </c>
      <c r="K38" s="44">
        <f>VLOOKUP(C38,[1]Sheet1!$B$5:$BB$697,53,0)</f>
        <v>102676.5</v>
      </c>
      <c r="L38" s="44">
        <f>VLOOKUP(C38,[1]Sheet1!$B:$BC,54,0)</f>
        <v>102676.5</v>
      </c>
      <c r="M38" s="44">
        <f>VLOOKUP(C38,[1]Sheet1!$B:$BD,55,0)</f>
        <v>102676.5</v>
      </c>
      <c r="N38" s="44">
        <f>VLOOKUP(C38,[1]Sheet1!$B:$BE,56,0)</f>
        <v>39407.25</v>
      </c>
      <c r="O38" s="44">
        <f>VLOOKUP(C38,[1]Sheet1!$B:$BF,57,0)</f>
        <v>39407.25</v>
      </c>
      <c r="P38" s="44">
        <f>VLOOKUP(C38,[2]Sheet1!$B:$BH,59,0)</f>
        <v>1373.75</v>
      </c>
      <c r="Q38" s="108">
        <f t="shared" si="5"/>
        <v>310574.2</v>
      </c>
      <c r="R38" s="109">
        <f>VLOOKUP(C38,[3]Sheet2!$A:$V,21,0)</f>
        <v>30000</v>
      </c>
      <c r="S38" s="109"/>
      <c r="T38" s="109"/>
      <c r="U38" s="109"/>
      <c r="V38" s="109">
        <f t="shared" si="6"/>
        <v>30000</v>
      </c>
      <c r="W38" s="106">
        <f t="shared" si="7"/>
        <v>280574.2</v>
      </c>
      <c r="X38" s="112">
        <f t="shared" si="8"/>
        <v>619964</v>
      </c>
      <c r="Y38" s="61">
        <f t="shared" si="9"/>
        <v>619964</v>
      </c>
      <c r="Z38" s="107">
        <f t="shared" si="10"/>
        <v>619964</v>
      </c>
      <c r="AA38" s="61"/>
      <c r="AB38" s="26">
        <f>IF(Z38&lt;=0,"100%",AA38/Z38)</f>
        <v>0</v>
      </c>
      <c r="AC38" s="61">
        <v>50000</v>
      </c>
      <c r="AD38" s="26">
        <f t="shared" si="1"/>
        <v>8.0649844184501038E-2</v>
      </c>
      <c r="AE38" s="61">
        <v>619964</v>
      </c>
      <c r="AF38" s="26">
        <f t="shared" si="2"/>
        <v>1</v>
      </c>
      <c r="AG38" s="17">
        <f>AA38</f>
        <v>0</v>
      </c>
      <c r="AH38" s="122">
        <f>AG38/$AG$1</f>
        <v>0</v>
      </c>
      <c r="AI38" s="124"/>
      <c r="AJ38" s="24"/>
      <c r="AK38" s="24"/>
      <c r="AL38" s="124">
        <f t="shared" si="3"/>
        <v>0</v>
      </c>
      <c r="AM38" s="24">
        <v>0</v>
      </c>
      <c r="AN38" s="126">
        <f>IF(AG38=0,0,AL38/AG38+AM38)</f>
        <v>0</v>
      </c>
      <c r="AO38" s="17">
        <f>AG38*(1-AN38)</f>
        <v>0</v>
      </c>
      <c r="AP38" s="14"/>
      <c r="AQ38" s="7"/>
      <c r="AR38" s="14"/>
      <c r="AS38" s="10" t="s">
        <v>23</v>
      </c>
      <c r="AT38" s="23"/>
      <c r="AU38" s="7" t="s">
        <v>349</v>
      </c>
      <c r="AV38" s="20"/>
    </row>
    <row r="39" spans="1:50" ht="36" hidden="1" customHeight="1" x14ac:dyDescent="0.25">
      <c r="A39" s="7">
        <f t="shared" si="4"/>
        <v>36</v>
      </c>
      <c r="B39" s="7" t="s">
        <v>29</v>
      </c>
      <c r="C39" s="8" t="s">
        <v>207</v>
      </c>
      <c r="D39" s="114" t="s">
        <v>208</v>
      </c>
      <c r="E39" s="183" t="s">
        <v>619</v>
      </c>
      <c r="F39" s="11" t="s">
        <v>27</v>
      </c>
      <c r="G39" s="12" t="s">
        <v>203</v>
      </c>
      <c r="H39" s="73">
        <v>1</v>
      </c>
      <c r="I39" s="31">
        <f>VLOOKUP(C39,[1]Sheet1!$B:$AY,50,0)</f>
        <v>294000</v>
      </c>
      <c r="J39" s="31">
        <f>VLOOKUP(C39,[1]Sheet1!$B:$AZ,51,0)</f>
        <v>294000</v>
      </c>
      <c r="K39" s="44">
        <f>VLOOKUP(C39,[1]Sheet1!$B$5:$BB$697,53,0)</f>
        <v>0</v>
      </c>
      <c r="L39" s="44">
        <f>VLOOKUP(C39,[1]Sheet1!$B:$BC,54,0)</f>
        <v>0</v>
      </c>
      <c r="M39" s="44">
        <f>VLOOKUP(C39,[1]Sheet1!$B:$BD,55,0)</f>
        <v>0</v>
      </c>
      <c r="N39" s="44">
        <f>VLOOKUP(C39,[1]Sheet1!$B:$BE,56,0)</f>
        <v>0</v>
      </c>
      <c r="O39" s="44">
        <f>VLOOKUP(C39,[1]Sheet1!$B:$BF,57,0)</f>
        <v>0</v>
      </c>
      <c r="P39" s="44">
        <f>VLOOKUP(C39,[2]Sheet1!$B:$BH,59,0)</f>
        <v>0</v>
      </c>
      <c r="Q39" s="108">
        <f t="shared" si="5"/>
        <v>0</v>
      </c>
      <c r="R39" s="109">
        <f>VLOOKUP(C39,[3]Sheet2!$A:$V,21,0)</f>
        <v>20000</v>
      </c>
      <c r="S39" s="109"/>
      <c r="T39" s="109"/>
      <c r="U39" s="109"/>
      <c r="V39" s="109">
        <f t="shared" si="6"/>
        <v>20000</v>
      </c>
      <c r="W39" s="106">
        <f t="shared" si="7"/>
        <v>-20000</v>
      </c>
      <c r="X39" s="112">
        <f t="shared" si="8"/>
        <v>294000</v>
      </c>
      <c r="Y39" s="61">
        <f t="shared" si="9"/>
        <v>294000</v>
      </c>
      <c r="Z39" s="107">
        <f t="shared" si="10"/>
        <v>294000</v>
      </c>
      <c r="AA39" s="61"/>
      <c r="AB39" s="26">
        <f>IF(Z39&lt;=0,"100%",AA39/Z39)</f>
        <v>0</v>
      </c>
      <c r="AC39" s="61">
        <v>50000</v>
      </c>
      <c r="AD39" s="26">
        <f t="shared" si="1"/>
        <v>0.17006802721088435</v>
      </c>
      <c r="AE39" s="61">
        <v>294000</v>
      </c>
      <c r="AF39" s="26">
        <f t="shared" si="2"/>
        <v>1</v>
      </c>
      <c r="AG39" s="17">
        <f>AA39</f>
        <v>0</v>
      </c>
      <c r="AH39" s="122">
        <f>AG39/$AG$1</f>
        <v>0</v>
      </c>
      <c r="AI39" s="124"/>
      <c r="AJ39" s="24"/>
      <c r="AK39" s="24"/>
      <c r="AL39" s="124">
        <f t="shared" si="3"/>
        <v>0</v>
      </c>
      <c r="AM39" s="24">
        <v>0</v>
      </c>
      <c r="AN39" s="126">
        <f>IF(AG39=0,0,AL39/AG39+AM39)</f>
        <v>0</v>
      </c>
      <c r="AO39" s="17">
        <f>AG39*(1-AN39)</f>
        <v>0</v>
      </c>
      <c r="AP39" s="14"/>
      <c r="AQ39" s="7"/>
      <c r="AR39" s="14"/>
      <c r="AS39" s="10" t="s">
        <v>23</v>
      </c>
      <c r="AT39" s="23"/>
      <c r="AU39" s="7" t="s">
        <v>128</v>
      </c>
      <c r="AV39" s="20"/>
    </row>
    <row r="40" spans="1:50" ht="36" hidden="1" customHeight="1" x14ac:dyDescent="0.25">
      <c r="A40" s="7">
        <f t="shared" si="4"/>
        <v>37</v>
      </c>
      <c r="B40" s="7" t="s">
        <v>29</v>
      </c>
      <c r="C40" s="74" t="s">
        <v>213</v>
      </c>
      <c r="D40" s="115" t="s">
        <v>214</v>
      </c>
      <c r="E40" s="183" t="s">
        <v>619</v>
      </c>
      <c r="F40" s="11" t="s">
        <v>27</v>
      </c>
      <c r="G40" s="12" t="s">
        <v>203</v>
      </c>
      <c r="H40" s="73">
        <v>1</v>
      </c>
      <c r="I40" s="31">
        <f>VLOOKUP(C40,[1]Sheet1!$B:$AY,50,0)</f>
        <v>0</v>
      </c>
      <c r="J40" s="31">
        <f>VLOOKUP(C40,[1]Sheet1!$B:$AZ,51,0)</f>
        <v>0</v>
      </c>
      <c r="K40" s="44">
        <f>VLOOKUP(C40,[1]Sheet1!$B$5:$BB$697,53,0)</f>
        <v>0</v>
      </c>
      <c r="L40" s="44">
        <f>VLOOKUP(C40,[1]Sheet1!$B:$BC,54,0)</f>
        <v>0</v>
      </c>
      <c r="M40" s="44">
        <f>VLOOKUP(C40,[1]Sheet1!$B:$BD,55,0)</f>
        <v>0</v>
      </c>
      <c r="N40" s="44">
        <f>VLOOKUP(C40,[1]Sheet1!$B:$BE,56,0)</f>
        <v>0</v>
      </c>
      <c r="O40" s="44">
        <f>VLOOKUP(C40,[1]Sheet1!$B:$BF,57,0)</f>
        <v>0</v>
      </c>
      <c r="P40" s="44">
        <f>VLOOKUP(C40,[2]Sheet1!$B:$BH,59,0)</f>
        <v>0</v>
      </c>
      <c r="Q40" s="108">
        <f t="shared" si="5"/>
        <v>0</v>
      </c>
      <c r="R40" s="109">
        <f>VLOOKUP(C40,[3]Sheet2!$A:$V,21,0)</f>
        <v>20000</v>
      </c>
      <c r="S40" s="109">
        <v>42807.9</v>
      </c>
      <c r="T40" s="109"/>
      <c r="U40" s="109"/>
      <c r="V40" s="109">
        <f t="shared" si="6"/>
        <v>62807.9</v>
      </c>
      <c r="W40" s="106">
        <f t="shared" si="7"/>
        <v>-62807.9</v>
      </c>
      <c r="X40" s="112">
        <f>J40-T40-U40</f>
        <v>0</v>
      </c>
      <c r="Y40" s="61">
        <f t="shared" si="9"/>
        <v>0</v>
      </c>
      <c r="Z40" s="107">
        <f t="shared" si="10"/>
        <v>0</v>
      </c>
      <c r="AA40" s="61"/>
      <c r="AB40" s="26" t="str">
        <f>IF(Z40&lt;=0,"100%",AA40/Z40)</f>
        <v>100%</v>
      </c>
      <c r="AC40" s="61"/>
      <c r="AD40" s="26" t="str">
        <f t="shared" si="1"/>
        <v>100%</v>
      </c>
      <c r="AE40" s="61"/>
      <c r="AF40" s="26" t="str">
        <f t="shared" si="2"/>
        <v>100%</v>
      </c>
      <c r="AG40" s="17">
        <f>AA40</f>
        <v>0</v>
      </c>
      <c r="AH40" s="122">
        <f>AG40/$AG$1</f>
        <v>0</v>
      </c>
      <c r="AI40" s="124"/>
      <c r="AJ40" s="24"/>
      <c r="AK40" s="24"/>
      <c r="AL40" s="124">
        <f t="shared" si="3"/>
        <v>0</v>
      </c>
      <c r="AM40" s="24">
        <v>0</v>
      </c>
      <c r="AN40" s="126">
        <f>IF(AG40=0,0,AL40/AG40+AM40)</f>
        <v>0</v>
      </c>
      <c r="AO40" s="17">
        <f>AG40*(1-AN40)</f>
        <v>0</v>
      </c>
      <c r="AP40" s="14"/>
      <c r="AQ40" s="7"/>
      <c r="AR40" s="14"/>
      <c r="AS40" s="10" t="s">
        <v>23</v>
      </c>
      <c r="AT40" s="17"/>
      <c r="AU40" s="7" t="s">
        <v>85</v>
      </c>
      <c r="AV40" s="20"/>
    </row>
    <row r="41" spans="1:50" ht="36" hidden="1" customHeight="1" x14ac:dyDescent="0.25">
      <c r="A41" s="7">
        <f t="shared" si="4"/>
        <v>38</v>
      </c>
      <c r="B41" s="7" t="s">
        <v>190</v>
      </c>
      <c r="C41" s="74" t="s">
        <v>201</v>
      </c>
      <c r="D41" s="115" t="s">
        <v>202</v>
      </c>
      <c r="E41" s="184" t="s">
        <v>620</v>
      </c>
      <c r="F41" s="11" t="s">
        <v>27</v>
      </c>
      <c r="G41" s="12" t="s">
        <v>203</v>
      </c>
      <c r="H41" s="73">
        <v>0.8</v>
      </c>
      <c r="I41" s="31">
        <f>VLOOKUP(C41,[1]Sheet1!$B:$AY,50,0)</f>
        <v>3723767.43</v>
      </c>
      <c r="J41" s="31">
        <f>VLOOKUP(C41,[1]Sheet1!$B:$AZ,51,0)</f>
        <v>3723767.43</v>
      </c>
      <c r="K41" s="44">
        <f>VLOOKUP(C41,[1]Sheet1!$B$5:$BB$697,53,0)</f>
        <v>206725.186666667</v>
      </c>
      <c r="L41" s="44">
        <f>VLOOKUP(C41,[1]Sheet1!$B:$BC,54,0)</f>
        <v>225140.76166666701</v>
      </c>
      <c r="M41" s="44">
        <f>VLOOKUP(C41,[1]Sheet1!$B:$BD,55,0)</f>
        <v>239988.33166666701</v>
      </c>
      <c r="N41" s="44">
        <f>VLOOKUP(C41,[1]Sheet1!$B:$BE,56,0)</f>
        <v>218199.80666666699</v>
      </c>
      <c r="O41" s="44">
        <f>VLOOKUP(C41,[1]Sheet1!$B:$BF,57,0)</f>
        <v>178983.14</v>
      </c>
      <c r="P41" s="44">
        <f>VLOOKUP(C41,[2]Sheet1!$B:$BH,59,0)</f>
        <v>131259.68333333332</v>
      </c>
      <c r="Q41" s="108">
        <f t="shared" si="5"/>
        <v>960237.5280000011</v>
      </c>
      <c r="R41" s="109">
        <f>VLOOKUP(C41,[3]Sheet2!$A:$V,21,0)</f>
        <v>600000</v>
      </c>
      <c r="S41" s="109"/>
      <c r="T41" s="109"/>
      <c r="U41" s="109">
        <f>VLOOKUP(C41,'[4]5.30 (2)'!$C$4:$V$115,20,0)</f>
        <v>500000</v>
      </c>
      <c r="V41" s="109">
        <f t="shared" si="6"/>
        <v>1100000</v>
      </c>
      <c r="W41" s="106">
        <f t="shared" si="7"/>
        <v>-139762.4719999989</v>
      </c>
      <c r="X41" s="112">
        <f t="shared" si="8"/>
        <v>3223767.43</v>
      </c>
      <c r="Y41" s="61">
        <f t="shared" si="9"/>
        <v>3223767.43</v>
      </c>
      <c r="Z41" s="107">
        <f t="shared" si="10"/>
        <v>3223767.43</v>
      </c>
      <c r="AA41" s="61">
        <v>500000</v>
      </c>
      <c r="AB41" s="26">
        <f>IF(Z41&lt;=0,"100%",AA41/Z41)</f>
        <v>0.1550980369573372</v>
      </c>
      <c r="AC41" s="61">
        <v>500000</v>
      </c>
      <c r="AD41" s="26">
        <f t="shared" si="1"/>
        <v>0.1550980369573372</v>
      </c>
      <c r="AE41" s="61">
        <v>500000</v>
      </c>
      <c r="AF41" s="26">
        <f t="shared" si="2"/>
        <v>0.1550980369573372</v>
      </c>
      <c r="AG41" s="128">
        <f>AA41</f>
        <v>500000</v>
      </c>
      <c r="AH41" s="122">
        <f>AG41/$AG$1</f>
        <v>0.29536796118299774</v>
      </c>
      <c r="AI41" s="124"/>
      <c r="AJ41" s="24"/>
      <c r="AK41" s="24"/>
      <c r="AL41" s="124">
        <f t="shared" si="3"/>
        <v>0</v>
      </c>
      <c r="AM41" s="24">
        <v>0.03</v>
      </c>
      <c r="AN41" s="126">
        <f>IF(AG41=0,0,AL41/AG41+AM41)</f>
        <v>0.03</v>
      </c>
      <c r="AO41" s="17">
        <f>AG41*(1-AN41)</f>
        <v>485000</v>
      </c>
      <c r="AP41" s="14"/>
      <c r="AQ41" s="7"/>
      <c r="AR41" s="14"/>
      <c r="AS41" s="10" t="s">
        <v>23</v>
      </c>
      <c r="AT41" s="17"/>
      <c r="AU41" s="7" t="s">
        <v>109</v>
      </c>
      <c r="AV41" s="20" t="s">
        <v>408</v>
      </c>
    </row>
    <row r="42" spans="1:50" ht="36" hidden="1" customHeight="1" x14ac:dyDescent="0.25">
      <c r="A42" s="7">
        <f t="shared" si="4"/>
        <v>39</v>
      </c>
      <c r="B42" s="7" t="s">
        <v>29</v>
      </c>
      <c r="C42" s="8" t="s">
        <v>409</v>
      </c>
      <c r="D42" s="114" t="s">
        <v>410</v>
      </c>
      <c r="E42" s="183" t="s">
        <v>619</v>
      </c>
      <c r="F42" s="11" t="s">
        <v>27</v>
      </c>
      <c r="G42" s="12" t="s">
        <v>203</v>
      </c>
      <c r="H42" s="73">
        <v>1</v>
      </c>
      <c r="I42" s="31">
        <f>VLOOKUP(C42,[1]Sheet1!$B:$AY,50,0)</f>
        <v>200686.65</v>
      </c>
      <c r="J42" s="31">
        <f>VLOOKUP(C42,[1]Sheet1!$B:$AZ,51,0)</f>
        <v>200686.65</v>
      </c>
      <c r="K42" s="44">
        <f>VLOOKUP(C42,[1]Sheet1!$B$5:$BB$697,53,0)</f>
        <v>0</v>
      </c>
      <c r="L42" s="44">
        <f>VLOOKUP(C42,[1]Sheet1!$B:$BC,54,0)</f>
        <v>0</v>
      </c>
      <c r="M42" s="44">
        <f>VLOOKUP(C42,[1]Sheet1!$B:$BD,55,0)</f>
        <v>0</v>
      </c>
      <c r="N42" s="44">
        <f>VLOOKUP(C42,[1]Sheet1!$B:$BE,56,0)</f>
        <v>0</v>
      </c>
      <c r="O42" s="44">
        <f>VLOOKUP(C42,[1]Sheet1!$B:$BF,57,0)</f>
        <v>0</v>
      </c>
      <c r="P42" s="44">
        <f>VLOOKUP(C42,[2]Sheet1!$B:$BH,59,0)</f>
        <v>0</v>
      </c>
      <c r="Q42" s="108">
        <f t="shared" si="5"/>
        <v>0</v>
      </c>
      <c r="R42" s="109">
        <f>VLOOKUP(C42,[3]Sheet2!$A:$V,21,0)</f>
        <v>30000</v>
      </c>
      <c r="S42" s="109"/>
      <c r="T42" s="109"/>
      <c r="U42" s="109">
        <f>VLOOKUP(C42,'[4]5.30 (2)'!$C$4:$V$115,20,0)</f>
        <v>50000</v>
      </c>
      <c r="V42" s="109">
        <f t="shared" si="6"/>
        <v>80000</v>
      </c>
      <c r="W42" s="106">
        <f t="shared" si="7"/>
        <v>-80000</v>
      </c>
      <c r="X42" s="112">
        <f t="shared" si="8"/>
        <v>150686.65</v>
      </c>
      <c r="Y42" s="61">
        <f t="shared" si="9"/>
        <v>150686.65</v>
      </c>
      <c r="Z42" s="107">
        <f t="shared" si="10"/>
        <v>150686.65</v>
      </c>
      <c r="AA42" s="138">
        <v>30000</v>
      </c>
      <c r="AB42" s="26">
        <f>IF(Z42&lt;=0,"100%",AA42/Z42)</f>
        <v>0.19908863857548098</v>
      </c>
      <c r="AC42" s="138">
        <v>30000</v>
      </c>
      <c r="AD42" s="26">
        <f t="shared" si="1"/>
        <v>0.19908863857548098</v>
      </c>
      <c r="AE42" s="138">
        <v>30000</v>
      </c>
      <c r="AF42" s="26">
        <f t="shared" si="2"/>
        <v>0.19908863857548098</v>
      </c>
      <c r="AG42" s="17">
        <f>AA42</f>
        <v>30000</v>
      </c>
      <c r="AH42" s="122">
        <f>AG42/$AG$1</f>
        <v>1.7722077670979865E-2</v>
      </c>
      <c r="AI42" s="124"/>
      <c r="AJ42" s="24"/>
      <c r="AK42" s="24"/>
      <c r="AL42" s="124">
        <f t="shared" si="3"/>
        <v>0</v>
      </c>
      <c r="AM42" s="24">
        <v>0</v>
      </c>
      <c r="AN42" s="126">
        <f>IF(AG42=0,0,AL42/AG42+AM42)</f>
        <v>0</v>
      </c>
      <c r="AO42" s="17">
        <f>AG42*(1-AN42)</f>
        <v>30000</v>
      </c>
      <c r="AP42" s="14"/>
      <c r="AQ42" s="7"/>
      <c r="AR42" s="14"/>
      <c r="AS42" s="10" t="s">
        <v>23</v>
      </c>
      <c r="AT42" s="17"/>
      <c r="AU42" s="7" t="s">
        <v>56</v>
      </c>
      <c r="AV42" s="20"/>
    </row>
    <row r="43" spans="1:50" ht="36" hidden="1" customHeight="1" x14ac:dyDescent="0.25">
      <c r="A43" s="7">
        <f t="shared" si="4"/>
        <v>40</v>
      </c>
      <c r="B43" s="7" t="s">
        <v>29</v>
      </c>
      <c r="C43" s="8" t="s">
        <v>416</v>
      </c>
      <c r="D43" s="114" t="s">
        <v>417</v>
      </c>
      <c r="E43" s="183" t="s">
        <v>619</v>
      </c>
      <c r="F43" s="11" t="s">
        <v>27</v>
      </c>
      <c r="G43" s="12" t="s">
        <v>203</v>
      </c>
      <c r="H43" s="73">
        <v>1</v>
      </c>
      <c r="I43" s="31">
        <f>VLOOKUP(C43,[1]Sheet1!$B:$AY,50,0)</f>
        <v>176704.41</v>
      </c>
      <c r="J43" s="31">
        <f>VLOOKUP(C43,[1]Sheet1!$B:$AZ,51,0)</f>
        <v>176704.41</v>
      </c>
      <c r="K43" s="44">
        <f>VLOOKUP(C43,[1]Sheet1!$B$5:$BB$697,53,0)</f>
        <v>0</v>
      </c>
      <c r="L43" s="44">
        <f>VLOOKUP(C43,[1]Sheet1!$B:$BC,54,0)</f>
        <v>0</v>
      </c>
      <c r="M43" s="44">
        <f>VLOOKUP(C43,[1]Sheet1!$B:$BD,55,0)</f>
        <v>0</v>
      </c>
      <c r="N43" s="44">
        <f>VLOOKUP(C43,[1]Sheet1!$B:$BE,56,0)</f>
        <v>0</v>
      </c>
      <c r="O43" s="44">
        <f>VLOOKUP(C43,[1]Sheet1!$B:$BF,57,0)</f>
        <v>0</v>
      </c>
      <c r="P43" s="44">
        <f>VLOOKUP(C43,[2]Sheet1!$B:$BH,59,0)</f>
        <v>0</v>
      </c>
      <c r="Q43" s="108">
        <f t="shared" si="5"/>
        <v>0</v>
      </c>
      <c r="R43" s="109">
        <f>VLOOKUP(C43,[3]Sheet2!$A:$V,21,0)</f>
        <v>0</v>
      </c>
      <c r="S43" s="109"/>
      <c r="T43" s="109">
        <v>20000</v>
      </c>
      <c r="U43" s="109"/>
      <c r="V43" s="109">
        <f t="shared" si="6"/>
        <v>20000</v>
      </c>
      <c r="W43" s="106">
        <f t="shared" si="7"/>
        <v>-20000</v>
      </c>
      <c r="X43" s="112">
        <f t="shared" si="8"/>
        <v>156704.41</v>
      </c>
      <c r="Y43" s="61">
        <f t="shared" si="9"/>
        <v>156704.41</v>
      </c>
      <c r="Z43" s="107">
        <f t="shared" si="10"/>
        <v>156704.41</v>
      </c>
      <c r="AA43" s="61"/>
      <c r="AB43" s="26">
        <f>IF(Z43&lt;=0,"100%",AA43/Z43)</f>
        <v>0</v>
      </c>
      <c r="AC43" s="61"/>
      <c r="AD43" s="26">
        <f t="shared" si="1"/>
        <v>0</v>
      </c>
      <c r="AE43" s="61"/>
      <c r="AF43" s="26">
        <f t="shared" si="2"/>
        <v>0</v>
      </c>
      <c r="AG43" s="17">
        <f>AA43</f>
        <v>0</v>
      </c>
      <c r="AH43" s="122">
        <f>AG43/$AG$1</f>
        <v>0</v>
      </c>
      <c r="AI43" s="124"/>
      <c r="AJ43" s="24"/>
      <c r="AK43" s="24"/>
      <c r="AL43" s="124">
        <f t="shared" si="3"/>
        <v>0</v>
      </c>
      <c r="AM43" s="24">
        <v>0</v>
      </c>
      <c r="AN43" s="126">
        <f>IF(AG43=0,0,AL43/AG43+AM43)</f>
        <v>0</v>
      </c>
      <c r="AO43" s="17">
        <f>AG43*(1-AN43)</f>
        <v>0</v>
      </c>
      <c r="AP43" s="14"/>
      <c r="AQ43" s="7"/>
      <c r="AR43" s="14"/>
      <c r="AS43" s="10" t="s">
        <v>23</v>
      </c>
      <c r="AT43" s="17"/>
      <c r="AU43" s="7" t="s">
        <v>56</v>
      </c>
      <c r="AV43" s="20"/>
    </row>
    <row r="44" spans="1:50" ht="36" hidden="1" customHeight="1" x14ac:dyDescent="0.25">
      <c r="A44" s="7">
        <f t="shared" si="4"/>
        <v>41</v>
      </c>
      <c r="B44" s="7" t="s">
        <v>29</v>
      </c>
      <c r="C44" s="74" t="s">
        <v>396</v>
      </c>
      <c r="D44" s="115" t="s">
        <v>397</v>
      </c>
      <c r="E44" s="184" t="s">
        <v>621</v>
      </c>
      <c r="F44" s="11" t="s">
        <v>27</v>
      </c>
      <c r="G44" s="12" t="s">
        <v>22</v>
      </c>
      <c r="H44" s="73">
        <v>0.8</v>
      </c>
      <c r="I44" s="31">
        <f>VLOOKUP(C44,[1]Sheet1!$B:$AY,50,0)</f>
        <v>3091290.5</v>
      </c>
      <c r="J44" s="31">
        <f>VLOOKUP(C44,[1]Sheet1!$B:$AZ,51,0)</f>
        <v>1575933.38</v>
      </c>
      <c r="K44" s="44">
        <f>VLOOKUP(C44,[1]Sheet1!$B$5:$BB$697,53,0)</f>
        <v>16077.51</v>
      </c>
      <c r="L44" s="44">
        <f>VLOOKUP(C44,[1]Sheet1!$B:$BC,54,0)</f>
        <v>16077.51</v>
      </c>
      <c r="M44" s="44">
        <f>VLOOKUP(C44,[1]Sheet1!$B:$BD,55,0)</f>
        <v>60017.936666666697</v>
      </c>
      <c r="N44" s="44">
        <f>VLOOKUP(C44,[1]Sheet1!$B:$BE,56,0)</f>
        <v>262655.563333333</v>
      </c>
      <c r="O44" s="44">
        <f>VLOOKUP(C44,[1]Sheet1!$B:$BF,57,0)</f>
        <v>412186.20333333302</v>
      </c>
      <c r="P44" s="44">
        <f>VLOOKUP(C44,[2]Sheet1!$B:$BH,59,0)</f>
        <v>515215.08333333331</v>
      </c>
      <c r="Q44" s="108">
        <f t="shared" si="5"/>
        <v>1025783.8453333328</v>
      </c>
      <c r="R44" s="109">
        <f>VLOOKUP(C44,[3]Sheet2!$A:$V,21,0)</f>
        <v>0</v>
      </c>
      <c r="S44" s="109"/>
      <c r="T44" s="109"/>
      <c r="U44" s="109">
        <f>VLOOKUP(C44,'[4]5.30 (2)'!$C$4:$V$115,20,0)</f>
        <v>180000</v>
      </c>
      <c r="V44" s="109">
        <f t="shared" si="6"/>
        <v>180000</v>
      </c>
      <c r="W44" s="106">
        <f t="shared" si="7"/>
        <v>845783.84533333278</v>
      </c>
      <c r="X44" s="112">
        <f t="shared" si="8"/>
        <v>1395933.38</v>
      </c>
      <c r="Y44" s="61">
        <f t="shared" si="9"/>
        <v>845783.84533333278</v>
      </c>
      <c r="Z44" s="107">
        <f t="shared" si="10"/>
        <v>845783.84533333278</v>
      </c>
      <c r="AA44" s="61"/>
      <c r="AB44" s="26">
        <f>IF(Z44&lt;=0,"100%",AA44/Z44)</f>
        <v>0</v>
      </c>
      <c r="AC44" s="61"/>
      <c r="AD44" s="26">
        <f t="shared" si="1"/>
        <v>0</v>
      </c>
      <c r="AE44" s="61"/>
      <c r="AF44" s="26">
        <f t="shared" si="2"/>
        <v>0</v>
      </c>
      <c r="AG44" s="17">
        <f>AA44</f>
        <v>0</v>
      </c>
      <c r="AH44" s="122">
        <f>AG44/$AG$1</f>
        <v>0</v>
      </c>
      <c r="AI44" s="124"/>
      <c r="AJ44" s="124"/>
      <c r="AK44" s="124"/>
      <c r="AL44" s="124">
        <f t="shared" si="3"/>
        <v>0</v>
      </c>
      <c r="AM44" s="24">
        <v>0</v>
      </c>
      <c r="AN44" s="126">
        <f>IF(AG44=0,0,AL44/AG44+AM44)</f>
        <v>0</v>
      </c>
      <c r="AO44" s="17">
        <f>AG44*(1-AN44)</f>
        <v>0</v>
      </c>
      <c r="AP44" s="14"/>
      <c r="AQ44" s="7"/>
      <c r="AR44" s="14"/>
      <c r="AS44" s="10" t="s">
        <v>35</v>
      </c>
      <c r="AT44" s="23"/>
      <c r="AU44" s="7" t="s">
        <v>56</v>
      </c>
      <c r="AV44" s="111" t="s">
        <v>456</v>
      </c>
    </row>
    <row r="45" spans="1:50" ht="36" hidden="1" customHeight="1" x14ac:dyDescent="0.25">
      <c r="A45" s="7">
        <f t="shared" si="4"/>
        <v>42</v>
      </c>
      <c r="B45" s="7" t="s">
        <v>18</v>
      </c>
      <c r="C45" s="8" t="s">
        <v>49</v>
      </c>
      <c r="D45" s="114" t="s">
        <v>50</v>
      </c>
      <c r="E45" s="12" t="s">
        <v>622</v>
      </c>
      <c r="F45" s="11" t="s">
        <v>27</v>
      </c>
      <c r="G45" s="12" t="s">
        <v>22</v>
      </c>
      <c r="H45" s="73">
        <v>1</v>
      </c>
      <c r="I45" s="31">
        <f>VLOOKUP(C45,[1]Sheet1!$B:$AY,50,0)</f>
        <v>9647108.5299999993</v>
      </c>
      <c r="J45" s="31">
        <f>VLOOKUP(C45,[1]Sheet1!$B:$AZ,51,0)</f>
        <v>7967266.1299999999</v>
      </c>
      <c r="K45" s="44">
        <f>VLOOKUP(C45,[1]Sheet1!$B$5:$BB$697,53,0)</f>
        <v>556803.16666666698</v>
      </c>
      <c r="L45" s="44">
        <f>VLOOKUP(C45,[1]Sheet1!$B:$BC,54,0)</f>
        <v>589663.14333333296</v>
      </c>
      <c r="M45" s="44">
        <f>VLOOKUP(C45,[1]Sheet1!$B:$BD,55,0)</f>
        <v>676226.42333333299</v>
      </c>
      <c r="N45" s="44">
        <f>VLOOKUP(C45,[1]Sheet1!$B:$BE,56,0)</f>
        <v>679047.62333333294</v>
      </c>
      <c r="O45" s="44">
        <f>VLOOKUP(C45,[1]Sheet1!$B:$BF,57,0)</f>
        <v>740588.21666666702</v>
      </c>
      <c r="P45" s="44">
        <f>VLOOKUP(C45,[2]Sheet1!$B:$BH,59,0)</f>
        <v>730459.40166666673</v>
      </c>
      <c r="Q45" s="108">
        <f t="shared" si="5"/>
        <v>3972787.9750000001</v>
      </c>
      <c r="R45" s="109">
        <f>VLOOKUP(C45,[3]Sheet2!$A:$V,21,0)</f>
        <v>1330000</v>
      </c>
      <c r="S45" s="109"/>
      <c r="T45" s="109">
        <v>250000</v>
      </c>
      <c r="U45" s="109">
        <f>VLOOKUP(C45,'[4]5.30 (2)'!$C$4:$V$115,20,0)</f>
        <v>300000</v>
      </c>
      <c r="V45" s="109">
        <f t="shared" si="6"/>
        <v>1880000</v>
      </c>
      <c r="W45" s="106">
        <f t="shared" si="7"/>
        <v>2092787.9750000001</v>
      </c>
      <c r="X45" s="112">
        <f t="shared" si="8"/>
        <v>7417266.1299999999</v>
      </c>
      <c r="Y45" s="61">
        <f t="shared" si="9"/>
        <v>2092787.9750000001</v>
      </c>
      <c r="Z45" s="107">
        <f t="shared" si="10"/>
        <v>2092787.9750000001</v>
      </c>
      <c r="AA45" s="138">
        <v>80000</v>
      </c>
      <c r="AB45" s="26">
        <f>IF(Z45&lt;=0,"100%",AA45/Z45)</f>
        <v>3.822651933959053E-2</v>
      </c>
      <c r="AC45" s="138">
        <v>210000</v>
      </c>
      <c r="AD45" s="26">
        <f t="shared" si="1"/>
        <v>0.10034461326642513</v>
      </c>
      <c r="AE45" s="138">
        <v>630000</v>
      </c>
      <c r="AF45" s="26">
        <f t="shared" si="2"/>
        <v>0.30103383979927539</v>
      </c>
      <c r="AG45" s="17">
        <f>AA45</f>
        <v>80000</v>
      </c>
      <c r="AH45" s="122">
        <f>AG45/$AG$1</f>
        <v>4.7258873789279635E-2</v>
      </c>
      <c r="AI45" s="124">
        <v>1696</v>
      </c>
      <c r="AJ45" s="124"/>
      <c r="AK45" s="124">
        <v>200</v>
      </c>
      <c r="AL45" s="124">
        <f t="shared" si="3"/>
        <v>1896</v>
      </c>
      <c r="AM45" s="24">
        <v>0.03</v>
      </c>
      <c r="AN45" s="126">
        <f>IF(AG45=0,0,AL45/AG45+AM45)</f>
        <v>5.3699999999999998E-2</v>
      </c>
      <c r="AO45" s="17">
        <f>AG45*(1-AN45)</f>
        <v>75704</v>
      </c>
      <c r="AP45" s="14">
        <v>45474</v>
      </c>
      <c r="AQ45" s="7">
        <v>2</v>
      </c>
      <c r="AR45" s="14">
        <f t="shared" ref="AR45:AR58" si="11">AP45-AQ45</f>
        <v>45472</v>
      </c>
      <c r="AS45" s="10" t="s">
        <v>23</v>
      </c>
      <c r="AT45" s="23"/>
      <c r="AU45" s="7" t="s">
        <v>28</v>
      </c>
      <c r="AV45" s="20"/>
    </row>
    <row r="46" spans="1:50" ht="36" hidden="1" customHeight="1" x14ac:dyDescent="0.25">
      <c r="A46" s="7">
        <f t="shared" si="4"/>
        <v>43</v>
      </c>
      <c r="B46" s="7" t="s">
        <v>18</v>
      </c>
      <c r="C46" s="8" t="s">
        <v>51</v>
      </c>
      <c r="D46" s="114" t="s">
        <v>52</v>
      </c>
      <c r="E46" s="12" t="s">
        <v>622</v>
      </c>
      <c r="F46" s="11" t="s">
        <v>27</v>
      </c>
      <c r="G46" s="12" t="s">
        <v>22</v>
      </c>
      <c r="H46" s="73">
        <v>1</v>
      </c>
      <c r="I46" s="31">
        <f>VLOOKUP(C46,[1]Sheet1!$B:$AY,50,0)</f>
        <v>11794101.09</v>
      </c>
      <c r="J46" s="31">
        <f>VLOOKUP(C46,[1]Sheet1!$B:$AZ,51,0)</f>
        <v>9752917.7899999991</v>
      </c>
      <c r="K46" s="44">
        <f>VLOOKUP(C46,[1]Sheet1!$B$5:$BB$697,53,0)</f>
        <v>591973.75833333295</v>
      </c>
      <c r="L46" s="44">
        <f>VLOOKUP(C46,[1]Sheet1!$B:$BC,54,0)</f>
        <v>611056.72</v>
      </c>
      <c r="M46" s="44">
        <f>VLOOKUP(C46,[1]Sheet1!$B:$BD,55,0)</f>
        <v>676826.995</v>
      </c>
      <c r="N46" s="44">
        <f>VLOOKUP(C46,[1]Sheet1!$B:$BE,56,0)</f>
        <v>660791.70166666701</v>
      </c>
      <c r="O46" s="44">
        <f>VLOOKUP(C46,[1]Sheet1!$B:$BF,57,0)</f>
        <v>758751.76666666695</v>
      </c>
      <c r="P46" s="44">
        <f>VLOOKUP(C46,[2]Sheet1!$B:$BH,59,0)</f>
        <v>745775.18</v>
      </c>
      <c r="Q46" s="108">
        <f t="shared" si="5"/>
        <v>4045176.1216666675</v>
      </c>
      <c r="R46" s="109">
        <f>VLOOKUP(C46,[3]Sheet2!$A:$V,21,0)</f>
        <v>1390000</v>
      </c>
      <c r="S46" s="109">
        <f>20000+20000</f>
        <v>40000</v>
      </c>
      <c r="T46" s="109">
        <v>300000</v>
      </c>
      <c r="U46" s="109">
        <f>VLOOKUP(C46,'[4]5.30 (2)'!$C$4:$V$115,20,0)</f>
        <v>300000</v>
      </c>
      <c r="V46" s="109">
        <f t="shared" si="6"/>
        <v>2030000</v>
      </c>
      <c r="W46" s="106">
        <f t="shared" si="7"/>
        <v>2015176.1216666675</v>
      </c>
      <c r="X46" s="112">
        <f t="shared" si="8"/>
        <v>9152917.7899999991</v>
      </c>
      <c r="Y46" s="61">
        <f t="shared" si="9"/>
        <v>2015176.1216666675</v>
      </c>
      <c r="Z46" s="107">
        <f t="shared" si="10"/>
        <v>2015176.1216666675</v>
      </c>
      <c r="AA46" s="138">
        <v>80000</v>
      </c>
      <c r="AB46" s="26">
        <f>IF(Z46&lt;=0,"100%",AA46/Z46)</f>
        <v>3.9698763368551312E-2</v>
      </c>
      <c r="AC46" s="138">
        <v>200000</v>
      </c>
      <c r="AD46" s="26">
        <f t="shared" si="1"/>
        <v>9.9246908421378274E-2</v>
      </c>
      <c r="AE46" s="138">
        <v>600000</v>
      </c>
      <c r="AF46" s="26">
        <f t="shared" si="2"/>
        <v>0.29774072526413481</v>
      </c>
      <c r="AG46" s="17">
        <f>AA46</f>
        <v>80000</v>
      </c>
      <c r="AH46" s="122">
        <f>AG46/$AG$1</f>
        <v>4.7258873789279635E-2</v>
      </c>
      <c r="AI46" s="124">
        <v>2603</v>
      </c>
      <c r="AJ46" s="124">
        <v>1400</v>
      </c>
      <c r="AK46" s="124"/>
      <c r="AL46" s="124">
        <f t="shared" si="3"/>
        <v>4003</v>
      </c>
      <c r="AM46" s="24">
        <v>0.03</v>
      </c>
      <c r="AN46" s="126">
        <f>IF(AG46=0,0,AL46/AG46+AM46)</f>
        <v>8.0037499999999998E-2</v>
      </c>
      <c r="AO46" s="17">
        <f>AG46*(1-AN46)</f>
        <v>73597</v>
      </c>
      <c r="AP46" s="14">
        <v>45474</v>
      </c>
      <c r="AQ46" s="7">
        <v>2</v>
      </c>
      <c r="AR46" s="14">
        <f t="shared" si="11"/>
        <v>45472</v>
      </c>
      <c r="AS46" s="10" t="s">
        <v>23</v>
      </c>
      <c r="AT46" s="23"/>
      <c r="AU46" s="7" t="s">
        <v>53</v>
      </c>
      <c r="AV46" s="20"/>
    </row>
    <row r="47" spans="1:50" ht="36" hidden="1" customHeight="1" x14ac:dyDescent="0.25">
      <c r="A47" s="7">
        <f t="shared" si="4"/>
        <v>44</v>
      </c>
      <c r="B47" s="7" t="s">
        <v>57</v>
      </c>
      <c r="C47" s="74" t="s">
        <v>106</v>
      </c>
      <c r="D47" s="116" t="s">
        <v>107</v>
      </c>
      <c r="E47" s="12" t="s">
        <v>622</v>
      </c>
      <c r="F47" s="11" t="s">
        <v>108</v>
      </c>
      <c r="G47" s="12" t="s">
        <v>22</v>
      </c>
      <c r="H47" s="73">
        <v>0.8</v>
      </c>
      <c r="I47" s="31">
        <f>VLOOKUP(C47,[1]Sheet1!$B:$AY,50,0)</f>
        <v>9036535.6600000001</v>
      </c>
      <c r="J47" s="31">
        <f>VLOOKUP(C47,[1]Sheet1!$B:$AZ,51,0)</f>
        <v>7544447.7800000003</v>
      </c>
      <c r="K47" s="44">
        <f>VLOOKUP(C47,[1]Sheet1!$B$5:$BB$697,53,0)</f>
        <v>559486.65666666697</v>
      </c>
      <c r="L47" s="44">
        <f>VLOOKUP(C47,[1]Sheet1!$B:$BC,54,0)</f>
        <v>575301.17166666698</v>
      </c>
      <c r="M47" s="44">
        <f>VLOOKUP(C47,[1]Sheet1!$B:$BD,55,0)</f>
        <v>628977.88333333295</v>
      </c>
      <c r="N47" s="44">
        <f>VLOOKUP(C47,[1]Sheet1!$B:$BE,56,0)</f>
        <v>506161.65833333298</v>
      </c>
      <c r="O47" s="44">
        <f>VLOOKUP(C47,[1]Sheet1!$B:$BF,57,0)</f>
        <v>513637.47666666697</v>
      </c>
      <c r="P47" s="44">
        <f>VLOOKUP(C47,[2]Sheet1!$B:$BH,59,0)</f>
        <v>499383.62666666665</v>
      </c>
      <c r="Q47" s="108">
        <f t="shared" si="5"/>
        <v>2626358.7786666672</v>
      </c>
      <c r="R47" s="109">
        <f>VLOOKUP(C47,[3]Sheet2!$A:$V,21,0)</f>
        <v>800000</v>
      </c>
      <c r="S47" s="109"/>
      <c r="T47" s="109">
        <v>250000</v>
      </c>
      <c r="U47" s="109">
        <v>220000</v>
      </c>
      <c r="V47" s="109">
        <f t="shared" si="6"/>
        <v>1270000</v>
      </c>
      <c r="W47" s="106">
        <f t="shared" si="7"/>
        <v>1356358.7786666672</v>
      </c>
      <c r="X47" s="112">
        <f t="shared" si="8"/>
        <v>7074447.7800000003</v>
      </c>
      <c r="Y47" s="61">
        <f t="shared" si="9"/>
        <v>1356358.7786666672</v>
      </c>
      <c r="Z47" s="107">
        <f t="shared" si="10"/>
        <v>1356358.7786666672</v>
      </c>
      <c r="AA47" s="138">
        <v>70000</v>
      </c>
      <c r="AB47" s="26">
        <f>IF(Z47&lt;=0,"100%",AA47/Z47)</f>
        <v>5.1608763920716949E-2</v>
      </c>
      <c r="AC47" s="138">
        <v>150000</v>
      </c>
      <c r="AD47" s="26">
        <f t="shared" si="1"/>
        <v>0.11059020840153633</v>
      </c>
      <c r="AE47" s="138">
        <v>400000</v>
      </c>
      <c r="AF47" s="26">
        <f t="shared" si="2"/>
        <v>0.29490722240409684</v>
      </c>
      <c r="AG47" s="17">
        <f>AA47</f>
        <v>70000</v>
      </c>
      <c r="AH47" s="122">
        <f>AG47/$AG$1</f>
        <v>4.1351514565619682E-2</v>
      </c>
      <c r="AI47" s="124">
        <v>1000</v>
      </c>
      <c r="AJ47" s="124"/>
      <c r="AK47" s="124"/>
      <c r="AL47" s="124">
        <f t="shared" si="3"/>
        <v>1000</v>
      </c>
      <c r="AM47" s="24">
        <v>0.03</v>
      </c>
      <c r="AN47" s="126">
        <f>IF(AG47=0,0,AL47/AG47+AM47)</f>
        <v>4.4285714285714282E-2</v>
      </c>
      <c r="AO47" s="17">
        <f>AG47*(1-AN47)</f>
        <v>66900</v>
      </c>
      <c r="AP47" s="14">
        <v>45474</v>
      </c>
      <c r="AQ47" s="7">
        <v>3</v>
      </c>
      <c r="AR47" s="14">
        <f t="shared" si="11"/>
        <v>45471</v>
      </c>
      <c r="AS47" s="10" t="s">
        <v>23</v>
      </c>
      <c r="AT47" s="23"/>
      <c r="AU47" s="7" t="s">
        <v>109</v>
      </c>
      <c r="AV47" s="20"/>
    </row>
    <row r="48" spans="1:50" ht="36" hidden="1" customHeight="1" x14ac:dyDescent="0.25">
      <c r="A48" s="7">
        <f t="shared" si="4"/>
        <v>45</v>
      </c>
      <c r="B48" s="7" t="s">
        <v>18</v>
      </c>
      <c r="C48" s="8" t="s">
        <v>215</v>
      </c>
      <c r="D48" s="117" t="s">
        <v>216</v>
      </c>
      <c r="E48" s="12" t="s">
        <v>622</v>
      </c>
      <c r="F48" s="11" t="s">
        <v>46</v>
      </c>
      <c r="G48" s="12" t="s">
        <v>22</v>
      </c>
      <c r="H48" s="73">
        <v>0.8</v>
      </c>
      <c r="I48" s="31">
        <f>VLOOKUP(C48,[1]Sheet1!$B:$AY,50,0)</f>
        <v>14396556.369999999</v>
      </c>
      <c r="J48" s="31">
        <f>VLOOKUP(C48,[1]Sheet1!$B:$AZ,51,0)</f>
        <v>13190860.189999999</v>
      </c>
      <c r="K48" s="44">
        <f>VLOOKUP(C48,[1]Sheet1!$B$5:$BB$697,53,0)</f>
        <v>606459.26</v>
      </c>
      <c r="L48" s="44">
        <f>VLOOKUP(C48,[1]Sheet1!$B:$BC,54,0)</f>
        <v>599992.48499999999</v>
      </c>
      <c r="M48" s="44">
        <f>VLOOKUP(C48,[1]Sheet1!$B:$BD,55,0)</f>
        <v>627288.23166666704</v>
      </c>
      <c r="N48" s="44">
        <f>VLOOKUP(C48,[1]Sheet1!$B:$BE,56,0)</f>
        <v>585398.96666666702</v>
      </c>
      <c r="O48" s="44">
        <f>VLOOKUP(C48,[1]Sheet1!$B:$BF,57,0)</f>
        <v>594815.32833333302</v>
      </c>
      <c r="P48" s="44">
        <f>VLOOKUP(C48,[2]Sheet1!$B:$BH,59,0)</f>
        <v>547067.64666666661</v>
      </c>
      <c r="Q48" s="108">
        <f t="shared" si="5"/>
        <v>2848817.5346666672</v>
      </c>
      <c r="R48" s="109">
        <f>VLOOKUP(C48,[3]Sheet2!$A:$V,21,0)</f>
        <v>510000</v>
      </c>
      <c r="S48" s="109"/>
      <c r="T48" s="109">
        <v>650000</v>
      </c>
      <c r="U48" s="109">
        <f>VLOOKUP(C48,'[4]5.30 (2)'!$C$4:$V$115,20,0)</f>
        <v>300000</v>
      </c>
      <c r="V48" s="109">
        <f t="shared" si="6"/>
        <v>1460000</v>
      </c>
      <c r="W48" s="106">
        <f t="shared" si="7"/>
        <v>1388817.5346666672</v>
      </c>
      <c r="X48" s="112">
        <f t="shared" si="8"/>
        <v>12240860.189999999</v>
      </c>
      <c r="Y48" s="61">
        <f t="shared" si="9"/>
        <v>1388817.5346666672</v>
      </c>
      <c r="Z48" s="107">
        <f t="shared" si="10"/>
        <v>1388817.5346666672</v>
      </c>
      <c r="AA48" s="138">
        <v>60000</v>
      </c>
      <c r="AB48" s="26">
        <f>IF(Z48&lt;=0,"100%",AA48/Z48)</f>
        <v>4.3202219515755695E-2</v>
      </c>
      <c r="AC48" s="138">
        <v>150000</v>
      </c>
      <c r="AD48" s="26">
        <f t="shared" si="1"/>
        <v>0.10800554878938923</v>
      </c>
      <c r="AE48" s="138">
        <v>420000</v>
      </c>
      <c r="AF48" s="26">
        <f t="shared" si="2"/>
        <v>0.30241553661028986</v>
      </c>
      <c r="AG48" s="17">
        <f>AA48</f>
        <v>60000</v>
      </c>
      <c r="AH48" s="122">
        <f>AG48/$AG$1</f>
        <v>3.5444155341959729E-2</v>
      </c>
      <c r="AI48" s="124"/>
      <c r="AJ48" s="124"/>
      <c r="AK48" s="124"/>
      <c r="AL48" s="124">
        <f t="shared" si="3"/>
        <v>0</v>
      </c>
      <c r="AM48" s="24">
        <v>0.03</v>
      </c>
      <c r="AN48" s="126">
        <f>IF(AG48=0,0,AL48/AG48+AM48)</f>
        <v>0.03</v>
      </c>
      <c r="AO48" s="17">
        <f>AG48*(1-AN48)</f>
        <v>58200</v>
      </c>
      <c r="AP48" s="14">
        <v>45474</v>
      </c>
      <c r="AQ48" s="7">
        <v>3</v>
      </c>
      <c r="AR48" s="14">
        <f t="shared" si="11"/>
        <v>45471</v>
      </c>
      <c r="AS48" s="10" t="s">
        <v>23</v>
      </c>
      <c r="AT48" s="23"/>
      <c r="AU48" s="7" t="s">
        <v>217</v>
      </c>
      <c r="AV48" s="20"/>
    </row>
    <row r="49" spans="1:48" ht="36" hidden="1" customHeight="1" x14ac:dyDescent="0.25">
      <c r="A49" s="7">
        <f t="shared" si="4"/>
        <v>46</v>
      </c>
      <c r="B49" s="7" t="s">
        <v>18</v>
      </c>
      <c r="C49" s="8" t="s">
        <v>298</v>
      </c>
      <c r="D49" s="117" t="s">
        <v>299</v>
      </c>
      <c r="E49" s="12" t="s">
        <v>622</v>
      </c>
      <c r="F49" s="11" t="s">
        <v>21</v>
      </c>
      <c r="G49" s="12" t="s">
        <v>22</v>
      </c>
      <c r="H49" s="73">
        <v>0.8</v>
      </c>
      <c r="I49" s="31">
        <f>VLOOKUP(C49,[1]Sheet1!$B:$AY,50,0)</f>
        <v>4621952.09</v>
      </c>
      <c r="J49" s="31">
        <f>VLOOKUP(C49,[1]Sheet1!$B:$AZ,51,0)</f>
        <v>4462943.96</v>
      </c>
      <c r="K49" s="44">
        <f>VLOOKUP(C49,[1]Sheet1!$B$5:$BB$697,53,0)</f>
        <v>268411.56833333301</v>
      </c>
      <c r="L49" s="44">
        <f>VLOOKUP(C49,[1]Sheet1!$B:$BC,54,0)</f>
        <v>264670.02833333297</v>
      </c>
      <c r="M49" s="44">
        <f>VLOOKUP(C49,[1]Sheet1!$B:$BD,55,0)</f>
        <v>251850.49166666699</v>
      </c>
      <c r="N49" s="44">
        <f>VLOOKUP(C49,[1]Sheet1!$B:$BE,56,0)</f>
        <v>234770.561666667</v>
      </c>
      <c r="O49" s="44">
        <f>VLOOKUP(C49,[1]Sheet1!$B:$BF,57,0)</f>
        <v>207341.816666667</v>
      </c>
      <c r="P49" s="44">
        <f>VLOOKUP(C49,[2]Sheet1!$B:$BH,59,0)</f>
        <v>167235.86166666666</v>
      </c>
      <c r="Q49" s="108">
        <f t="shared" si="5"/>
        <v>1115424.2626666666</v>
      </c>
      <c r="R49" s="109">
        <f>VLOOKUP(C49,[3]Sheet2!$A:$V,21,0)</f>
        <v>350000</v>
      </c>
      <c r="S49" s="109">
        <v>50000</v>
      </c>
      <c r="T49" s="109">
        <v>150000</v>
      </c>
      <c r="U49" s="109">
        <f>VLOOKUP(C49,'[4]5.30 (2)'!$C$4:$V$115,20,0)</f>
        <v>100000</v>
      </c>
      <c r="V49" s="109">
        <f t="shared" si="6"/>
        <v>650000</v>
      </c>
      <c r="W49" s="106">
        <f t="shared" si="7"/>
        <v>465424.26266666665</v>
      </c>
      <c r="X49" s="112">
        <f t="shared" si="8"/>
        <v>4212943.96</v>
      </c>
      <c r="Y49" s="61">
        <f t="shared" si="9"/>
        <v>465424.26266666665</v>
      </c>
      <c r="Z49" s="107">
        <f t="shared" si="10"/>
        <v>465424.26266666665</v>
      </c>
      <c r="AA49" s="138">
        <v>20000</v>
      </c>
      <c r="AB49" s="26">
        <f>IF(Z49&lt;=0,"100%",AA49/Z49)</f>
        <v>4.2971545757862328E-2</v>
      </c>
      <c r="AC49" s="138">
        <v>50000</v>
      </c>
      <c r="AD49" s="26">
        <f t="shared" si="1"/>
        <v>0.10742886439465582</v>
      </c>
      <c r="AE49" s="138">
        <v>140000</v>
      </c>
      <c r="AF49" s="26">
        <f t="shared" si="2"/>
        <v>0.3008008203050363</v>
      </c>
      <c r="AG49" s="17">
        <f>AA49</f>
        <v>20000</v>
      </c>
      <c r="AH49" s="122">
        <f>AG49/$AG$1</f>
        <v>1.1814718447319909E-2</v>
      </c>
      <c r="AI49" s="124"/>
      <c r="AJ49" s="124"/>
      <c r="AK49" s="124"/>
      <c r="AL49" s="124">
        <f t="shared" si="3"/>
        <v>0</v>
      </c>
      <c r="AM49" s="24">
        <v>0.03</v>
      </c>
      <c r="AN49" s="126">
        <f>IF(AG49=0,0,AL49/AG49+AM49)</f>
        <v>0.03</v>
      </c>
      <c r="AO49" s="17">
        <f>AG49*(1-AN49)</f>
        <v>19400</v>
      </c>
      <c r="AP49" s="14">
        <v>45474</v>
      </c>
      <c r="AQ49" s="7">
        <v>3</v>
      </c>
      <c r="AR49" s="14">
        <f t="shared" si="11"/>
        <v>45471</v>
      </c>
      <c r="AS49" s="10" t="s">
        <v>23</v>
      </c>
      <c r="AT49" s="23"/>
      <c r="AU49" s="7" t="s">
        <v>24</v>
      </c>
      <c r="AV49" s="20"/>
    </row>
    <row r="50" spans="1:48" ht="36" hidden="1" customHeight="1" x14ac:dyDescent="0.25">
      <c r="A50" s="7">
        <f t="shared" si="4"/>
        <v>47</v>
      </c>
      <c r="B50" s="7" t="s">
        <v>18</v>
      </c>
      <c r="C50" s="8" t="s">
        <v>222</v>
      </c>
      <c r="D50" s="117" t="s">
        <v>223</v>
      </c>
      <c r="E50" s="12" t="s">
        <v>622</v>
      </c>
      <c r="F50" s="11" t="s">
        <v>46</v>
      </c>
      <c r="G50" s="12" t="s">
        <v>22</v>
      </c>
      <c r="H50" s="76">
        <v>0.8</v>
      </c>
      <c r="I50" s="31">
        <f>VLOOKUP(C50,[1]Sheet1!$B:$AY,50,0)</f>
        <v>3144712.71</v>
      </c>
      <c r="J50" s="31">
        <f>VLOOKUP(C50,[1]Sheet1!$B:$AZ,51,0)</f>
        <v>2706500.04</v>
      </c>
      <c r="K50" s="44">
        <f>VLOOKUP(C50,[1]Sheet1!$B$5:$BB$697,53,0)</f>
        <v>312936.48499999999</v>
      </c>
      <c r="L50" s="44">
        <f>VLOOKUP(C50,[1]Sheet1!$B:$BC,54,0)</f>
        <v>376621.17666666699</v>
      </c>
      <c r="M50" s="44">
        <f>VLOOKUP(C50,[1]Sheet1!$B:$BD,55,0)</f>
        <v>363017.33333333302</v>
      </c>
      <c r="N50" s="44">
        <f>VLOOKUP(C50,[1]Sheet1!$B:$BE,56,0)</f>
        <v>437479.49666666699</v>
      </c>
      <c r="O50" s="44">
        <f>VLOOKUP(C50,[1]Sheet1!$B:$BF,57,0)</f>
        <v>364431.48333333299</v>
      </c>
      <c r="P50" s="44">
        <f>VLOOKUP(C50,[2]Sheet1!$B:$BH,59,0)</f>
        <v>305116.09000000003</v>
      </c>
      <c r="Q50" s="108">
        <f t="shared" si="5"/>
        <v>1727681.652</v>
      </c>
      <c r="R50" s="109">
        <f>VLOOKUP(C50,[3]Sheet2!$A:$V,21,0)</f>
        <v>700000</v>
      </c>
      <c r="S50" s="109"/>
      <c r="T50" s="109">
        <v>80000</v>
      </c>
      <c r="U50" s="109">
        <f>VLOOKUP(C50,'[4]5.30 (2)'!$C$4:$V$115,20,0)</f>
        <v>110000</v>
      </c>
      <c r="V50" s="109">
        <f t="shared" si="6"/>
        <v>890000</v>
      </c>
      <c r="W50" s="106">
        <f t="shared" si="7"/>
        <v>837681.652</v>
      </c>
      <c r="X50" s="112">
        <f t="shared" si="8"/>
        <v>2516500.04</v>
      </c>
      <c r="Y50" s="61">
        <f t="shared" si="9"/>
        <v>837681.652</v>
      </c>
      <c r="Z50" s="107">
        <f t="shared" si="10"/>
        <v>837681.652</v>
      </c>
      <c r="AA50" s="138">
        <v>30000</v>
      </c>
      <c r="AB50" s="26">
        <f>IF(Z50&lt;=0,"100%",AA50/Z50)</f>
        <v>3.5813127729816867E-2</v>
      </c>
      <c r="AC50" s="138">
        <v>80000</v>
      </c>
      <c r="AD50" s="26">
        <f t="shared" si="1"/>
        <v>9.5501673946178298E-2</v>
      </c>
      <c r="AE50" s="138">
        <v>250000</v>
      </c>
      <c r="AF50" s="26">
        <f t="shared" si="2"/>
        <v>0.29844273108180719</v>
      </c>
      <c r="AG50" s="17">
        <f>AA50</f>
        <v>30000</v>
      </c>
      <c r="AH50" s="122">
        <f>AG50/$AG$1</f>
        <v>1.7722077670979865E-2</v>
      </c>
      <c r="AI50" s="124">
        <v>1306</v>
      </c>
      <c r="AJ50" s="124"/>
      <c r="AK50" s="124"/>
      <c r="AL50" s="124">
        <f t="shared" si="3"/>
        <v>1306</v>
      </c>
      <c r="AM50" s="24">
        <v>0.03</v>
      </c>
      <c r="AN50" s="126">
        <f>IF(AG50=0,0,AL50/AG50+AM50)</f>
        <v>7.3533333333333339E-2</v>
      </c>
      <c r="AO50" s="17">
        <f>AG50*(1-AN50)</f>
        <v>27794</v>
      </c>
      <c r="AP50" s="14">
        <v>45474</v>
      </c>
      <c r="AQ50" s="7">
        <v>3</v>
      </c>
      <c r="AR50" s="14">
        <f t="shared" si="11"/>
        <v>45471</v>
      </c>
      <c r="AS50" s="10" t="s">
        <v>23</v>
      </c>
      <c r="AT50" s="23"/>
      <c r="AU50" s="7" t="s">
        <v>109</v>
      </c>
      <c r="AV50" s="20"/>
    </row>
    <row r="51" spans="1:48" ht="36" hidden="1" customHeight="1" x14ac:dyDescent="0.25">
      <c r="A51" s="7">
        <f t="shared" si="4"/>
        <v>48</v>
      </c>
      <c r="B51" s="7" t="s">
        <v>18</v>
      </c>
      <c r="C51" s="8" t="s">
        <v>148</v>
      </c>
      <c r="D51" s="117" t="s">
        <v>149</v>
      </c>
      <c r="E51" s="12" t="s">
        <v>622</v>
      </c>
      <c r="F51" s="11" t="s">
        <v>27</v>
      </c>
      <c r="G51" s="12" t="s">
        <v>22</v>
      </c>
      <c r="H51" s="76">
        <v>0.8</v>
      </c>
      <c r="I51" s="31">
        <f>VLOOKUP(C51,[1]Sheet1!$B:$AY,50,0)</f>
        <v>2641921.71</v>
      </c>
      <c r="J51" s="31">
        <f>VLOOKUP(C51,[1]Sheet1!$B:$AZ,51,0)</f>
        <v>2283347.19</v>
      </c>
      <c r="K51" s="44">
        <f>VLOOKUP(C51,[1]Sheet1!$B$5:$BB$697,53,0)</f>
        <v>167661.095</v>
      </c>
      <c r="L51" s="44">
        <f>VLOOKUP(C51,[1]Sheet1!$B:$BC,54,0)</f>
        <v>124722.68</v>
      </c>
      <c r="M51" s="44">
        <f>VLOOKUP(C51,[1]Sheet1!$B:$BD,55,0)</f>
        <v>132898.79166666701</v>
      </c>
      <c r="N51" s="44">
        <f>VLOOKUP(C51,[1]Sheet1!$B:$BE,56,0)</f>
        <v>130394.64</v>
      </c>
      <c r="O51" s="44">
        <f>VLOOKUP(C51,[1]Sheet1!$B:$BF,57,0)</f>
        <v>138663.45499999999</v>
      </c>
      <c r="P51" s="44">
        <f>VLOOKUP(C51,[2]Sheet1!$B:$BH,59,0)</f>
        <v>137983.31166666668</v>
      </c>
      <c r="Q51" s="108">
        <f t="shared" si="5"/>
        <v>665859.17866666697</v>
      </c>
      <c r="R51" s="109">
        <f>VLOOKUP(C51,[3]Sheet2!$A:$V,21,0)</f>
        <v>270000</v>
      </c>
      <c r="S51" s="109"/>
      <c r="T51" s="109">
        <v>200000</v>
      </c>
      <c r="U51" s="109">
        <f>VLOOKUP(C51,'[4]5.30 (2)'!$C$4:$V$115,20,0)</f>
        <v>40000</v>
      </c>
      <c r="V51" s="109">
        <f t="shared" si="6"/>
        <v>510000</v>
      </c>
      <c r="W51" s="106">
        <f t="shared" si="7"/>
        <v>155859.17866666697</v>
      </c>
      <c r="X51" s="112">
        <f t="shared" si="8"/>
        <v>2043347.19</v>
      </c>
      <c r="Y51" s="61">
        <f t="shared" si="9"/>
        <v>155859.17866666697</v>
      </c>
      <c r="Z51" s="107">
        <f t="shared" si="10"/>
        <v>155859.17866666697</v>
      </c>
      <c r="AA51" s="138">
        <v>10000</v>
      </c>
      <c r="AB51" s="26">
        <f>IF(Z51&lt;=0,"100%",AA51/Z51)</f>
        <v>6.4160481824344834E-2</v>
      </c>
      <c r="AC51" s="138">
        <v>20000</v>
      </c>
      <c r="AD51" s="26">
        <f t="shared" si="1"/>
        <v>0.12832096364868967</v>
      </c>
      <c r="AE51" s="138">
        <v>50000</v>
      </c>
      <c r="AF51" s="26">
        <f t="shared" si="2"/>
        <v>0.3208024091217242</v>
      </c>
      <c r="AG51" s="17">
        <f>AA51</f>
        <v>10000</v>
      </c>
      <c r="AH51" s="122">
        <f>AG51/$AG$1</f>
        <v>5.9073592236599543E-3</v>
      </c>
      <c r="AI51" s="124"/>
      <c r="AJ51" s="124"/>
      <c r="AK51" s="124"/>
      <c r="AL51" s="124">
        <f t="shared" si="3"/>
        <v>0</v>
      </c>
      <c r="AM51" s="24">
        <v>0.03</v>
      </c>
      <c r="AN51" s="126">
        <f>IF(AG51=0,0,AL51/AG51+AM51)</f>
        <v>0.03</v>
      </c>
      <c r="AO51" s="17">
        <f>AG51*(1-AN51)</f>
        <v>9700</v>
      </c>
      <c r="AP51" s="14">
        <v>45474</v>
      </c>
      <c r="AQ51" s="7">
        <v>2</v>
      </c>
      <c r="AR51" s="14">
        <f t="shared" si="11"/>
        <v>45472</v>
      </c>
      <c r="AS51" s="10" t="s">
        <v>23</v>
      </c>
      <c r="AT51" s="23"/>
      <c r="AU51" s="12" t="s">
        <v>257</v>
      </c>
      <c r="AV51" s="20"/>
    </row>
    <row r="52" spans="1:48" ht="36" hidden="1" customHeight="1" x14ac:dyDescent="0.25">
      <c r="A52" s="7">
        <f t="shared" si="4"/>
        <v>49</v>
      </c>
      <c r="B52" s="7" t="s">
        <v>18</v>
      </c>
      <c r="C52" s="8" t="s">
        <v>47</v>
      </c>
      <c r="D52" s="117" t="s">
        <v>48</v>
      </c>
      <c r="E52" s="12" t="s">
        <v>622</v>
      </c>
      <c r="F52" s="11" t="s">
        <v>27</v>
      </c>
      <c r="G52" s="12" t="s">
        <v>22</v>
      </c>
      <c r="H52" s="73">
        <v>0.8</v>
      </c>
      <c r="I52" s="31">
        <f>VLOOKUP(C52,[1]Sheet1!$B:$AY,50,0)</f>
        <v>2398752.58</v>
      </c>
      <c r="J52" s="31">
        <f>VLOOKUP(C52,[1]Sheet1!$B:$AZ,51,0)</f>
        <v>2222328.62</v>
      </c>
      <c r="K52" s="44">
        <f>VLOOKUP(C52,[1]Sheet1!$B$5:$BB$697,53,0)</f>
        <v>121805.763333333</v>
      </c>
      <c r="L52" s="44">
        <f>VLOOKUP(C52,[1]Sheet1!$B:$BC,54,0)</f>
        <v>134221.748333333</v>
      </c>
      <c r="M52" s="44">
        <f>VLOOKUP(C52,[1]Sheet1!$B:$BD,55,0)</f>
        <v>161670.87833333301</v>
      </c>
      <c r="N52" s="44">
        <f>VLOOKUP(C52,[1]Sheet1!$B:$BE,56,0)</f>
        <v>159402.59166666699</v>
      </c>
      <c r="O52" s="44">
        <f>VLOOKUP(C52,[1]Sheet1!$B:$BF,57,0)</f>
        <v>153253.92499999999</v>
      </c>
      <c r="P52" s="44">
        <f>VLOOKUP(C52,[2]Sheet1!$B:$BH,59,0)</f>
        <v>139212.72</v>
      </c>
      <c r="Q52" s="108">
        <f t="shared" si="5"/>
        <v>695654.10133333283</v>
      </c>
      <c r="R52" s="109">
        <f>VLOOKUP(C52,[3]Sheet2!$A:$V,21,0)</f>
        <v>270000</v>
      </c>
      <c r="S52" s="109"/>
      <c r="T52" s="109">
        <v>80000</v>
      </c>
      <c r="U52" s="109">
        <f>VLOOKUP(C52,'[4]5.30 (2)'!$C$4:$V$115,20,0)</f>
        <v>45000</v>
      </c>
      <c r="V52" s="109">
        <f t="shared" si="6"/>
        <v>395000</v>
      </c>
      <c r="W52" s="106">
        <f t="shared" si="7"/>
        <v>300654.10133333283</v>
      </c>
      <c r="X52" s="112">
        <f t="shared" si="8"/>
        <v>2097328.62</v>
      </c>
      <c r="Y52" s="61">
        <f t="shared" si="9"/>
        <v>300654.10133333283</v>
      </c>
      <c r="Z52" s="107">
        <f t="shared" si="10"/>
        <v>300654.10133333283</v>
      </c>
      <c r="AA52" s="138">
        <v>12000</v>
      </c>
      <c r="AB52" s="26">
        <f>IF(Z52&lt;=0,"100%",AA52/Z52)</f>
        <v>3.991297623010203E-2</v>
      </c>
      <c r="AC52" s="138">
        <v>30000</v>
      </c>
      <c r="AD52" s="26">
        <f t="shared" si="1"/>
        <v>9.9782440575255066E-2</v>
      </c>
      <c r="AE52" s="138">
        <v>100000</v>
      </c>
      <c r="AF52" s="26">
        <f t="shared" si="2"/>
        <v>0.33260813525085026</v>
      </c>
      <c r="AG52" s="17">
        <f>AA52</f>
        <v>12000</v>
      </c>
      <c r="AH52" s="122">
        <f>AG52/$AG$1</f>
        <v>7.0888310683919452E-3</v>
      </c>
      <c r="AI52" s="124">
        <v>780</v>
      </c>
      <c r="AJ52" s="124"/>
      <c r="AK52" s="124">
        <v>120</v>
      </c>
      <c r="AL52" s="124">
        <f t="shared" si="3"/>
        <v>900</v>
      </c>
      <c r="AM52" s="80">
        <v>0.03</v>
      </c>
      <c r="AN52" s="126">
        <f>IF(AG52=0,0,AL52/AG52+AM52)</f>
        <v>0.105</v>
      </c>
      <c r="AO52" s="17">
        <f>AG52*(1-AN52)</f>
        <v>10740</v>
      </c>
      <c r="AP52" s="14">
        <v>45474</v>
      </c>
      <c r="AQ52" s="7">
        <v>2</v>
      </c>
      <c r="AR52" s="14">
        <f t="shared" si="11"/>
        <v>45472</v>
      </c>
      <c r="AS52" s="10" t="s">
        <v>23</v>
      </c>
      <c r="AT52" s="23"/>
      <c r="AU52" s="7" t="s">
        <v>28</v>
      </c>
      <c r="AV52" s="20"/>
    </row>
    <row r="53" spans="1:48" ht="36" hidden="1" customHeight="1" x14ac:dyDescent="0.25">
      <c r="A53" s="7">
        <f t="shared" si="4"/>
        <v>50</v>
      </c>
      <c r="B53" s="7" t="s">
        <v>18</v>
      </c>
      <c r="C53" s="77" t="s">
        <v>265</v>
      </c>
      <c r="D53" s="117" t="s">
        <v>266</v>
      </c>
      <c r="E53" s="12" t="s">
        <v>622</v>
      </c>
      <c r="F53" s="11" t="s">
        <v>21</v>
      </c>
      <c r="G53" s="12" t="s">
        <v>22</v>
      </c>
      <c r="H53" s="73">
        <v>0.8</v>
      </c>
      <c r="I53" s="31">
        <f>VLOOKUP(C53,[1]Sheet1!$B:$AY,50,0)</f>
        <v>337744.59</v>
      </c>
      <c r="J53" s="31">
        <f>VLOOKUP(C53,[1]Sheet1!$B:$AZ,51,0)</f>
        <v>173225.08</v>
      </c>
      <c r="K53" s="44">
        <f>VLOOKUP(C53,[1]Sheet1!$B$5:$BB$697,53,0)</f>
        <v>5343.2183333333296</v>
      </c>
      <c r="L53" s="44">
        <f>VLOOKUP(C53,[1]Sheet1!$B:$BC,54,0)</f>
        <v>13099.2266666667</v>
      </c>
      <c r="M53" s="44">
        <f>VLOOKUP(C53,[1]Sheet1!$B:$BD,55,0)</f>
        <v>24179.958333333299</v>
      </c>
      <c r="N53" s="44">
        <f>VLOOKUP(C53,[1]Sheet1!$B:$BE,56,0)</f>
        <v>28870.846666666701</v>
      </c>
      <c r="O53" s="44">
        <f>VLOOKUP(C53,[1]Sheet1!$B:$BF,57,0)</f>
        <v>43371.333333333299</v>
      </c>
      <c r="P53" s="44">
        <f>VLOOKUP(C53,[2]Sheet1!$B:$BH,59,0)</f>
        <v>56290.764999999992</v>
      </c>
      <c r="Q53" s="108">
        <f t="shared" si="5"/>
        <v>136924.27866666668</v>
      </c>
      <c r="R53" s="109">
        <f>VLOOKUP(C53,[3]Sheet2!$A:$V,21,0)</f>
        <v>20000</v>
      </c>
      <c r="S53" s="109"/>
      <c r="T53" s="109"/>
      <c r="U53" s="109">
        <f>VLOOKUP(C53,'[4]5.30 (2)'!$C$4:$V$115,20,0)</f>
        <v>15000</v>
      </c>
      <c r="V53" s="109">
        <f t="shared" si="6"/>
        <v>35000</v>
      </c>
      <c r="W53" s="106">
        <f t="shared" si="7"/>
        <v>101924.27866666668</v>
      </c>
      <c r="X53" s="112">
        <f t="shared" si="8"/>
        <v>158225.07999999999</v>
      </c>
      <c r="Y53" s="61">
        <f t="shared" si="9"/>
        <v>101924.27866666668</v>
      </c>
      <c r="Z53" s="107">
        <f t="shared" si="10"/>
        <v>101924.27866666668</v>
      </c>
      <c r="AA53" s="138">
        <v>10000</v>
      </c>
      <c r="AB53" s="26">
        <f>IF(Z53&lt;=0,"100%",AA53/Z53)</f>
        <v>9.8112050738215328E-2</v>
      </c>
      <c r="AC53" s="138">
        <v>10000</v>
      </c>
      <c r="AD53" s="26">
        <f t="shared" si="1"/>
        <v>9.8112050738215328E-2</v>
      </c>
      <c r="AE53" s="138">
        <v>30000</v>
      </c>
      <c r="AF53" s="26">
        <f t="shared" si="2"/>
        <v>0.29433615221464599</v>
      </c>
      <c r="AG53" s="17">
        <f>AA53</f>
        <v>10000</v>
      </c>
      <c r="AH53" s="122">
        <f>AG53/$AG$1</f>
        <v>5.9073592236599543E-3</v>
      </c>
      <c r="AI53" s="124"/>
      <c r="AJ53" s="124"/>
      <c r="AK53" s="124"/>
      <c r="AL53" s="124">
        <f t="shared" si="3"/>
        <v>0</v>
      </c>
      <c r="AM53" s="80">
        <v>0.03</v>
      </c>
      <c r="AN53" s="126">
        <f>IF(AG53=0,0,AL53/AG53+AM53)</f>
        <v>0.03</v>
      </c>
      <c r="AO53" s="17">
        <f>AG53*(1-AN53)</f>
        <v>9700</v>
      </c>
      <c r="AP53" s="14">
        <v>45474</v>
      </c>
      <c r="AQ53" s="7">
        <v>2</v>
      </c>
      <c r="AR53" s="14">
        <f t="shared" si="11"/>
        <v>45472</v>
      </c>
      <c r="AS53" s="10" t="s">
        <v>23</v>
      </c>
      <c r="AT53" s="23"/>
      <c r="AU53" s="7" t="s">
        <v>24</v>
      </c>
      <c r="AV53" s="20"/>
    </row>
    <row r="54" spans="1:48" ht="36" hidden="1" customHeight="1" x14ac:dyDescent="0.25">
      <c r="A54" s="7">
        <f t="shared" si="4"/>
        <v>51</v>
      </c>
      <c r="B54" s="7" t="s">
        <v>18</v>
      </c>
      <c r="C54" s="8" t="s">
        <v>32</v>
      </c>
      <c r="D54" s="117" t="s">
        <v>33</v>
      </c>
      <c r="E54" s="12" t="s">
        <v>622</v>
      </c>
      <c r="F54" s="11" t="s">
        <v>21</v>
      </c>
      <c r="G54" s="12" t="s">
        <v>22</v>
      </c>
      <c r="H54" s="73">
        <v>0.8</v>
      </c>
      <c r="I54" s="31">
        <f>VLOOKUP(C54,[1]Sheet1!$B:$AY,50,0)</f>
        <v>2172275.86</v>
      </c>
      <c r="J54" s="31">
        <f>VLOOKUP(C54,[1]Sheet1!$B:$AZ,51,0)</f>
        <v>1691836.66</v>
      </c>
      <c r="K54" s="44">
        <f>VLOOKUP(C54,[1]Sheet1!$B$5:$BB$697,53,0)</f>
        <v>186471.32166666701</v>
      </c>
      <c r="L54" s="44">
        <f>VLOOKUP(C54,[1]Sheet1!$B:$BC,54,0)</f>
        <v>181572.286666667</v>
      </c>
      <c r="M54" s="44">
        <f>VLOOKUP(C54,[1]Sheet1!$B:$BD,55,0)</f>
        <v>173075.29666666701</v>
      </c>
      <c r="N54" s="44">
        <f>VLOOKUP(C54,[1]Sheet1!$B:$BE,56,0)</f>
        <v>158505.661666667</v>
      </c>
      <c r="O54" s="44">
        <f>VLOOKUP(C54,[1]Sheet1!$B:$BF,57,0)</f>
        <v>125422.328333333</v>
      </c>
      <c r="P54" s="44">
        <f>VLOOKUP(C54,[2]Sheet1!$B:$BH,59,0)</f>
        <v>172931.52499999999</v>
      </c>
      <c r="Q54" s="108">
        <f t="shared" si="5"/>
        <v>798382.73600000085</v>
      </c>
      <c r="R54" s="109">
        <f>VLOOKUP(C54,[3]Sheet2!$A:$V,21,0)</f>
        <v>30000</v>
      </c>
      <c r="S54" s="109"/>
      <c r="T54" s="109">
        <v>100000</v>
      </c>
      <c r="U54" s="109"/>
      <c r="V54" s="109">
        <f t="shared" si="6"/>
        <v>130000</v>
      </c>
      <c r="W54" s="106">
        <f t="shared" si="7"/>
        <v>668382.73600000085</v>
      </c>
      <c r="X54" s="112">
        <f t="shared" si="8"/>
        <v>1591836.66</v>
      </c>
      <c r="Y54" s="61">
        <f t="shared" si="9"/>
        <v>668382.73600000085</v>
      </c>
      <c r="Z54" s="107">
        <f t="shared" si="10"/>
        <v>668382.73600000085</v>
      </c>
      <c r="AA54" s="138">
        <v>20000</v>
      </c>
      <c r="AB54" s="26">
        <f>IF(Z54&lt;=0,"100%",AA54/Z54)</f>
        <v>2.9922975149974513E-2</v>
      </c>
      <c r="AC54" s="138">
        <v>60000</v>
      </c>
      <c r="AD54" s="26">
        <f t="shared" si="1"/>
        <v>8.9768925449923542E-2</v>
      </c>
      <c r="AE54" s="138">
        <v>200000</v>
      </c>
      <c r="AF54" s="26">
        <f t="shared" si="2"/>
        <v>0.29922975149974512</v>
      </c>
      <c r="AG54" s="17">
        <f>AA54</f>
        <v>20000</v>
      </c>
      <c r="AH54" s="122">
        <f>AG54/$AG$1</f>
        <v>1.1814718447319909E-2</v>
      </c>
      <c r="AI54" s="124"/>
      <c r="AJ54" s="124"/>
      <c r="AK54" s="124"/>
      <c r="AL54" s="124">
        <f t="shared" si="3"/>
        <v>0</v>
      </c>
      <c r="AM54" s="24">
        <v>0.03</v>
      </c>
      <c r="AN54" s="126">
        <f>IF(AG54=0,0,AL54/AG54+AM54)</f>
        <v>0.03</v>
      </c>
      <c r="AO54" s="17">
        <f>AG54*(1-AN54)</f>
        <v>19400</v>
      </c>
      <c r="AP54" s="14">
        <v>45474</v>
      </c>
      <c r="AQ54" s="7">
        <v>3</v>
      </c>
      <c r="AR54" s="14">
        <f t="shared" si="11"/>
        <v>45471</v>
      </c>
      <c r="AS54" s="10" t="s">
        <v>23</v>
      </c>
      <c r="AT54" s="23"/>
      <c r="AU54" s="7" t="s">
        <v>24</v>
      </c>
      <c r="AV54" s="20"/>
    </row>
    <row r="55" spans="1:48" ht="36" hidden="1" customHeight="1" x14ac:dyDescent="0.25">
      <c r="A55" s="7">
        <f t="shared" si="4"/>
        <v>52</v>
      </c>
      <c r="B55" s="7" t="s">
        <v>18</v>
      </c>
      <c r="C55" s="8" t="s">
        <v>79</v>
      </c>
      <c r="D55" s="117" t="s">
        <v>80</v>
      </c>
      <c r="E55" s="12" t="s">
        <v>622</v>
      </c>
      <c r="F55" s="11" t="s">
        <v>27</v>
      </c>
      <c r="G55" s="12" t="s">
        <v>22</v>
      </c>
      <c r="H55" s="73">
        <v>0.8</v>
      </c>
      <c r="I55" s="31">
        <f>VLOOKUP(C55,[1]Sheet1!$B:$AY,50,0)</f>
        <v>3316207.74</v>
      </c>
      <c r="J55" s="31">
        <f>VLOOKUP(C55,[1]Sheet1!$B:$AZ,51,0)</f>
        <v>2947216.61</v>
      </c>
      <c r="K55" s="44">
        <f>VLOOKUP(C55,[1]Sheet1!$B$5:$BB$697,53,0)</f>
        <v>118052.798333333</v>
      </c>
      <c r="L55" s="44">
        <f>VLOOKUP(C55,[1]Sheet1!$B:$BC,54,0)</f>
        <v>95294.024999999994</v>
      </c>
      <c r="M55" s="44">
        <f>VLOOKUP(C55,[1]Sheet1!$B:$BD,55,0)</f>
        <v>110543.37</v>
      </c>
      <c r="N55" s="44">
        <f>VLOOKUP(C55,[1]Sheet1!$B:$BE,56,0)</f>
        <v>106909.201666667</v>
      </c>
      <c r="O55" s="44">
        <f>VLOOKUP(C55,[1]Sheet1!$B:$BF,57,0)</f>
        <v>116348.83</v>
      </c>
      <c r="P55" s="44">
        <f>VLOOKUP(C55,[2]Sheet1!$B:$BH,59,0)</f>
        <v>118309.57666666666</v>
      </c>
      <c r="Q55" s="108">
        <f t="shared" si="5"/>
        <v>532366.24133333331</v>
      </c>
      <c r="R55" s="109">
        <f>VLOOKUP(C55,[3]Sheet2!$A:$V,21,0)</f>
        <v>190000</v>
      </c>
      <c r="S55" s="109"/>
      <c r="T55" s="109">
        <v>100000</v>
      </c>
      <c r="U55" s="109">
        <f>VLOOKUP(C55,'[4]5.30 (2)'!$C$4:$V$115,20,0)</f>
        <v>100000</v>
      </c>
      <c r="V55" s="109">
        <f t="shared" si="6"/>
        <v>390000</v>
      </c>
      <c r="W55" s="106">
        <f t="shared" si="7"/>
        <v>142366.24133333331</v>
      </c>
      <c r="X55" s="112">
        <f t="shared" si="8"/>
        <v>2747216.61</v>
      </c>
      <c r="Y55" s="61">
        <f t="shared" si="9"/>
        <v>142366.24133333331</v>
      </c>
      <c r="Z55" s="107">
        <f t="shared" si="10"/>
        <v>142366.24133333331</v>
      </c>
      <c r="AA55" s="138">
        <v>10000</v>
      </c>
      <c r="AB55" s="26">
        <f>IF(Z55&lt;=0,"100%",AA55/Z55)</f>
        <v>7.0241371173003095E-2</v>
      </c>
      <c r="AC55" s="138">
        <v>15000</v>
      </c>
      <c r="AD55" s="26">
        <f t="shared" si="1"/>
        <v>0.10536205675950464</v>
      </c>
      <c r="AE55" s="138">
        <v>50000</v>
      </c>
      <c r="AF55" s="26">
        <f t="shared" si="2"/>
        <v>0.35120685586501549</v>
      </c>
      <c r="AG55" s="17">
        <f>AA55</f>
        <v>10000</v>
      </c>
      <c r="AH55" s="122">
        <f>AG55/$AG$1</f>
        <v>5.9073592236599543E-3</v>
      </c>
      <c r="AI55" s="124"/>
      <c r="AJ55" s="124"/>
      <c r="AK55" s="124"/>
      <c r="AL55" s="124">
        <f t="shared" si="3"/>
        <v>0</v>
      </c>
      <c r="AM55" s="24">
        <v>0.03</v>
      </c>
      <c r="AN55" s="126">
        <f>IF(AG55=0,0,AL55/AG55+AM55)</f>
        <v>0.03</v>
      </c>
      <c r="AO55" s="17">
        <f>AG55*(1-AN55)</f>
        <v>9700</v>
      </c>
      <c r="AP55" s="14">
        <v>45474</v>
      </c>
      <c r="AQ55" s="7">
        <v>3</v>
      </c>
      <c r="AR55" s="14">
        <f t="shared" si="11"/>
        <v>45471</v>
      </c>
      <c r="AS55" s="10" t="s">
        <v>23</v>
      </c>
      <c r="AT55" s="23"/>
      <c r="AU55" s="7" t="s">
        <v>24</v>
      </c>
      <c r="AV55" s="20"/>
    </row>
    <row r="56" spans="1:48" ht="36" hidden="1" customHeight="1" x14ac:dyDescent="0.25">
      <c r="A56" s="7">
        <f t="shared" si="4"/>
        <v>53</v>
      </c>
      <c r="B56" s="7" t="s">
        <v>18</v>
      </c>
      <c r="C56" s="8" t="s">
        <v>193</v>
      </c>
      <c r="D56" s="117" t="s">
        <v>194</v>
      </c>
      <c r="E56" s="12" t="s">
        <v>622</v>
      </c>
      <c r="F56" s="10" t="s">
        <v>269</v>
      </c>
      <c r="G56" s="12" t="s">
        <v>22</v>
      </c>
      <c r="H56" s="30">
        <v>0.8</v>
      </c>
      <c r="I56" s="31">
        <f>VLOOKUP(C56,[1]Sheet1!$B:$AY,50,0)</f>
        <v>1674044.5</v>
      </c>
      <c r="J56" s="31">
        <f>VLOOKUP(C56,[1]Sheet1!$B:$AZ,51,0)</f>
        <v>1577716.53</v>
      </c>
      <c r="K56" s="44">
        <f>VLOOKUP(C56,[1]Sheet1!$B$5:$BB$697,53,0)</f>
        <v>38063.735000000001</v>
      </c>
      <c r="L56" s="44">
        <f>VLOOKUP(C56,[1]Sheet1!$B:$BC,54,0)</f>
        <v>37546.18</v>
      </c>
      <c r="M56" s="44">
        <f>VLOOKUP(C56,[1]Sheet1!$B:$BD,55,0)</f>
        <v>39468.836666666699</v>
      </c>
      <c r="N56" s="44">
        <f>VLOOKUP(C56,[1]Sheet1!$B:$BE,56,0)</f>
        <v>36928.836666666699</v>
      </c>
      <c r="O56" s="44">
        <f>VLOOKUP(C56,[1]Sheet1!$B:$BF,57,0)</f>
        <v>45150.235000000001</v>
      </c>
      <c r="P56" s="44">
        <f>VLOOKUP(C56,[2]Sheet1!$B:$BH,59,0)</f>
        <v>39077.431666666664</v>
      </c>
      <c r="Q56" s="108">
        <f t="shared" si="5"/>
        <v>188988.20400000009</v>
      </c>
      <c r="R56" s="109">
        <f>VLOOKUP(C56,[3]Sheet2!$A:$V,21,0)</f>
        <v>40000</v>
      </c>
      <c r="S56" s="109"/>
      <c r="T56" s="109"/>
      <c r="U56" s="109">
        <f>VLOOKUP(C56,'[4]5.30 (2)'!$C$4:$V$115,20,0)</f>
        <v>15000</v>
      </c>
      <c r="V56" s="109">
        <f t="shared" si="6"/>
        <v>55000</v>
      </c>
      <c r="W56" s="106">
        <f t="shared" si="7"/>
        <v>133988.20400000009</v>
      </c>
      <c r="X56" s="112">
        <f t="shared" si="8"/>
        <v>1562716.53</v>
      </c>
      <c r="Y56" s="61">
        <f t="shared" si="9"/>
        <v>133988.20400000009</v>
      </c>
      <c r="Z56" s="107">
        <f t="shared" si="10"/>
        <v>133988.20400000009</v>
      </c>
      <c r="AA56" s="138">
        <v>10000</v>
      </c>
      <c r="AB56" s="26">
        <f>IF(Z56&lt;=0,"100%",AA56/Z56)</f>
        <v>7.463343564184198E-2</v>
      </c>
      <c r="AC56" s="138">
        <v>10000</v>
      </c>
      <c r="AD56" s="26">
        <f t="shared" si="1"/>
        <v>7.463343564184198E-2</v>
      </c>
      <c r="AE56" s="138">
        <v>40000</v>
      </c>
      <c r="AF56" s="26">
        <f t="shared" si="2"/>
        <v>0.29853374256736792</v>
      </c>
      <c r="AG56" s="17">
        <f>AA56</f>
        <v>10000</v>
      </c>
      <c r="AH56" s="122">
        <f>AG56/$AG$1</f>
        <v>5.9073592236599543E-3</v>
      </c>
      <c r="AI56" s="124"/>
      <c r="AJ56" s="124"/>
      <c r="AK56" s="124"/>
      <c r="AL56" s="124">
        <f t="shared" si="3"/>
        <v>0</v>
      </c>
      <c r="AM56" s="81">
        <v>0.03</v>
      </c>
      <c r="AN56" s="126">
        <f>IF(AG56=0,0,AL56/AG56+AM56)</f>
        <v>0.03</v>
      </c>
      <c r="AO56" s="17">
        <f>AG56*(1-AN56)</f>
        <v>9700</v>
      </c>
      <c r="AP56" s="14">
        <v>45474</v>
      </c>
      <c r="AQ56" s="7">
        <v>3</v>
      </c>
      <c r="AR56" s="14">
        <f t="shared" si="11"/>
        <v>45471</v>
      </c>
      <c r="AS56" s="10" t="s">
        <v>23</v>
      </c>
      <c r="AT56" s="4"/>
      <c r="AU56" s="7" t="s">
        <v>109</v>
      </c>
      <c r="AV56" s="20"/>
    </row>
    <row r="57" spans="1:48" ht="36" hidden="1" customHeight="1" x14ac:dyDescent="0.25">
      <c r="A57" s="7">
        <f t="shared" si="4"/>
        <v>54</v>
      </c>
      <c r="B57" s="7" t="s">
        <v>18</v>
      </c>
      <c r="C57" s="8" t="s">
        <v>191</v>
      </c>
      <c r="D57" s="117" t="s">
        <v>192</v>
      </c>
      <c r="E57" s="12" t="s">
        <v>622</v>
      </c>
      <c r="F57" s="10" t="s">
        <v>27</v>
      </c>
      <c r="G57" s="12" t="s">
        <v>22</v>
      </c>
      <c r="H57" s="30">
        <v>0.8</v>
      </c>
      <c r="I57" s="31">
        <f>VLOOKUP(C57,[1]Sheet1!$B:$AY,50,0)</f>
        <v>831124.4</v>
      </c>
      <c r="J57" s="31">
        <f>VLOOKUP(C57,[1]Sheet1!$B:$AZ,51,0)</f>
        <v>644966.22</v>
      </c>
      <c r="K57" s="44">
        <f>VLOOKUP(C57,[1]Sheet1!$B$5:$BB$697,53,0)</f>
        <v>55830.415000000001</v>
      </c>
      <c r="L57" s="44">
        <f>VLOOKUP(C57,[1]Sheet1!$B:$BC,54,0)</f>
        <v>78433.456666666694</v>
      </c>
      <c r="M57" s="44">
        <f>VLOOKUP(C57,[1]Sheet1!$B:$BD,55,0)</f>
        <v>95096.371666666702</v>
      </c>
      <c r="N57" s="44">
        <f>VLOOKUP(C57,[1]Sheet1!$B:$BE,56,0)</f>
        <v>106679.741666667</v>
      </c>
      <c r="O57" s="44">
        <f>VLOOKUP(C57,[1]Sheet1!$B:$BF,57,0)</f>
        <v>103784.88</v>
      </c>
      <c r="P57" s="44">
        <f>VLOOKUP(C57,[2]Sheet1!$B:$BH,59,0)</f>
        <v>96380.731666666674</v>
      </c>
      <c r="Q57" s="108">
        <f t="shared" si="5"/>
        <v>428964.47733333363</v>
      </c>
      <c r="R57" s="109">
        <f>VLOOKUP(C57,[3]Sheet2!$A:$V,21,0)</f>
        <v>110000</v>
      </c>
      <c r="S57" s="109"/>
      <c r="T57" s="109"/>
      <c r="U57" s="109">
        <f>VLOOKUP(C57,'[4]5.30 (2)'!$C$4:$V$115,20,0)</f>
        <v>20000</v>
      </c>
      <c r="V57" s="109">
        <f t="shared" si="6"/>
        <v>130000</v>
      </c>
      <c r="W57" s="106">
        <f t="shared" si="7"/>
        <v>298964.47733333363</v>
      </c>
      <c r="X57" s="112">
        <f t="shared" si="8"/>
        <v>624966.22</v>
      </c>
      <c r="Y57" s="61">
        <f t="shared" si="9"/>
        <v>298964.47733333363</v>
      </c>
      <c r="Z57" s="107">
        <f t="shared" si="10"/>
        <v>298964.47733333363</v>
      </c>
      <c r="AA57" s="138">
        <v>12000</v>
      </c>
      <c r="AB57" s="26">
        <f>IF(Z57&lt;=0,"100%",AA57/Z57)</f>
        <v>4.0138547920596172E-2</v>
      </c>
      <c r="AC57" s="138">
        <v>30000</v>
      </c>
      <c r="AD57" s="26">
        <f t="shared" si="1"/>
        <v>0.10034636980149043</v>
      </c>
      <c r="AE57" s="138">
        <v>90000</v>
      </c>
      <c r="AF57" s="26">
        <f t="shared" si="2"/>
        <v>0.30103910940447126</v>
      </c>
      <c r="AG57" s="17">
        <f>AA57</f>
        <v>12000</v>
      </c>
      <c r="AH57" s="122">
        <f>AG57/$AG$1</f>
        <v>7.0888310683919452E-3</v>
      </c>
      <c r="AI57" s="124">
        <v>653</v>
      </c>
      <c r="AJ57" s="124"/>
      <c r="AK57" s="124"/>
      <c r="AL57" s="124">
        <f t="shared" si="3"/>
        <v>653</v>
      </c>
      <c r="AM57" s="81">
        <v>0.03</v>
      </c>
      <c r="AN57" s="126">
        <f>IF(AG57=0,0,AL57/AG57+AM57)</f>
        <v>8.4416666666666668E-2</v>
      </c>
      <c r="AO57" s="17">
        <f>AG57*(1-AN57)</f>
        <v>10987</v>
      </c>
      <c r="AP57" s="14">
        <v>45474</v>
      </c>
      <c r="AQ57" s="7">
        <v>5</v>
      </c>
      <c r="AR57" s="14">
        <f t="shared" si="11"/>
        <v>45469</v>
      </c>
      <c r="AS57" s="10" t="s">
        <v>23</v>
      </c>
      <c r="AT57" s="23"/>
      <c r="AU57" s="7" t="s">
        <v>109</v>
      </c>
      <c r="AV57" s="20"/>
    </row>
    <row r="58" spans="1:48" ht="36" hidden="1" customHeight="1" x14ac:dyDescent="0.25">
      <c r="A58" s="7">
        <f t="shared" si="4"/>
        <v>55</v>
      </c>
      <c r="B58" s="7" t="s">
        <v>18</v>
      </c>
      <c r="C58" s="8" t="s">
        <v>112</v>
      </c>
      <c r="D58" s="117" t="s">
        <v>113</v>
      </c>
      <c r="E58" s="12" t="s">
        <v>622</v>
      </c>
      <c r="F58" s="11" t="s">
        <v>27</v>
      </c>
      <c r="G58" s="12" t="s">
        <v>22</v>
      </c>
      <c r="H58" s="73">
        <v>0.8</v>
      </c>
      <c r="I58" s="31">
        <f>VLOOKUP(C58,[1]Sheet1!$B:$AY,50,0)</f>
        <v>1865441.09</v>
      </c>
      <c r="J58" s="31">
        <f>VLOOKUP(C58,[1]Sheet1!$B:$AZ,51,0)</f>
        <v>1855793.4</v>
      </c>
      <c r="K58" s="44">
        <f>VLOOKUP(C58,[1]Sheet1!$B$5:$BB$697,53,0)</f>
        <v>206112.34166666699</v>
      </c>
      <c r="L58" s="44">
        <f>VLOOKUP(C58,[1]Sheet1!$B:$BC,54,0)</f>
        <v>237874.91500000001</v>
      </c>
      <c r="M58" s="44">
        <f>VLOOKUP(C58,[1]Sheet1!$B:$BD,55,0)</f>
        <v>161101.35333333301</v>
      </c>
      <c r="N58" s="44">
        <f>VLOOKUP(C58,[1]Sheet1!$B:$BE,56,0)</f>
        <v>58518.02</v>
      </c>
      <c r="O58" s="44">
        <f>VLOOKUP(C58,[1]Sheet1!$B:$BF,57,0)</f>
        <v>60125.968333333301</v>
      </c>
      <c r="P58" s="44">
        <f>VLOOKUP(C58,[2]Sheet1!$B:$BH,59,0)</f>
        <v>33370.521666666667</v>
      </c>
      <c r="Q58" s="108">
        <f t="shared" si="5"/>
        <v>605682.49599999993</v>
      </c>
      <c r="R58" s="109">
        <f>VLOOKUP(C58,[3]Sheet2!$A:$V,21,0)</f>
        <v>70000</v>
      </c>
      <c r="S58" s="109"/>
      <c r="T58" s="109"/>
      <c r="U58" s="109">
        <f>VLOOKUP(C58,'[4]5.30 (2)'!$C$4:$V$115,20,0)</f>
        <v>30000</v>
      </c>
      <c r="V58" s="109">
        <f t="shared" si="6"/>
        <v>100000</v>
      </c>
      <c r="W58" s="106">
        <f t="shared" si="7"/>
        <v>505682.49599999993</v>
      </c>
      <c r="X58" s="112">
        <f t="shared" si="8"/>
        <v>1825793.4</v>
      </c>
      <c r="Y58" s="61">
        <f t="shared" si="9"/>
        <v>505682.49599999993</v>
      </c>
      <c r="Z58" s="107">
        <f t="shared" si="10"/>
        <v>505682.49599999993</v>
      </c>
      <c r="AA58" s="138">
        <v>20000</v>
      </c>
      <c r="AB58" s="26">
        <f>IF(Z58&lt;=0,"100%",AA58/Z58)</f>
        <v>3.9550508784073082E-2</v>
      </c>
      <c r="AC58" s="138">
        <v>50000</v>
      </c>
      <c r="AD58" s="26">
        <f t="shared" si="1"/>
        <v>9.8876271960182713E-2</v>
      </c>
      <c r="AE58" s="138">
        <v>150000</v>
      </c>
      <c r="AF58" s="26">
        <f t="shared" si="2"/>
        <v>0.29662881588054812</v>
      </c>
      <c r="AG58" s="17">
        <f>AA58</f>
        <v>20000</v>
      </c>
      <c r="AH58" s="122">
        <f>AG58/$AG$1</f>
        <v>1.1814718447319909E-2</v>
      </c>
      <c r="AI58" s="124"/>
      <c r="AJ58" s="124"/>
      <c r="AK58" s="124"/>
      <c r="AL58" s="124">
        <f t="shared" si="3"/>
        <v>0</v>
      </c>
      <c r="AM58" s="24">
        <v>0.03</v>
      </c>
      <c r="AN58" s="126">
        <f>IF(AG58=0,0,AL58/AG58+AM58)</f>
        <v>0.03</v>
      </c>
      <c r="AO58" s="17">
        <f>AG58*(1-AN58)</f>
        <v>19400</v>
      </c>
      <c r="AP58" s="14">
        <v>45474</v>
      </c>
      <c r="AQ58" s="7">
        <v>3</v>
      </c>
      <c r="AR58" s="14">
        <f t="shared" si="11"/>
        <v>45471</v>
      </c>
      <c r="AS58" s="10" t="s">
        <v>23</v>
      </c>
      <c r="AT58" s="23"/>
      <c r="AU58" s="7" t="s">
        <v>28</v>
      </c>
      <c r="AV58" s="20"/>
    </row>
    <row r="59" spans="1:48" ht="36" hidden="1" customHeight="1" x14ac:dyDescent="0.25">
      <c r="A59" s="7">
        <f t="shared" si="4"/>
        <v>56</v>
      </c>
      <c r="B59" s="7" t="s">
        <v>29</v>
      </c>
      <c r="C59" s="8" t="s">
        <v>72</v>
      </c>
      <c r="D59" s="114" t="s">
        <v>73</v>
      </c>
      <c r="E59" s="12" t="s">
        <v>622</v>
      </c>
      <c r="F59" s="11" t="s">
        <v>46</v>
      </c>
      <c r="G59" s="12" t="s">
        <v>22</v>
      </c>
      <c r="H59" s="73">
        <v>0.8</v>
      </c>
      <c r="I59" s="31">
        <f>VLOOKUP(C59,[1]Sheet1!$B:$AY,50,0)</f>
        <v>3342608.73</v>
      </c>
      <c r="J59" s="31">
        <f>VLOOKUP(C59,[1]Sheet1!$B:$AZ,51,0)</f>
        <v>2753639.6</v>
      </c>
      <c r="K59" s="44">
        <f>VLOOKUP(C59,[1]Sheet1!$B$5:$BB$697,53,0)</f>
        <v>303036.33500000002</v>
      </c>
      <c r="L59" s="44">
        <f>VLOOKUP(C59,[1]Sheet1!$B:$BC,54,0)</f>
        <v>354508.64666666702</v>
      </c>
      <c r="M59" s="44">
        <f>VLOOKUP(C59,[1]Sheet1!$B:$BD,55,0)</f>
        <v>365058.69833333301</v>
      </c>
      <c r="N59" s="44">
        <f>VLOOKUP(C59,[1]Sheet1!$B:$BE,56,0)</f>
        <v>343004.313333333</v>
      </c>
      <c r="O59" s="44">
        <f>VLOOKUP(C59,[1]Sheet1!$B:$BF,57,0)</f>
        <v>345202.09333333297</v>
      </c>
      <c r="P59" s="44">
        <f>VLOOKUP(C59,[2]Sheet1!$B:$BH,59,0)</f>
        <v>311621.34499999997</v>
      </c>
      <c r="Q59" s="108">
        <f t="shared" si="5"/>
        <v>1617945.1453333329</v>
      </c>
      <c r="R59" s="109">
        <f>VLOOKUP(C59,[3]Sheet2!$A:$V,21,0)</f>
        <v>600000</v>
      </c>
      <c r="S59" s="109"/>
      <c r="T59" s="109"/>
      <c r="U59" s="109">
        <f>VLOOKUP(C59,'[4]5.30 (2)'!$C$4:$V$115,20,0)</f>
        <v>300000</v>
      </c>
      <c r="V59" s="109">
        <f t="shared" si="6"/>
        <v>900000</v>
      </c>
      <c r="W59" s="106">
        <f t="shared" si="7"/>
        <v>717945.14533333294</v>
      </c>
      <c r="X59" s="112">
        <f t="shared" si="8"/>
        <v>2453639.6</v>
      </c>
      <c r="Y59" s="61">
        <f t="shared" si="9"/>
        <v>717945.14533333294</v>
      </c>
      <c r="Z59" s="107">
        <f t="shared" si="10"/>
        <v>717945.14533333294</v>
      </c>
      <c r="AA59" s="138">
        <v>100000</v>
      </c>
      <c r="AB59" s="26">
        <f>IF(Z59&lt;=0,"100%",AA59/Z59)</f>
        <v>0.13928640739477563</v>
      </c>
      <c r="AC59" s="138">
        <v>100000</v>
      </c>
      <c r="AD59" s="26">
        <f t="shared" si="1"/>
        <v>0.13928640739477563</v>
      </c>
      <c r="AE59" s="138">
        <v>100000</v>
      </c>
      <c r="AF59" s="26">
        <f t="shared" si="2"/>
        <v>0.13928640739477563</v>
      </c>
      <c r="AG59" s="17">
        <f>AA59</f>
        <v>100000</v>
      </c>
      <c r="AH59" s="122">
        <f>AG59/$AG$1</f>
        <v>5.9073592236599547E-2</v>
      </c>
      <c r="AI59" s="124"/>
      <c r="AJ59" s="124"/>
      <c r="AK59" s="129">
        <v>200</v>
      </c>
      <c r="AL59" s="124">
        <f t="shared" si="3"/>
        <v>200</v>
      </c>
      <c r="AM59" s="24">
        <v>0.03</v>
      </c>
      <c r="AN59" s="126">
        <f>IF(AG59=0,0,AL59/AG59+AM59)</f>
        <v>3.2000000000000001E-2</v>
      </c>
      <c r="AO59" s="17">
        <f>AG59*(1-AN59)</f>
        <v>96800</v>
      </c>
      <c r="AP59" s="14">
        <v>45474</v>
      </c>
      <c r="AQ59" s="7"/>
      <c r="AR59" s="14"/>
      <c r="AS59" s="10" t="s">
        <v>23</v>
      </c>
      <c r="AT59" s="17"/>
      <c r="AU59" s="7" t="s">
        <v>74</v>
      </c>
      <c r="AV59" s="20" t="s">
        <v>280</v>
      </c>
    </row>
    <row r="60" spans="1:48" ht="36" hidden="1" customHeight="1" x14ac:dyDescent="0.25">
      <c r="A60" s="7">
        <f t="shared" si="4"/>
        <v>57</v>
      </c>
      <c r="B60" s="7" t="s">
        <v>18</v>
      </c>
      <c r="C60" s="8" t="s">
        <v>270</v>
      </c>
      <c r="D60" s="117" t="s">
        <v>271</v>
      </c>
      <c r="E60" s="12" t="s">
        <v>622</v>
      </c>
      <c r="F60" s="11" t="s">
        <v>46</v>
      </c>
      <c r="G60" s="12" t="s">
        <v>22</v>
      </c>
      <c r="H60" s="73">
        <v>0.8</v>
      </c>
      <c r="I60" s="31">
        <f>VLOOKUP(C60,[1]Sheet1!$B:$AY,50,0)</f>
        <v>2213852.7400000002</v>
      </c>
      <c r="J60" s="31">
        <f>VLOOKUP(C60,[1]Sheet1!$B:$AZ,51,0)</f>
        <v>1786303.39</v>
      </c>
      <c r="K60" s="44">
        <f>VLOOKUP(C60,[1]Sheet1!$B$5:$BB$697,53,0)</f>
        <v>89959.961666666699</v>
      </c>
      <c r="L60" s="44">
        <f>VLOOKUP(C60,[1]Sheet1!$B:$BC,54,0)</f>
        <v>100510.375</v>
      </c>
      <c r="M60" s="44">
        <f>VLOOKUP(C60,[1]Sheet1!$B:$BD,55,0)</f>
        <v>67943.073333333305</v>
      </c>
      <c r="N60" s="44">
        <f>VLOOKUP(C60,[1]Sheet1!$B:$BE,56,0)</f>
        <v>78516.539999999994</v>
      </c>
      <c r="O60" s="44">
        <f>VLOOKUP(C60,[1]Sheet1!$B:$BF,57,0)</f>
        <v>90099.955000000002</v>
      </c>
      <c r="P60" s="44">
        <f>VLOOKUP(C60,[2]Sheet1!$B:$BH,59,0)</f>
        <v>94691.071666666656</v>
      </c>
      <c r="Q60" s="108">
        <f t="shared" si="5"/>
        <v>417376.78133333335</v>
      </c>
      <c r="R60" s="109">
        <f>VLOOKUP(C60,[3]Sheet2!$A:$V,21,0)</f>
        <v>130000</v>
      </c>
      <c r="S60" s="109"/>
      <c r="T60" s="109">
        <v>80000</v>
      </c>
      <c r="U60" s="109">
        <f>VLOOKUP(C60,'[4]5.30 (2)'!$C$4:$V$115,20,0)</f>
        <v>40000</v>
      </c>
      <c r="V60" s="109">
        <f t="shared" si="6"/>
        <v>250000</v>
      </c>
      <c r="W60" s="106">
        <f t="shared" si="7"/>
        <v>167376.78133333335</v>
      </c>
      <c r="X60" s="112">
        <f t="shared" si="8"/>
        <v>1666303.39</v>
      </c>
      <c r="Y60" s="61">
        <f t="shared" si="9"/>
        <v>167376.78133333335</v>
      </c>
      <c r="Z60" s="107">
        <f t="shared" si="10"/>
        <v>167376.78133333335</v>
      </c>
      <c r="AA60" s="138">
        <v>10000</v>
      </c>
      <c r="AB60" s="26">
        <f>IF(Z60&lt;=0,"100%",AA60/Z60)</f>
        <v>5.9745443306648674E-2</v>
      </c>
      <c r="AC60" s="138">
        <v>150000</v>
      </c>
      <c r="AD60" s="26">
        <f t="shared" si="1"/>
        <v>0.89618164959973012</v>
      </c>
      <c r="AE60" s="138">
        <v>50000</v>
      </c>
      <c r="AF60" s="26">
        <f t="shared" si="2"/>
        <v>0.29872721653324341</v>
      </c>
      <c r="AG60" s="17">
        <f>AA60</f>
        <v>10000</v>
      </c>
      <c r="AH60" s="122">
        <f>AG60/$AG$1</f>
        <v>5.9073592236599543E-3</v>
      </c>
      <c r="AI60" s="124"/>
      <c r="AJ60" s="124"/>
      <c r="AK60" s="124"/>
      <c r="AL60" s="124">
        <f t="shared" si="3"/>
        <v>0</v>
      </c>
      <c r="AM60" s="24">
        <v>0.03</v>
      </c>
      <c r="AN60" s="126">
        <f>IF(AG60=0,0,AL60/AG60+AM60)</f>
        <v>0.03</v>
      </c>
      <c r="AO60" s="17">
        <f>AG60*(1-AN60)</f>
        <v>9700</v>
      </c>
      <c r="AP60" s="14">
        <v>45474</v>
      </c>
      <c r="AQ60" s="135">
        <v>3</v>
      </c>
      <c r="AR60" s="134">
        <f t="shared" ref="AR60:AR65" si="12">AP60-AQ60</f>
        <v>45471</v>
      </c>
      <c r="AS60" s="10" t="s">
        <v>23</v>
      </c>
      <c r="AT60" s="23"/>
      <c r="AU60" s="7" t="s">
        <v>24</v>
      </c>
      <c r="AV60" s="20"/>
    </row>
    <row r="61" spans="1:48" ht="36" hidden="1" customHeight="1" x14ac:dyDescent="0.25">
      <c r="A61" s="7">
        <f t="shared" si="4"/>
        <v>58</v>
      </c>
      <c r="B61" s="78" t="s">
        <v>18</v>
      </c>
      <c r="C61" s="8" t="s">
        <v>25</v>
      </c>
      <c r="D61" s="117" t="s">
        <v>26</v>
      </c>
      <c r="E61" s="12" t="s">
        <v>622</v>
      </c>
      <c r="F61" s="11" t="s">
        <v>27</v>
      </c>
      <c r="G61" s="12" t="s">
        <v>22</v>
      </c>
      <c r="H61" s="73">
        <v>0.8</v>
      </c>
      <c r="I61" s="31">
        <f>VLOOKUP(C61,[1]Sheet1!$B:$AY,50,0)</f>
        <v>1428021.28</v>
      </c>
      <c r="J61" s="31">
        <f>VLOOKUP(C61,[1]Sheet1!$B:$AZ,51,0)</f>
        <v>1130760.97</v>
      </c>
      <c r="K61" s="44">
        <f>VLOOKUP(C61,[1]Sheet1!$B$5:$BB$697,53,0)</f>
        <v>66679.711666666699</v>
      </c>
      <c r="L61" s="44">
        <f>VLOOKUP(C61,[1]Sheet1!$B:$BC,54,0)</f>
        <v>56543.574999999997</v>
      </c>
      <c r="M61" s="44">
        <f>VLOOKUP(C61,[1]Sheet1!$B:$BD,55,0)</f>
        <v>59586.8616666667</v>
      </c>
      <c r="N61" s="44">
        <f>VLOOKUP(C61,[1]Sheet1!$B:$BE,56,0)</f>
        <v>72669.826666666704</v>
      </c>
      <c r="O61" s="44">
        <f>VLOOKUP(C61,[1]Sheet1!$B:$BF,57,0)</f>
        <v>82380.246666666702</v>
      </c>
      <c r="P61" s="44">
        <f>VLOOKUP(C61,[2]Sheet1!$B:$BH,59,0)</f>
        <v>69524.031666666677</v>
      </c>
      <c r="Q61" s="108">
        <f t="shared" si="5"/>
        <v>325907.40266666678</v>
      </c>
      <c r="R61" s="109">
        <f>VLOOKUP(C61,[3]Sheet2!$A:$V,21,0)</f>
        <v>140000</v>
      </c>
      <c r="S61" s="109"/>
      <c r="T61" s="109">
        <v>170000</v>
      </c>
      <c r="U61" s="109">
        <f>VLOOKUP(C61,'[4]5.30 (2)'!$C$4:$V$115,20,0)</f>
        <v>20000</v>
      </c>
      <c r="V61" s="109">
        <f t="shared" si="6"/>
        <v>330000</v>
      </c>
      <c r="W61" s="106">
        <f t="shared" si="7"/>
        <v>-4092.5973333332222</v>
      </c>
      <c r="X61" s="112">
        <f t="shared" si="8"/>
        <v>940760.97</v>
      </c>
      <c r="Y61" s="61">
        <f t="shared" si="9"/>
        <v>-4092.5973333332222</v>
      </c>
      <c r="Z61" s="107">
        <f t="shared" si="10"/>
        <v>0</v>
      </c>
      <c r="AA61" s="138">
        <v>10000</v>
      </c>
      <c r="AB61" s="26" t="str">
        <f>IF(Z61&lt;=0,"100%",AA61/Z61)</f>
        <v>100%</v>
      </c>
      <c r="AC61" s="138">
        <v>20000</v>
      </c>
      <c r="AD61" s="26" t="str">
        <f t="shared" si="1"/>
        <v>100%</v>
      </c>
      <c r="AE61" s="138">
        <v>30000</v>
      </c>
      <c r="AF61" s="26" t="str">
        <f t="shared" si="2"/>
        <v>100%</v>
      </c>
      <c r="AG61" s="17">
        <f>AA61</f>
        <v>10000</v>
      </c>
      <c r="AH61" s="122">
        <f>AG61/$AG$1</f>
        <v>5.9073592236599543E-3</v>
      </c>
      <c r="AI61" s="124"/>
      <c r="AJ61" s="124"/>
      <c r="AK61" s="124">
        <v>150</v>
      </c>
      <c r="AL61" s="124">
        <f t="shared" si="3"/>
        <v>150</v>
      </c>
      <c r="AM61" s="24">
        <v>0.03</v>
      </c>
      <c r="AN61" s="126">
        <f>IF(AG61=0,0,AL61/AG61+AM61)</f>
        <v>4.4999999999999998E-2</v>
      </c>
      <c r="AO61" s="17">
        <f>AG61*(1-AN61)</f>
        <v>9550</v>
      </c>
      <c r="AP61" s="14">
        <v>45474</v>
      </c>
      <c r="AQ61" s="7">
        <v>3</v>
      </c>
      <c r="AR61" s="14">
        <f t="shared" si="12"/>
        <v>45471</v>
      </c>
      <c r="AS61" s="10" t="s">
        <v>23</v>
      </c>
      <c r="AT61" s="23"/>
      <c r="AU61" s="7" t="s">
        <v>28</v>
      </c>
      <c r="AV61" s="20"/>
    </row>
    <row r="62" spans="1:48" ht="36" hidden="1" customHeight="1" x14ac:dyDescent="0.25">
      <c r="A62" s="7">
        <f t="shared" si="4"/>
        <v>59</v>
      </c>
      <c r="B62" s="7" t="s">
        <v>18</v>
      </c>
      <c r="C62" s="8" t="s">
        <v>65</v>
      </c>
      <c r="D62" s="117" t="s">
        <v>66</v>
      </c>
      <c r="E62" s="12" t="s">
        <v>622</v>
      </c>
      <c r="F62" s="11" t="s">
        <v>67</v>
      </c>
      <c r="G62" s="12" t="s">
        <v>22</v>
      </c>
      <c r="H62" s="73">
        <v>0.8</v>
      </c>
      <c r="I62" s="31">
        <f>VLOOKUP(C62,[1]Sheet1!$B:$AY,50,0)</f>
        <v>161169.54</v>
      </c>
      <c r="J62" s="31">
        <f>VLOOKUP(C62,[1]Sheet1!$B:$AZ,51,0)</f>
        <v>138312.06</v>
      </c>
      <c r="K62" s="44">
        <f>VLOOKUP(C62,[1]Sheet1!$B$5:$BB$697,53,0)</f>
        <v>13928.1566666667</v>
      </c>
      <c r="L62" s="44">
        <f>VLOOKUP(C62,[1]Sheet1!$B:$BC,54,0)</f>
        <v>13478.7716666667</v>
      </c>
      <c r="M62" s="44">
        <f>VLOOKUP(C62,[1]Sheet1!$B:$BD,55,0)</f>
        <v>15648.7833333333</v>
      </c>
      <c r="N62" s="44">
        <f>VLOOKUP(C62,[1]Sheet1!$B:$BE,56,0)</f>
        <v>13726.18</v>
      </c>
      <c r="O62" s="44">
        <f>VLOOKUP(C62,[1]Sheet1!$B:$BF,57,0)</f>
        <v>14652.426666666701</v>
      </c>
      <c r="P62" s="44">
        <f>VLOOKUP(C62,[2]Sheet1!$B:$BH,59,0)</f>
        <v>11494.143333333333</v>
      </c>
      <c r="Q62" s="108">
        <f t="shared" si="5"/>
        <v>66342.769333333388</v>
      </c>
      <c r="R62" s="109">
        <f>VLOOKUP(C62,[3]Sheet2!$A:$V,21,0)</f>
        <v>30000</v>
      </c>
      <c r="S62" s="109"/>
      <c r="T62" s="109"/>
      <c r="U62" s="109">
        <f>VLOOKUP(C62,'[4]5.30 (2)'!$C$4:$V$115,20,0)</f>
        <v>10000</v>
      </c>
      <c r="V62" s="109">
        <f t="shared" si="6"/>
        <v>40000</v>
      </c>
      <c r="W62" s="106">
        <f t="shared" si="7"/>
        <v>26342.769333333388</v>
      </c>
      <c r="X62" s="112">
        <f t="shared" si="8"/>
        <v>128312.06</v>
      </c>
      <c r="Y62" s="61">
        <f t="shared" si="9"/>
        <v>26342.769333333388</v>
      </c>
      <c r="Z62" s="107">
        <f t="shared" si="10"/>
        <v>26342.769333333388</v>
      </c>
      <c r="AA62" s="138">
        <v>10000</v>
      </c>
      <c r="AB62" s="26">
        <f>IF(Z62&lt;=0,"100%",AA62/Z62)</f>
        <v>0.37961080983791196</v>
      </c>
      <c r="AC62" s="138">
        <v>10000</v>
      </c>
      <c r="AD62" s="26">
        <f t="shared" si="1"/>
        <v>0.37961080983791196</v>
      </c>
      <c r="AE62" s="138">
        <v>10000</v>
      </c>
      <c r="AF62" s="26">
        <f t="shared" si="2"/>
        <v>0.37961080983791196</v>
      </c>
      <c r="AG62" s="17">
        <f>AA62</f>
        <v>10000</v>
      </c>
      <c r="AH62" s="122">
        <f>AG62/$AG$1</f>
        <v>5.9073592236599543E-3</v>
      </c>
      <c r="AI62" s="124">
        <v>653</v>
      </c>
      <c r="AJ62" s="124"/>
      <c r="AK62" s="124">
        <v>50</v>
      </c>
      <c r="AL62" s="124">
        <f t="shared" si="3"/>
        <v>703</v>
      </c>
      <c r="AM62" s="24">
        <v>0.03</v>
      </c>
      <c r="AN62" s="126">
        <f>IF(AG62=0,0,AL62/AG62+AM62)</f>
        <v>0.1003</v>
      </c>
      <c r="AO62" s="17">
        <f>AG62*(1-AN62)</f>
        <v>8997</v>
      </c>
      <c r="AP62" s="14">
        <v>45474</v>
      </c>
      <c r="AQ62" s="7">
        <v>3</v>
      </c>
      <c r="AR62" s="14">
        <f t="shared" si="12"/>
        <v>45471</v>
      </c>
      <c r="AS62" s="10" t="s">
        <v>23</v>
      </c>
      <c r="AT62" s="23"/>
      <c r="AU62" s="7" t="s">
        <v>28</v>
      </c>
      <c r="AV62" s="20" t="s">
        <v>401</v>
      </c>
    </row>
    <row r="63" spans="1:48" ht="36" hidden="1" customHeight="1" x14ac:dyDescent="0.25">
      <c r="A63" s="7">
        <f t="shared" si="4"/>
        <v>60</v>
      </c>
      <c r="B63" s="7" t="s">
        <v>18</v>
      </c>
      <c r="C63" s="77" t="s">
        <v>38</v>
      </c>
      <c r="D63" s="117" t="s">
        <v>39</v>
      </c>
      <c r="E63" s="12" t="s">
        <v>622</v>
      </c>
      <c r="F63" s="11" t="s">
        <v>21</v>
      </c>
      <c r="G63" s="12" t="s">
        <v>22</v>
      </c>
      <c r="H63" s="73">
        <v>0.8</v>
      </c>
      <c r="I63" s="31">
        <f>VLOOKUP(C63,[1]Sheet1!$B:$AY,50,0)</f>
        <v>2996003.5</v>
      </c>
      <c r="J63" s="31">
        <f>VLOOKUP(C63,[1]Sheet1!$B:$AZ,51,0)</f>
        <v>2431316.37</v>
      </c>
      <c r="K63" s="44">
        <f>VLOOKUP(C63,[1]Sheet1!$B$5:$BB$697,53,0)</f>
        <v>302108.755</v>
      </c>
      <c r="L63" s="44">
        <f>VLOOKUP(C63,[1]Sheet1!$B:$BC,54,0)</f>
        <v>136113.218333333</v>
      </c>
      <c r="M63" s="44">
        <f>VLOOKUP(C63,[1]Sheet1!$B:$BD,55,0)</f>
        <v>155049.156666667</v>
      </c>
      <c r="N63" s="44">
        <f>VLOOKUP(C63,[1]Sheet1!$B:$BE,56,0)</f>
        <v>107499.156666667</v>
      </c>
      <c r="O63" s="44">
        <f>VLOOKUP(C63,[1]Sheet1!$B:$BF,57,0)</f>
        <v>78182.490000000005</v>
      </c>
      <c r="P63" s="44">
        <f>VLOOKUP(C63,[2]Sheet1!$B:$BH,59,0)</f>
        <v>142778.38500000001</v>
      </c>
      <c r="Q63" s="108">
        <f t="shared" si="5"/>
        <v>737384.92933333362</v>
      </c>
      <c r="R63" s="109">
        <f>VLOOKUP(C63,[3]Sheet2!$A:$V,21,0)</f>
        <v>250000</v>
      </c>
      <c r="S63" s="109"/>
      <c r="T63" s="109">
        <v>100000</v>
      </c>
      <c r="U63" s="109">
        <f>VLOOKUP(C63,'[4]5.30 (2)'!$C$4:$V$115,20,0)</f>
        <v>60000</v>
      </c>
      <c r="V63" s="109">
        <f t="shared" si="6"/>
        <v>410000</v>
      </c>
      <c r="W63" s="106">
        <f t="shared" si="7"/>
        <v>327384.92933333362</v>
      </c>
      <c r="X63" s="112">
        <f t="shared" si="8"/>
        <v>2271316.37</v>
      </c>
      <c r="Y63" s="61">
        <f t="shared" si="9"/>
        <v>327384.92933333362</v>
      </c>
      <c r="Z63" s="107">
        <f t="shared" si="10"/>
        <v>327384.92933333362</v>
      </c>
      <c r="AA63" s="138">
        <v>12000</v>
      </c>
      <c r="AB63" s="26">
        <f>IF(Z63&lt;=0,"100%",AA63/Z63)</f>
        <v>3.6654100188533587E-2</v>
      </c>
      <c r="AC63" s="138">
        <v>30000</v>
      </c>
      <c r="AD63" s="26">
        <f t="shared" si="1"/>
        <v>9.1635250471333973E-2</v>
      </c>
      <c r="AE63" s="138">
        <v>100000</v>
      </c>
      <c r="AF63" s="26">
        <f t="shared" si="2"/>
        <v>0.30545083490444658</v>
      </c>
      <c r="AG63" s="17">
        <f>AA63</f>
        <v>12000</v>
      </c>
      <c r="AH63" s="122">
        <f>AG63/$AG$1</f>
        <v>7.0888310683919452E-3</v>
      </c>
      <c r="AI63" s="124"/>
      <c r="AJ63" s="124"/>
      <c r="AK63" s="124"/>
      <c r="AL63" s="124">
        <f t="shared" si="3"/>
        <v>0</v>
      </c>
      <c r="AM63" s="80">
        <v>0.03</v>
      </c>
      <c r="AN63" s="126">
        <f>IF(AG63=0,0,AL63/AG63+AM63)</f>
        <v>0.03</v>
      </c>
      <c r="AO63" s="17">
        <f>AG63*(1-AN63)</f>
        <v>11640</v>
      </c>
      <c r="AP63" s="14">
        <v>45474</v>
      </c>
      <c r="AQ63" s="7">
        <v>1</v>
      </c>
      <c r="AR63" s="14">
        <f t="shared" si="12"/>
        <v>45473</v>
      </c>
      <c r="AS63" s="10" t="s">
        <v>23</v>
      </c>
      <c r="AT63" s="23"/>
      <c r="AU63" s="7" t="s">
        <v>109</v>
      </c>
      <c r="AV63" s="20"/>
    </row>
    <row r="64" spans="1:48" ht="36" hidden="1" customHeight="1" x14ac:dyDescent="0.25">
      <c r="A64" s="7">
        <f t="shared" si="4"/>
        <v>61</v>
      </c>
      <c r="B64" s="7" t="s">
        <v>18</v>
      </c>
      <c r="C64" s="77" t="s">
        <v>19</v>
      </c>
      <c r="D64" s="117" t="s">
        <v>20</v>
      </c>
      <c r="E64" s="12" t="s">
        <v>622</v>
      </c>
      <c r="F64" s="11" t="s">
        <v>21</v>
      </c>
      <c r="G64" s="12" t="s">
        <v>22</v>
      </c>
      <c r="H64" s="73">
        <v>0.8</v>
      </c>
      <c r="I64" s="31">
        <f>VLOOKUP(C64,[1]Sheet1!$B:$AY,50,0)</f>
        <v>3046676.62</v>
      </c>
      <c r="J64" s="31">
        <f>VLOOKUP(C64,[1]Sheet1!$B:$AZ,51,0)</f>
        <v>2746033.18</v>
      </c>
      <c r="K64" s="44">
        <f>VLOOKUP(C64,[1]Sheet1!$B$5:$BB$697,53,0)</f>
        <v>96624.235000000001</v>
      </c>
      <c r="L64" s="44">
        <f>VLOOKUP(C64,[1]Sheet1!$B:$BC,54,0)</f>
        <v>88430.313333333295</v>
      </c>
      <c r="M64" s="44">
        <f>VLOOKUP(C64,[1]Sheet1!$B:$BD,55,0)</f>
        <v>93218.613333333298</v>
      </c>
      <c r="N64" s="44">
        <f>VLOOKUP(C64,[1]Sheet1!$B:$BE,56,0)</f>
        <v>88067.541666666701</v>
      </c>
      <c r="O64" s="44">
        <f>VLOOKUP(C64,[1]Sheet1!$B:$BF,57,0)</f>
        <v>100028.823333333</v>
      </c>
      <c r="P64" s="44">
        <f>VLOOKUP(C64,[2]Sheet1!$B:$BH,59,0)</f>
        <v>106778.58666666667</v>
      </c>
      <c r="Q64" s="108">
        <f t="shared" si="5"/>
        <v>458518.49066666636</v>
      </c>
      <c r="R64" s="109">
        <f>VLOOKUP(C64,[3]Sheet2!$A:$V,21,0)</f>
        <v>170000</v>
      </c>
      <c r="S64" s="109"/>
      <c r="T64" s="109">
        <v>100000</v>
      </c>
      <c r="U64" s="109">
        <f>VLOOKUP(C64,'[4]5.30 (2)'!$C$4:$V$115,20,0)</f>
        <v>30000</v>
      </c>
      <c r="V64" s="109">
        <f t="shared" si="6"/>
        <v>300000</v>
      </c>
      <c r="W64" s="106">
        <f t="shared" si="7"/>
        <v>158518.49066666636</v>
      </c>
      <c r="X64" s="112">
        <f t="shared" si="8"/>
        <v>2616033.1800000002</v>
      </c>
      <c r="Y64" s="61">
        <f t="shared" si="9"/>
        <v>158518.49066666636</v>
      </c>
      <c r="Z64" s="107">
        <f t="shared" si="10"/>
        <v>158518.49066666636</v>
      </c>
      <c r="AA64" s="138">
        <v>10000</v>
      </c>
      <c r="AB64" s="26">
        <f>IF(Z64&lt;=0,"100%",AA64/Z64)</f>
        <v>6.3084123233472247E-2</v>
      </c>
      <c r="AC64" s="138">
        <v>15000</v>
      </c>
      <c r="AD64" s="26">
        <f t="shared" si="1"/>
        <v>9.4626184850208364E-2</v>
      </c>
      <c r="AE64" s="138">
        <v>50000</v>
      </c>
      <c r="AF64" s="26">
        <f t="shared" si="2"/>
        <v>0.31542061616736122</v>
      </c>
      <c r="AG64" s="17">
        <f>AA64</f>
        <v>10000</v>
      </c>
      <c r="AH64" s="122">
        <f>AG64/$AG$1</f>
        <v>5.9073592236599543E-3</v>
      </c>
      <c r="AI64" s="124"/>
      <c r="AJ64" s="124"/>
      <c r="AK64" s="124"/>
      <c r="AL64" s="124">
        <f t="shared" si="3"/>
        <v>0</v>
      </c>
      <c r="AM64" s="80">
        <v>0.03</v>
      </c>
      <c r="AN64" s="126">
        <f>IF(AG64=0,0,AL64/AG64+AM64)</f>
        <v>0.03</v>
      </c>
      <c r="AO64" s="17">
        <f>AG64*(1-AN64)</f>
        <v>9700</v>
      </c>
      <c r="AP64" s="14">
        <v>45474</v>
      </c>
      <c r="AQ64" s="7">
        <v>1</v>
      </c>
      <c r="AR64" s="14">
        <f t="shared" si="12"/>
        <v>45473</v>
      </c>
      <c r="AS64" s="10" t="s">
        <v>23</v>
      </c>
      <c r="AT64" s="23"/>
      <c r="AU64" s="7" t="s">
        <v>24</v>
      </c>
      <c r="AV64" s="20"/>
    </row>
    <row r="65" spans="1:48" ht="36" hidden="1" customHeight="1" x14ac:dyDescent="0.25">
      <c r="A65" s="7">
        <f t="shared" si="4"/>
        <v>62</v>
      </c>
      <c r="B65" s="7" t="s">
        <v>18</v>
      </c>
      <c r="C65" s="8" t="s">
        <v>278</v>
      </c>
      <c r="D65" s="117" t="s">
        <v>279</v>
      </c>
      <c r="E65" s="12" t="s">
        <v>622</v>
      </c>
      <c r="F65" s="11" t="s">
        <v>21</v>
      </c>
      <c r="G65" s="12" t="s">
        <v>22</v>
      </c>
      <c r="H65" s="73">
        <v>0.8</v>
      </c>
      <c r="I65" s="31">
        <f>VLOOKUP(C65,[1]Sheet1!$B:$AY,50,0)</f>
        <v>158199.79999999999</v>
      </c>
      <c r="J65" s="31">
        <f>VLOOKUP(C65,[1]Sheet1!$B:$AZ,51,0)</f>
        <v>158199.79999999999</v>
      </c>
      <c r="K65" s="44">
        <f>VLOOKUP(C65,[1]Sheet1!$B$5:$BB$697,53,0)</f>
        <v>10424.9683333333</v>
      </c>
      <c r="L65" s="44">
        <f>VLOOKUP(C65,[1]Sheet1!$B:$BC,54,0)</f>
        <v>10424.9683333333</v>
      </c>
      <c r="M65" s="44">
        <f>VLOOKUP(C65,[1]Sheet1!$B:$BD,55,0)</f>
        <v>9691.6450000000004</v>
      </c>
      <c r="N65" s="44">
        <f>VLOOKUP(C65,[1]Sheet1!$B:$BE,56,0)</f>
        <v>9691.6450000000004</v>
      </c>
      <c r="O65" s="44">
        <f>VLOOKUP(C65,[1]Sheet1!$B:$BF,57,0)</f>
        <v>13231.766666666699</v>
      </c>
      <c r="P65" s="44">
        <f>VLOOKUP(C65,[2]Sheet1!$B:$BH,59,0)</f>
        <v>15941.665000000001</v>
      </c>
      <c r="Q65" s="108">
        <f t="shared" si="5"/>
        <v>55525.326666666639</v>
      </c>
      <c r="R65" s="109">
        <f>VLOOKUP(C65,[3]Sheet2!$A:$V,21,0)</f>
        <v>26022</v>
      </c>
      <c r="S65" s="109"/>
      <c r="T65" s="109"/>
      <c r="U65" s="109">
        <f>VLOOKUP(C65,'[4]5.30 (2)'!$C$4:$V$115,20,0)</f>
        <v>0</v>
      </c>
      <c r="V65" s="109">
        <f t="shared" si="6"/>
        <v>26022</v>
      </c>
      <c r="W65" s="106">
        <f t="shared" si="7"/>
        <v>29503.326666666639</v>
      </c>
      <c r="X65" s="112">
        <f t="shared" si="8"/>
        <v>158199.79999999999</v>
      </c>
      <c r="Y65" s="61">
        <f t="shared" si="9"/>
        <v>29503.326666666639</v>
      </c>
      <c r="Z65" s="107">
        <f t="shared" si="10"/>
        <v>29503.326666666639</v>
      </c>
      <c r="AA65" s="138">
        <v>10000</v>
      </c>
      <c r="AB65" s="26">
        <f>IF(Z65&lt;=0,"100%",AA65/Z65)</f>
        <v>0.33894482859447067</v>
      </c>
      <c r="AC65" s="138">
        <v>10000</v>
      </c>
      <c r="AD65" s="26">
        <f t="shared" si="1"/>
        <v>0.33894482859447067</v>
      </c>
      <c r="AE65" s="138">
        <v>10000</v>
      </c>
      <c r="AF65" s="26">
        <f t="shared" si="2"/>
        <v>0.33894482859447067</v>
      </c>
      <c r="AG65" s="17">
        <f>AA65</f>
        <v>10000</v>
      </c>
      <c r="AH65" s="122">
        <f>AG65/$AG$1</f>
        <v>5.9073592236599543E-3</v>
      </c>
      <c r="AI65" s="124"/>
      <c r="AJ65" s="124"/>
      <c r="AK65" s="124"/>
      <c r="AL65" s="124">
        <f t="shared" si="3"/>
        <v>0</v>
      </c>
      <c r="AM65" s="24">
        <v>0.03</v>
      </c>
      <c r="AN65" s="126">
        <f>IF(AG65=0,0,AL65/AG65+AM65)</f>
        <v>0.03</v>
      </c>
      <c r="AO65" s="17">
        <f>AG65*(1-AN65)</f>
        <v>9700</v>
      </c>
      <c r="AP65" s="14">
        <v>45474</v>
      </c>
      <c r="AQ65" s="7">
        <v>3</v>
      </c>
      <c r="AR65" s="14">
        <f t="shared" si="12"/>
        <v>45471</v>
      </c>
      <c r="AS65" s="10" t="s">
        <v>23</v>
      </c>
      <c r="AT65" s="23"/>
      <c r="AU65" s="7" t="s">
        <v>24</v>
      </c>
      <c r="AV65" s="20" t="s">
        <v>401</v>
      </c>
    </row>
    <row r="66" spans="1:48" ht="36" hidden="1" customHeight="1" x14ac:dyDescent="0.25">
      <c r="A66" s="7">
        <f t="shared" si="4"/>
        <v>63</v>
      </c>
      <c r="B66" s="7" t="s">
        <v>29</v>
      </c>
      <c r="C66" s="8" t="s">
        <v>167</v>
      </c>
      <c r="D66" s="117" t="s">
        <v>168</v>
      </c>
      <c r="E66" s="185" t="s">
        <v>621</v>
      </c>
      <c r="F66" s="11" t="s">
        <v>21</v>
      </c>
      <c r="G66" s="12" t="s">
        <v>22</v>
      </c>
      <c r="H66" s="73">
        <v>0.8</v>
      </c>
      <c r="I66" s="31">
        <f>VLOOKUP(C66,[1]Sheet1!$B:$AY,50,0)</f>
        <v>859282.12</v>
      </c>
      <c r="J66" s="31">
        <f>VLOOKUP(C66,[1]Sheet1!$B:$AZ,51,0)</f>
        <v>723100.22</v>
      </c>
      <c r="K66" s="44">
        <f>VLOOKUP(C66,[1]Sheet1!$B$5:$BB$697,53,0)</f>
        <v>71192.759999999995</v>
      </c>
      <c r="L66" s="44">
        <f>VLOOKUP(C66,[1]Sheet1!$B:$BC,54,0)</f>
        <v>86814.813333333295</v>
      </c>
      <c r="M66" s="44">
        <f>VLOOKUP(C66,[1]Sheet1!$B:$BD,55,0)</f>
        <v>108576.985</v>
      </c>
      <c r="N66" s="44">
        <f>VLOOKUP(C66,[1]Sheet1!$B:$BE,56,0)</f>
        <v>102972.55666666701</v>
      </c>
      <c r="O66" s="44">
        <f>VLOOKUP(C66,[1]Sheet1!$B:$BF,57,0)</f>
        <v>101896.593333333</v>
      </c>
      <c r="P66" s="44">
        <f>VLOOKUP(C66,[2]Sheet1!$B:$BH,59,0)</f>
        <v>88894.288333333345</v>
      </c>
      <c r="Q66" s="108">
        <f t="shared" si="5"/>
        <v>448278.39733333327</v>
      </c>
      <c r="R66" s="109">
        <f>VLOOKUP(C66,[3]Sheet2!$A:$V,21,0)</f>
        <v>160000</v>
      </c>
      <c r="S66" s="109"/>
      <c r="T66" s="109"/>
      <c r="U66" s="109">
        <f>VLOOKUP(C66,'[4]5.30 (2)'!$C$4:$V$115,20,0)</f>
        <v>50000</v>
      </c>
      <c r="V66" s="109">
        <f t="shared" si="6"/>
        <v>210000</v>
      </c>
      <c r="W66" s="106">
        <f t="shared" si="7"/>
        <v>238278.39733333327</v>
      </c>
      <c r="X66" s="112">
        <f t="shared" si="8"/>
        <v>673100.22</v>
      </c>
      <c r="Y66" s="61">
        <f t="shared" si="9"/>
        <v>238278.39733333327</v>
      </c>
      <c r="Z66" s="107">
        <f t="shared" si="10"/>
        <v>238278.39733333327</v>
      </c>
      <c r="AA66" s="138">
        <v>50000</v>
      </c>
      <c r="AB66" s="26">
        <f>IF(Z66&lt;=0,"100%",AA66/Z66)</f>
        <v>0.20983857772911668</v>
      </c>
      <c r="AC66" s="138">
        <v>50000</v>
      </c>
      <c r="AD66" s="26">
        <f t="shared" si="1"/>
        <v>0.20983857772911668</v>
      </c>
      <c r="AE66" s="138">
        <v>50000</v>
      </c>
      <c r="AF66" s="26">
        <f t="shared" si="2"/>
        <v>0.20983857772911668</v>
      </c>
      <c r="AG66" s="17">
        <f>AA66</f>
        <v>50000</v>
      </c>
      <c r="AH66" s="122">
        <f>AG66/$AG$1</f>
        <v>2.9536796118299773E-2</v>
      </c>
      <c r="AI66" s="124"/>
      <c r="AJ66" s="124"/>
      <c r="AK66" s="124"/>
      <c r="AL66" s="124">
        <f t="shared" si="3"/>
        <v>0</v>
      </c>
      <c r="AM66" s="81">
        <v>0</v>
      </c>
      <c r="AN66" s="126">
        <f>IF(AG66=0,0,AL66/AG66+AM66)</f>
        <v>0</v>
      </c>
      <c r="AO66" s="17">
        <f>AG66*(1-AN66)</f>
        <v>50000</v>
      </c>
      <c r="AP66" s="14">
        <v>45474</v>
      </c>
      <c r="AQ66" s="7"/>
      <c r="AR66" s="14"/>
      <c r="AS66" s="10" t="s">
        <v>23</v>
      </c>
      <c r="AT66" s="23"/>
      <c r="AU66" s="7" t="s">
        <v>85</v>
      </c>
      <c r="AV66" s="20" t="s">
        <v>306</v>
      </c>
    </row>
    <row r="67" spans="1:48" ht="36" hidden="1" customHeight="1" x14ac:dyDescent="0.25">
      <c r="A67" s="7">
        <f t="shared" si="4"/>
        <v>64</v>
      </c>
      <c r="B67" s="7" t="s">
        <v>29</v>
      </c>
      <c r="C67" s="8" t="s">
        <v>81</v>
      </c>
      <c r="D67" s="117" t="s">
        <v>82</v>
      </c>
      <c r="E67" s="185" t="s">
        <v>621</v>
      </c>
      <c r="F67" s="11" t="s">
        <v>21</v>
      </c>
      <c r="G67" s="12" t="s">
        <v>22</v>
      </c>
      <c r="H67" s="73">
        <v>0.8</v>
      </c>
      <c r="I67" s="31">
        <f>VLOOKUP(C67,[1]Sheet1!$B:$AY,50,0)</f>
        <v>1165653.76</v>
      </c>
      <c r="J67" s="31">
        <f>VLOOKUP(C67,[1]Sheet1!$B:$AZ,51,0)</f>
        <v>916998.31</v>
      </c>
      <c r="K67" s="44">
        <f>VLOOKUP(C67,[1]Sheet1!$B$5:$BB$697,53,0)</f>
        <v>0</v>
      </c>
      <c r="L67" s="44">
        <f>VLOOKUP(C67,[1]Sheet1!$B:$BC,54,0)</f>
        <v>117061.861666667</v>
      </c>
      <c r="M67" s="44">
        <f>VLOOKUP(C67,[1]Sheet1!$B:$BD,55,0)</f>
        <v>143859.33666666699</v>
      </c>
      <c r="N67" s="44">
        <f>VLOOKUP(C67,[1]Sheet1!$B:$BE,56,0)</f>
        <v>152833.05166666699</v>
      </c>
      <c r="O67" s="44">
        <f>VLOOKUP(C67,[1]Sheet1!$B:$BF,57,0)</f>
        <v>178167.183333333</v>
      </c>
      <c r="P67" s="44">
        <f>VLOOKUP(C67,[2]Sheet1!$B:$BH,59,0)</f>
        <v>194275.62666666668</v>
      </c>
      <c r="Q67" s="108">
        <f t="shared" si="5"/>
        <v>628957.64800000063</v>
      </c>
      <c r="R67" s="109">
        <f>VLOOKUP(C67,[3]Sheet2!$A:$V,21,0)</f>
        <v>100000</v>
      </c>
      <c r="S67" s="109"/>
      <c r="T67" s="109"/>
      <c r="U67" s="109">
        <f>VLOOKUP(C67,'[4]5.30 (2)'!$C$4:$V$115,20,0)</f>
        <v>120000</v>
      </c>
      <c r="V67" s="109">
        <f t="shared" si="6"/>
        <v>220000</v>
      </c>
      <c r="W67" s="106">
        <f t="shared" si="7"/>
        <v>408957.64800000063</v>
      </c>
      <c r="X67" s="112">
        <f t="shared" si="8"/>
        <v>796998.31</v>
      </c>
      <c r="Y67" s="61">
        <f t="shared" si="9"/>
        <v>408957.64800000063</v>
      </c>
      <c r="Z67" s="107">
        <f t="shared" si="10"/>
        <v>408957.64800000063</v>
      </c>
      <c r="AA67" s="138">
        <v>100000</v>
      </c>
      <c r="AB67" s="26">
        <f>IF(Z67&lt;=0,"100%",AA67/Z67)</f>
        <v>0.24452409800635358</v>
      </c>
      <c r="AC67" s="138">
        <v>100000</v>
      </c>
      <c r="AD67" s="26">
        <f t="shared" si="1"/>
        <v>0.24452409800635358</v>
      </c>
      <c r="AE67" s="138">
        <v>100000</v>
      </c>
      <c r="AF67" s="26">
        <f t="shared" si="2"/>
        <v>0.24452409800635358</v>
      </c>
      <c r="AG67" s="17">
        <f>AA67</f>
        <v>100000</v>
      </c>
      <c r="AH67" s="122">
        <f>AG67/$AG$1</f>
        <v>5.9073592236599547E-2</v>
      </c>
      <c r="AI67" s="124"/>
      <c r="AJ67" s="124"/>
      <c r="AK67" s="124"/>
      <c r="AL67" s="124">
        <f t="shared" si="3"/>
        <v>0</v>
      </c>
      <c r="AM67" s="24">
        <v>0.03</v>
      </c>
      <c r="AN67" s="126">
        <f>IF(AG67=0,0,AL67/AG67+AM67)</f>
        <v>0.03</v>
      </c>
      <c r="AO67" s="17">
        <f>AG67*(1-AN67)</f>
        <v>97000</v>
      </c>
      <c r="AP67" s="14">
        <v>45474</v>
      </c>
      <c r="AQ67" s="7"/>
      <c r="AR67" s="14"/>
      <c r="AS67" s="10" t="s">
        <v>23</v>
      </c>
      <c r="AT67" s="17"/>
      <c r="AU67" s="7" t="s">
        <v>24</v>
      </c>
      <c r="AV67" s="20" t="s">
        <v>306</v>
      </c>
    </row>
    <row r="68" spans="1:48" ht="36" hidden="1" customHeight="1" x14ac:dyDescent="0.25">
      <c r="A68" s="7">
        <f t="shared" si="4"/>
        <v>65</v>
      </c>
      <c r="B68" s="7" t="s">
        <v>18</v>
      </c>
      <c r="C68" s="8" t="s">
        <v>292</v>
      </c>
      <c r="D68" s="114" t="s">
        <v>293</v>
      </c>
      <c r="E68" s="12" t="s">
        <v>622</v>
      </c>
      <c r="F68" s="11" t="s">
        <v>21</v>
      </c>
      <c r="G68" s="12" t="s">
        <v>22</v>
      </c>
      <c r="H68" s="73">
        <v>0.8</v>
      </c>
      <c r="I68" s="31">
        <f>VLOOKUP(C68,[1]Sheet1!$B:$AY,50,0)</f>
        <v>293025.5</v>
      </c>
      <c r="J68" s="31">
        <f>VLOOKUP(C68,[1]Sheet1!$B:$AZ,51,0)</f>
        <v>224138.08</v>
      </c>
      <c r="K68" s="44">
        <f>VLOOKUP(C68,[1]Sheet1!$B$5:$BB$697,53,0)</f>
        <v>24598.071666666699</v>
      </c>
      <c r="L68" s="44">
        <f>VLOOKUP(C68,[1]Sheet1!$B:$BC,54,0)</f>
        <v>30861.246666666699</v>
      </c>
      <c r="M68" s="44">
        <f>VLOOKUP(C68,[1]Sheet1!$B:$BD,55,0)</f>
        <v>28738.9083333333</v>
      </c>
      <c r="N68" s="44">
        <f>VLOOKUP(C68,[1]Sheet1!$B:$BE,56,0)</f>
        <v>28808.796666666702</v>
      </c>
      <c r="O68" s="44">
        <f>VLOOKUP(C68,[1]Sheet1!$B:$BF,57,0)</f>
        <v>28867.323333333301</v>
      </c>
      <c r="P68" s="44">
        <f>VLOOKUP(C68,[2]Sheet1!$B:$BH,59,0)</f>
        <v>31044.151666666668</v>
      </c>
      <c r="Q68" s="108">
        <f t="shared" si="5"/>
        <v>138334.7986666667</v>
      </c>
      <c r="R68" s="109">
        <f>VLOOKUP(C68,[3]Sheet2!$A:$V,21,0)</f>
        <v>30000</v>
      </c>
      <c r="S68" s="109"/>
      <c r="T68" s="109"/>
      <c r="U68" s="109">
        <f>VLOOKUP(C68,'[4]5.30 (2)'!$C$4:$V$115,20,0)</f>
        <v>30000</v>
      </c>
      <c r="V68" s="109">
        <f t="shared" si="6"/>
        <v>60000</v>
      </c>
      <c r="W68" s="106">
        <f t="shared" si="7"/>
        <v>78334.798666666698</v>
      </c>
      <c r="X68" s="112">
        <f t="shared" si="8"/>
        <v>194138.08</v>
      </c>
      <c r="Y68" s="61">
        <f t="shared" si="9"/>
        <v>78334.798666666698</v>
      </c>
      <c r="Z68" s="107">
        <f t="shared" si="10"/>
        <v>78334.798666666698</v>
      </c>
      <c r="AA68" s="138">
        <v>30000</v>
      </c>
      <c r="AB68" s="26">
        <f>IF(Z68&lt;=0,"100%",AA68/Z68)</f>
        <v>0.38297155939159522</v>
      </c>
      <c r="AC68" s="138">
        <v>30000</v>
      </c>
      <c r="AD68" s="26">
        <f t="shared" si="1"/>
        <v>0.38297155939159522</v>
      </c>
      <c r="AE68" s="138">
        <v>50000</v>
      </c>
      <c r="AF68" s="26">
        <f t="shared" si="2"/>
        <v>0.6382859323193254</v>
      </c>
      <c r="AG68" s="17">
        <f>AA68</f>
        <v>30000</v>
      </c>
      <c r="AH68" s="122">
        <f>AG68/$AG$1</f>
        <v>1.7722077670979865E-2</v>
      </c>
      <c r="AI68" s="124"/>
      <c r="AJ68" s="124"/>
      <c r="AK68" s="124">
        <f>30+840</f>
        <v>870</v>
      </c>
      <c r="AL68" s="124">
        <f t="shared" si="3"/>
        <v>870</v>
      </c>
      <c r="AM68" s="24">
        <v>0.03</v>
      </c>
      <c r="AN68" s="126">
        <f>IF(AG68=0,0,AL68/AG68+AM68)</f>
        <v>5.8999999999999997E-2</v>
      </c>
      <c r="AO68" s="17">
        <f>AG68*(1-AN68)</f>
        <v>28230</v>
      </c>
      <c r="AP68" s="14">
        <v>45474</v>
      </c>
      <c r="AQ68" s="135">
        <v>3</v>
      </c>
      <c r="AR68" s="134">
        <f>AP68-AQ68</f>
        <v>45471</v>
      </c>
      <c r="AS68" s="10" t="s">
        <v>23</v>
      </c>
      <c r="AT68" s="23"/>
      <c r="AU68" s="7" t="s">
        <v>24</v>
      </c>
      <c r="AV68" s="20" t="s">
        <v>402</v>
      </c>
    </row>
    <row r="69" spans="1:48" ht="36" hidden="1" customHeight="1" x14ac:dyDescent="0.25">
      <c r="A69" s="7">
        <f t="shared" si="4"/>
        <v>66</v>
      </c>
      <c r="B69" s="7" t="s">
        <v>57</v>
      </c>
      <c r="C69" s="8" t="s">
        <v>300</v>
      </c>
      <c r="D69" s="114" t="s">
        <v>301</v>
      </c>
      <c r="E69" s="12" t="s">
        <v>622</v>
      </c>
      <c r="F69" s="11" t="s">
        <v>27</v>
      </c>
      <c r="G69" s="12" t="s">
        <v>22</v>
      </c>
      <c r="H69" s="73">
        <v>0.8</v>
      </c>
      <c r="I69" s="31">
        <f>VLOOKUP(C69,[1]Sheet1!$B:$AY,50,0)</f>
        <v>651077.34</v>
      </c>
      <c r="J69" s="31">
        <f>VLOOKUP(C69,[1]Sheet1!$B:$AZ,51,0)</f>
        <v>619325.39</v>
      </c>
      <c r="K69" s="44">
        <f>VLOOKUP(C69,[1]Sheet1!$B$5:$BB$697,53,0)</f>
        <v>35091.961666666699</v>
      </c>
      <c r="L69" s="44">
        <f>VLOOKUP(C69,[1]Sheet1!$B:$BC,54,0)</f>
        <v>35331.96</v>
      </c>
      <c r="M69" s="44">
        <f>VLOOKUP(C69,[1]Sheet1!$B:$BD,55,0)</f>
        <v>36823.955000000002</v>
      </c>
      <c r="N69" s="44">
        <f>VLOOKUP(C69,[1]Sheet1!$B:$BE,56,0)</f>
        <v>37560.61</v>
      </c>
      <c r="O69" s="44">
        <f>VLOOKUP(C69,[1]Sheet1!$B:$BF,57,0)</f>
        <v>34919.938333333303</v>
      </c>
      <c r="P69" s="44">
        <f>VLOOKUP(C69,[2]Sheet1!$B:$BH,59,0)</f>
        <v>31695.945000000003</v>
      </c>
      <c r="Q69" s="108">
        <f t="shared" si="5"/>
        <v>169139.49600000001</v>
      </c>
      <c r="R69" s="109">
        <f>VLOOKUP(C69,[3]Sheet2!$A:$V,21,0)</f>
        <v>60000</v>
      </c>
      <c r="S69" s="109"/>
      <c r="T69" s="109"/>
      <c r="U69" s="109">
        <f>VLOOKUP(C69,'[4]5.30 (2)'!$C$4:$V$115,20,0)</f>
        <v>20000</v>
      </c>
      <c r="V69" s="109">
        <f t="shared" si="6"/>
        <v>80000</v>
      </c>
      <c r="W69" s="106">
        <f t="shared" si="7"/>
        <v>89139.496000000014</v>
      </c>
      <c r="X69" s="112">
        <f t="shared" si="8"/>
        <v>599325.39</v>
      </c>
      <c r="Y69" s="61">
        <f t="shared" si="9"/>
        <v>89139.496000000014</v>
      </c>
      <c r="Z69" s="107">
        <f t="shared" si="10"/>
        <v>89139.496000000014</v>
      </c>
      <c r="AA69" s="138">
        <v>30000</v>
      </c>
      <c r="AB69" s="26">
        <f>IF(Z69&lt;=0,"100%",AA69/Z69)</f>
        <v>0.33655115124276669</v>
      </c>
      <c r="AC69" s="138">
        <v>30000</v>
      </c>
      <c r="AD69" s="26">
        <f t="shared" ref="AD69:AD132" si="13">IF(Z69&lt;=0,"100%",AC69/Z69)</f>
        <v>0.33655115124276669</v>
      </c>
      <c r="AE69" s="138">
        <v>30000</v>
      </c>
      <c r="AF69" s="26">
        <f t="shared" ref="AF69:AF132" si="14">IF(Z69&lt;=0,"100%",AE69/Z69)</f>
        <v>0.33655115124276669</v>
      </c>
      <c r="AG69" s="17">
        <f>AA69</f>
        <v>30000</v>
      </c>
      <c r="AH69" s="122">
        <f>AG69/$AG$1</f>
        <v>1.7722077670979865E-2</v>
      </c>
      <c r="AI69" s="124"/>
      <c r="AJ69" s="124"/>
      <c r="AK69" s="124"/>
      <c r="AL69" s="124">
        <f t="shared" ref="AL69:AL132" si="15">SUM(AI69:AK69)</f>
        <v>0</v>
      </c>
      <c r="AM69" s="24">
        <v>0.03</v>
      </c>
      <c r="AN69" s="126">
        <f>IF(AG69=0,0,AL69/AG69+AM69)</f>
        <v>0.03</v>
      </c>
      <c r="AO69" s="17">
        <f>AG69*(1-AN69)</f>
        <v>29100</v>
      </c>
      <c r="AP69" s="14">
        <v>45474</v>
      </c>
      <c r="AQ69" s="7">
        <v>3</v>
      </c>
      <c r="AR69" s="14">
        <f>AP69-AQ69</f>
        <v>45471</v>
      </c>
      <c r="AS69" s="10" t="s">
        <v>23</v>
      </c>
      <c r="AT69" s="23"/>
      <c r="AU69" s="7" t="s">
        <v>56</v>
      </c>
      <c r="AV69" s="20"/>
    </row>
    <row r="70" spans="1:48" ht="36" hidden="1" customHeight="1" x14ac:dyDescent="0.25">
      <c r="A70" s="7">
        <f t="shared" ref="A70:A133" si="16">ROW()-3</f>
        <v>67</v>
      </c>
      <c r="B70" s="7" t="s">
        <v>29</v>
      </c>
      <c r="C70" s="74" t="s">
        <v>225</v>
      </c>
      <c r="D70" s="115" t="s">
        <v>226</v>
      </c>
      <c r="E70" s="185" t="s">
        <v>621</v>
      </c>
      <c r="F70" s="11" t="s">
        <v>27</v>
      </c>
      <c r="G70" s="12" t="s">
        <v>22</v>
      </c>
      <c r="H70" s="73">
        <v>0.8</v>
      </c>
      <c r="I70" s="31">
        <f>VLOOKUP(C70,[1]Sheet1!$B:$AY,50,0)</f>
        <v>3657702.87</v>
      </c>
      <c r="J70" s="31">
        <f>VLOOKUP(C70,[1]Sheet1!$B:$AZ,51,0)</f>
        <v>2241567.3199999998</v>
      </c>
      <c r="K70" s="44">
        <f>VLOOKUP(C70,[1]Sheet1!$B$5:$BB$697,53,0)</f>
        <v>135332.67666666699</v>
      </c>
      <c r="L70" s="44">
        <f>VLOOKUP(C70,[1]Sheet1!$B:$BC,54,0)</f>
        <v>182236.55166666699</v>
      </c>
      <c r="M70" s="44">
        <f>VLOOKUP(C70,[1]Sheet1!$B:$BD,55,0)</f>
        <v>347494.92833333299</v>
      </c>
      <c r="N70" s="44">
        <f>VLOOKUP(C70,[1]Sheet1!$B:$BE,56,0)</f>
        <v>373594.55333333299</v>
      </c>
      <c r="O70" s="44">
        <f>VLOOKUP(C70,[1]Sheet1!$B:$BF,57,0)</f>
        <v>516192.13500000001</v>
      </c>
      <c r="P70" s="44">
        <f>VLOOKUP(C70,[2]Sheet1!$B:$BH,59,0)</f>
        <v>609617.14500000014</v>
      </c>
      <c r="Q70" s="108">
        <f t="shared" si="5"/>
        <v>1731574.3920000002</v>
      </c>
      <c r="R70" s="109">
        <f>VLOOKUP(C70,[3]Sheet2!$A:$V,21,0)</f>
        <v>1600000</v>
      </c>
      <c r="S70" s="109"/>
      <c r="T70" s="109"/>
      <c r="U70" s="109">
        <f>VLOOKUP(C70,'[4]5.30 (2)'!$C$4:$V$115,20,0)</f>
        <v>500000</v>
      </c>
      <c r="V70" s="109">
        <f t="shared" si="6"/>
        <v>2100000</v>
      </c>
      <c r="W70" s="106">
        <f t="shared" si="7"/>
        <v>-368425.60799999977</v>
      </c>
      <c r="X70" s="112">
        <f t="shared" si="8"/>
        <v>1741567.3199999998</v>
      </c>
      <c r="Y70" s="61">
        <f t="shared" si="9"/>
        <v>-368425.60799999977</v>
      </c>
      <c r="Z70" s="107">
        <f t="shared" si="10"/>
        <v>0</v>
      </c>
      <c r="AA70" s="61"/>
      <c r="AB70" s="26" t="str">
        <f>IF(Z70&lt;=0,"100%",AA70/Z70)</f>
        <v>100%</v>
      </c>
      <c r="AC70" s="138">
        <v>500000</v>
      </c>
      <c r="AD70" s="26" t="str">
        <f t="shared" si="13"/>
        <v>100%</v>
      </c>
      <c r="AE70" s="138">
        <v>1000000</v>
      </c>
      <c r="AF70" s="26" t="str">
        <f t="shared" si="14"/>
        <v>100%</v>
      </c>
      <c r="AG70" s="128">
        <f>AA70</f>
        <v>0</v>
      </c>
      <c r="AH70" s="122">
        <f>AG70/$AG$1</f>
        <v>0</v>
      </c>
      <c r="AI70" s="124"/>
      <c r="AJ70" s="124"/>
      <c r="AK70" s="124"/>
      <c r="AL70" s="124">
        <f t="shared" si="15"/>
        <v>0</v>
      </c>
      <c r="AM70" s="24"/>
      <c r="AN70" s="126">
        <f>IF(AG70=0,0,AL70/AG70+AM70)</f>
        <v>0</v>
      </c>
      <c r="AO70" s="17">
        <f>AG70*(1-AN70)</f>
        <v>0</v>
      </c>
      <c r="AP70" s="14">
        <v>45474</v>
      </c>
      <c r="AQ70" s="7">
        <v>3</v>
      </c>
      <c r="AR70" s="14">
        <f>AP70-AQ70</f>
        <v>45471</v>
      </c>
      <c r="AS70" s="10" t="s">
        <v>35</v>
      </c>
      <c r="AT70" s="23"/>
      <c r="AU70" s="7" t="s">
        <v>56</v>
      </c>
      <c r="AV70" s="20" t="s">
        <v>308</v>
      </c>
    </row>
    <row r="71" spans="1:48" ht="36" hidden="1" customHeight="1" x14ac:dyDescent="0.25">
      <c r="A71" s="7">
        <f t="shared" si="16"/>
        <v>68</v>
      </c>
      <c r="B71" s="7" t="s">
        <v>190</v>
      </c>
      <c r="C71" s="8" t="s">
        <v>30</v>
      </c>
      <c r="D71" s="114" t="s">
        <v>31</v>
      </c>
      <c r="E71" s="12" t="s">
        <v>623</v>
      </c>
      <c r="F71" s="11" t="s">
        <v>27</v>
      </c>
      <c r="G71" s="12" t="s">
        <v>22</v>
      </c>
      <c r="H71" s="73">
        <v>0.8</v>
      </c>
      <c r="I71" s="31">
        <f>VLOOKUP(C71,[1]Sheet1!$B:$AY,50,0)</f>
        <v>1820599.2</v>
      </c>
      <c r="J71" s="31">
        <f>VLOOKUP(C71,[1]Sheet1!$B:$AZ,51,0)</f>
        <v>1520527.2</v>
      </c>
      <c r="K71" s="44">
        <f>VLOOKUP(C71,[1]Sheet1!$B$5:$BB$697,53,0)</f>
        <v>142738.243333333</v>
      </c>
      <c r="L71" s="44">
        <f>VLOOKUP(C71,[1]Sheet1!$B:$BC,54,0)</f>
        <v>142738.243333333</v>
      </c>
      <c r="M71" s="44">
        <f>VLOOKUP(C71,[1]Sheet1!$B:$BD,55,0)</f>
        <v>200711.773333333</v>
      </c>
      <c r="N71" s="44">
        <f>VLOOKUP(C71,[1]Sheet1!$B:$BE,56,0)</f>
        <v>213350.69666666701</v>
      </c>
      <c r="O71" s="44">
        <f>VLOOKUP(C71,[1]Sheet1!$B:$BF,57,0)</f>
        <v>209691.406666667</v>
      </c>
      <c r="P71" s="44">
        <f>VLOOKUP(C71,[2]Sheet1!$B:$BH,59,0)</f>
        <v>193968.69500000004</v>
      </c>
      <c r="Q71" s="108">
        <f t="shared" ref="Q71:Q134" si="17">SUM(K71:P71)*H71</f>
        <v>882559.24666666635</v>
      </c>
      <c r="R71" s="109">
        <f>VLOOKUP(C71,[3]Sheet2!$A:$V,21,0)</f>
        <v>180000</v>
      </c>
      <c r="S71" s="109"/>
      <c r="T71" s="109"/>
      <c r="U71" s="109">
        <f>VLOOKUP(C71,'[4]5.30 (2)'!$C$4:$V$115,20,0)</f>
        <v>300000</v>
      </c>
      <c r="V71" s="109">
        <f t="shared" ref="V71:V134" si="18">SUM(R71:U71)</f>
        <v>480000</v>
      </c>
      <c r="W71" s="106">
        <f t="shared" ref="W71:W134" si="19">Q71-V71</f>
        <v>402559.24666666635</v>
      </c>
      <c r="X71" s="112">
        <f t="shared" ref="X71:X134" si="20">J71-T71-U71</f>
        <v>1220527.2</v>
      </c>
      <c r="Y71" s="61">
        <f t="shared" ref="Y71:Y134" si="21">_xlfn.IFS(G71="原材料",X71,G71="涉诉",X71,G71="临采",X71,G71="零部件",W71,G71="销售",W71,G71="固定资产",X71)</f>
        <v>402559.24666666635</v>
      </c>
      <c r="Z71" s="107">
        <f t="shared" ref="Z71:Z134" si="22">IF(Y71&gt;=0,Y71,0)</f>
        <v>402559.24666666635</v>
      </c>
      <c r="AA71" s="61">
        <v>100000</v>
      </c>
      <c r="AB71" s="26">
        <f>IF(Z71&lt;=0,"100%",AA71/Z71)</f>
        <v>0.24841063974566613</v>
      </c>
      <c r="AC71" s="138">
        <v>100000</v>
      </c>
      <c r="AD71" s="26">
        <f t="shared" si="13"/>
        <v>0.24841063974566613</v>
      </c>
      <c r="AE71" s="138">
        <v>100000</v>
      </c>
      <c r="AF71" s="26">
        <f t="shared" si="14"/>
        <v>0.24841063974566613</v>
      </c>
      <c r="AG71" s="17">
        <f>AA71</f>
        <v>100000</v>
      </c>
      <c r="AH71" s="122">
        <f>AG71/$AG$1</f>
        <v>5.9073592236599547E-2</v>
      </c>
      <c r="AI71" s="124"/>
      <c r="AJ71" s="124"/>
      <c r="AK71" s="124"/>
      <c r="AL71" s="124">
        <f t="shared" si="15"/>
        <v>0</v>
      </c>
      <c r="AM71" s="24">
        <v>0.03</v>
      </c>
      <c r="AN71" s="126">
        <f>IF(AG71=0,0,AL71/AG71+AM71)</f>
        <v>0.03</v>
      </c>
      <c r="AO71" s="17">
        <f>AG71*(1-AN71)</f>
        <v>97000</v>
      </c>
      <c r="AP71" s="14">
        <v>45474</v>
      </c>
      <c r="AQ71" s="7"/>
      <c r="AR71" s="14"/>
      <c r="AS71" s="10" t="s">
        <v>23</v>
      </c>
      <c r="AT71" s="23"/>
      <c r="AU71" s="7" t="s">
        <v>109</v>
      </c>
      <c r="AV71" s="111" t="s">
        <v>457</v>
      </c>
    </row>
    <row r="72" spans="1:48" ht="36" hidden="1" customHeight="1" x14ac:dyDescent="0.25">
      <c r="A72" s="7">
        <f t="shared" si="16"/>
        <v>69</v>
      </c>
      <c r="B72" s="7" t="s">
        <v>29</v>
      </c>
      <c r="C72" s="8" t="s">
        <v>61</v>
      </c>
      <c r="D72" s="114" t="s">
        <v>62</v>
      </c>
      <c r="E72" s="12" t="s">
        <v>623</v>
      </c>
      <c r="F72" s="11" t="s">
        <v>46</v>
      </c>
      <c r="G72" s="12" t="s">
        <v>22</v>
      </c>
      <c r="H72" s="73">
        <v>0.8</v>
      </c>
      <c r="I72" s="31">
        <f>VLOOKUP(C72,[1]Sheet1!$B:$AY,50,0)</f>
        <v>7235910.0599999996</v>
      </c>
      <c r="J72" s="31">
        <f>VLOOKUP(C72,[1]Sheet1!$B:$AZ,51,0)</f>
        <v>5598784.8200000003</v>
      </c>
      <c r="K72" s="44">
        <f>VLOOKUP(C72,[1]Sheet1!$B$5:$BB$697,53,0)</f>
        <v>310503.48333333299</v>
      </c>
      <c r="L72" s="44">
        <f>VLOOKUP(C72,[1]Sheet1!$B:$BC,54,0)</f>
        <v>472759.33666666702</v>
      </c>
      <c r="M72" s="44">
        <f>VLOOKUP(C72,[1]Sheet1!$B:$BD,55,0)</f>
        <v>787847.11</v>
      </c>
      <c r="N72" s="44">
        <f>VLOOKUP(C72,[1]Sheet1!$B:$BE,56,0)</f>
        <v>933130.80333333299</v>
      </c>
      <c r="O72" s="44">
        <f>VLOOKUP(C72,[1]Sheet1!$B:$BF,57,0)</f>
        <v>1121102.13666667</v>
      </c>
      <c r="P72" s="44">
        <f>VLOOKUP(C72,[2]Sheet1!$B:$BH,59,0)</f>
        <v>1055231.3733333333</v>
      </c>
      <c r="Q72" s="108">
        <f t="shared" si="17"/>
        <v>3744459.3946666699</v>
      </c>
      <c r="R72" s="109">
        <f>VLOOKUP(C72,[3]Sheet2!$A:$V,21,0)</f>
        <v>300000</v>
      </c>
      <c r="S72" s="109"/>
      <c r="T72" s="109">
        <v>300000</v>
      </c>
      <c r="U72" s="109">
        <v>1000000</v>
      </c>
      <c r="V72" s="109">
        <f t="shared" si="18"/>
        <v>1600000</v>
      </c>
      <c r="W72" s="106">
        <f t="shared" si="19"/>
        <v>2144459.3946666699</v>
      </c>
      <c r="X72" s="112">
        <f t="shared" si="20"/>
        <v>4298784.82</v>
      </c>
      <c r="Y72" s="61">
        <f t="shared" si="21"/>
        <v>2144459.3946666699</v>
      </c>
      <c r="Z72" s="107">
        <f t="shared" si="22"/>
        <v>2144459.3946666699</v>
      </c>
      <c r="AA72" s="61">
        <v>1000000</v>
      </c>
      <c r="AB72" s="26">
        <f>IF(Z72&lt;=0,"100%",AA72/Z72)</f>
        <v>0.46631799253789918</v>
      </c>
      <c r="AC72" s="138">
        <v>1000000</v>
      </c>
      <c r="AD72" s="26">
        <f t="shared" si="13"/>
        <v>0.46631799253789918</v>
      </c>
      <c r="AE72" s="138">
        <v>1000000</v>
      </c>
      <c r="AF72" s="26">
        <f t="shared" si="14"/>
        <v>0.46631799253789918</v>
      </c>
      <c r="AG72" s="128">
        <f>AA72</f>
        <v>1000000</v>
      </c>
      <c r="AH72" s="122">
        <f>AG72/$AG$1</f>
        <v>0.59073592236599548</v>
      </c>
      <c r="AI72" s="124"/>
      <c r="AJ72" s="124"/>
      <c r="AK72" s="124">
        <v>1117.5</v>
      </c>
      <c r="AL72" s="124">
        <f t="shared" si="15"/>
        <v>1117.5</v>
      </c>
      <c r="AM72" s="24"/>
      <c r="AN72" s="126">
        <f>IF(AG72=0,0,AL72/AG72+AM72)</f>
        <v>1.1175E-3</v>
      </c>
      <c r="AO72" s="17">
        <f>AG72*(1-AN72)</f>
        <v>998882.5</v>
      </c>
      <c r="AP72" s="14">
        <v>45474</v>
      </c>
      <c r="AQ72" s="135">
        <v>3</v>
      </c>
      <c r="AR72" s="134">
        <f>AP72-AQ72</f>
        <v>45471</v>
      </c>
      <c r="AS72" s="10" t="s">
        <v>35</v>
      </c>
      <c r="AT72" s="17"/>
      <c r="AU72" s="7" t="s">
        <v>56</v>
      </c>
      <c r="AV72" s="20" t="s">
        <v>310</v>
      </c>
    </row>
    <row r="73" spans="1:48" ht="36" hidden="1" customHeight="1" x14ac:dyDescent="0.25">
      <c r="A73" s="7">
        <f t="shared" si="16"/>
        <v>70</v>
      </c>
      <c r="B73" s="7" t="s">
        <v>29</v>
      </c>
      <c r="C73" s="8" t="s">
        <v>98</v>
      </c>
      <c r="D73" s="114" t="s">
        <v>99</v>
      </c>
      <c r="E73" s="185" t="s">
        <v>621</v>
      </c>
      <c r="F73" s="11" t="s">
        <v>27</v>
      </c>
      <c r="G73" s="12" t="s">
        <v>22</v>
      </c>
      <c r="H73" s="73">
        <v>0.8</v>
      </c>
      <c r="I73" s="31">
        <f>VLOOKUP(C73,[1]Sheet1!$B:$AY,50,0)</f>
        <v>2387204.69</v>
      </c>
      <c r="J73" s="31">
        <f>VLOOKUP(C73,[1]Sheet1!$B:$AZ,51,0)</f>
        <v>268642.2</v>
      </c>
      <c r="K73" s="44">
        <f>VLOOKUP(C73,[1]Sheet1!$B$5:$BB$697,53,0)</f>
        <v>3420.9850000000001</v>
      </c>
      <c r="L73" s="44">
        <f>VLOOKUP(C73,[1]Sheet1!$B:$BC,54,0)</f>
        <v>44773.7</v>
      </c>
      <c r="M73" s="44">
        <f>VLOOKUP(C73,[1]Sheet1!$B:$BD,55,0)</f>
        <v>44773.7</v>
      </c>
      <c r="N73" s="44">
        <f>VLOOKUP(C73,[1]Sheet1!$B:$BE,56,0)</f>
        <v>225165.22333333301</v>
      </c>
      <c r="O73" s="44">
        <f>VLOOKUP(C73,[1]Sheet1!$B:$BF,57,0)</f>
        <v>384791.27666666702</v>
      </c>
      <c r="P73" s="44">
        <f>VLOOKUP(C73,[2]Sheet1!$B:$BH,59,0)</f>
        <v>397867.44833333325</v>
      </c>
      <c r="Q73" s="108">
        <f t="shared" si="17"/>
        <v>880633.8666666667</v>
      </c>
      <c r="R73" s="109">
        <f>VLOOKUP(C73,[3]Sheet2!$A:$V,21,0)</f>
        <v>290000</v>
      </c>
      <c r="S73" s="109">
        <v>280000</v>
      </c>
      <c r="T73" s="109"/>
      <c r="U73" s="109"/>
      <c r="V73" s="109">
        <f t="shared" si="18"/>
        <v>570000</v>
      </c>
      <c r="W73" s="106">
        <f t="shared" si="19"/>
        <v>310633.8666666667</v>
      </c>
      <c r="X73" s="112">
        <f t="shared" si="20"/>
        <v>268642.2</v>
      </c>
      <c r="Y73" s="61">
        <f t="shared" si="21"/>
        <v>310633.8666666667</v>
      </c>
      <c r="Z73" s="107">
        <f t="shared" si="22"/>
        <v>310633.8666666667</v>
      </c>
      <c r="AA73" s="138">
        <v>268642.2</v>
      </c>
      <c r="AB73" s="26">
        <f>IF(Z73&lt;=0,"100%",AA73/Z73)</f>
        <v>0.86481941870257539</v>
      </c>
      <c r="AC73" s="138">
        <v>268642.2</v>
      </c>
      <c r="AD73" s="26">
        <f t="shared" si="13"/>
        <v>0.86481941870257539</v>
      </c>
      <c r="AE73" s="138">
        <v>268642.2</v>
      </c>
      <c r="AF73" s="26">
        <f t="shared" si="14"/>
        <v>0.86481941870257539</v>
      </c>
      <c r="AG73" s="17">
        <f>AA73</f>
        <v>268642.2</v>
      </c>
      <c r="AH73" s="122">
        <f>AG73/$AG$1</f>
        <v>0.15869659780343023</v>
      </c>
      <c r="AI73" s="124"/>
      <c r="AJ73" s="124"/>
      <c r="AK73" s="124"/>
      <c r="AL73" s="124">
        <f t="shared" si="15"/>
        <v>0</v>
      </c>
      <c r="AM73" s="24">
        <v>0</v>
      </c>
      <c r="AN73" s="126">
        <f>IF(AG73=0,0,AL73/AG73+AM73)</f>
        <v>0</v>
      </c>
      <c r="AO73" s="17">
        <f>AG73*(1-AN73)</f>
        <v>268642.2</v>
      </c>
      <c r="AP73" s="14">
        <v>45474</v>
      </c>
      <c r="AQ73" s="7"/>
      <c r="AR73" s="14"/>
      <c r="AS73" s="10" t="s">
        <v>35</v>
      </c>
      <c r="AT73" s="17"/>
      <c r="AU73" s="7" t="s">
        <v>56</v>
      </c>
      <c r="AV73" s="111"/>
    </row>
    <row r="74" spans="1:48" ht="36" hidden="1" customHeight="1" x14ac:dyDescent="0.25">
      <c r="A74" s="7">
        <f t="shared" si="16"/>
        <v>71</v>
      </c>
      <c r="B74" s="7" t="s">
        <v>29</v>
      </c>
      <c r="C74" s="8" t="s">
        <v>83</v>
      </c>
      <c r="D74" s="114" t="s">
        <v>84</v>
      </c>
      <c r="E74" s="12" t="s">
        <v>626</v>
      </c>
      <c r="F74" s="11" t="s">
        <v>21</v>
      </c>
      <c r="G74" s="12" t="s">
        <v>22</v>
      </c>
      <c r="H74" s="73">
        <v>0.8</v>
      </c>
      <c r="I74" s="31">
        <f>VLOOKUP(C74,[1]Sheet1!$B:$AY,50,0)</f>
        <v>708725.23</v>
      </c>
      <c r="J74" s="31">
        <f>VLOOKUP(C74,[1]Sheet1!$B:$AZ,51,0)</f>
        <v>330023.49</v>
      </c>
      <c r="K74" s="44">
        <f>VLOOKUP(C74,[1]Sheet1!$B$5:$BB$697,53,0)</f>
        <v>0</v>
      </c>
      <c r="L74" s="44">
        <f>VLOOKUP(C74,[1]Sheet1!$B:$BC,54,0)</f>
        <v>5248.0366666666696</v>
      </c>
      <c r="M74" s="44">
        <f>VLOOKUP(C74,[1]Sheet1!$B:$BD,55,0)</f>
        <v>39584.028333333299</v>
      </c>
      <c r="N74" s="44">
        <f>VLOOKUP(C74,[1]Sheet1!$B:$BE,56,0)</f>
        <v>55003.915000000001</v>
      </c>
      <c r="O74" s="44">
        <f>VLOOKUP(C74,[1]Sheet1!$B:$BF,57,0)</f>
        <v>85645.845000000001</v>
      </c>
      <c r="P74" s="44">
        <f>VLOOKUP(C74,[2]Sheet1!$B:$BH,59,0)</f>
        <v>118120.87166666666</v>
      </c>
      <c r="Q74" s="108">
        <f t="shared" si="17"/>
        <v>242882.15733333328</v>
      </c>
      <c r="R74" s="109">
        <f>VLOOKUP(C74,[3]Sheet2!$A:$V,21,0)</f>
        <v>650000</v>
      </c>
      <c r="S74" s="109">
        <v>100000</v>
      </c>
      <c r="T74" s="109"/>
      <c r="U74" s="109"/>
      <c r="V74" s="109">
        <f t="shared" si="18"/>
        <v>750000</v>
      </c>
      <c r="W74" s="106">
        <f t="shared" si="19"/>
        <v>-507117.84266666672</v>
      </c>
      <c r="X74" s="112">
        <f>J74-T74-U74</f>
        <v>330023.49</v>
      </c>
      <c r="Y74" s="61">
        <f t="shared" si="21"/>
        <v>-507117.84266666672</v>
      </c>
      <c r="Z74" s="107">
        <f t="shared" si="22"/>
        <v>0</v>
      </c>
      <c r="AA74" s="138">
        <v>230000</v>
      </c>
      <c r="AB74" s="26" t="str">
        <f>IF(Z74&lt;=0,"100%",AA74/Z74)</f>
        <v>100%</v>
      </c>
      <c r="AC74" s="138">
        <v>230000</v>
      </c>
      <c r="AD74" s="26" t="str">
        <f t="shared" si="13"/>
        <v>100%</v>
      </c>
      <c r="AE74" s="138">
        <v>230000</v>
      </c>
      <c r="AF74" s="26" t="str">
        <f t="shared" si="14"/>
        <v>100%</v>
      </c>
      <c r="AG74" s="17">
        <f>AA74</f>
        <v>230000</v>
      </c>
      <c r="AH74" s="122">
        <f>AG74/$AG$1</f>
        <v>0.13586926214417896</v>
      </c>
      <c r="AI74" s="124"/>
      <c r="AJ74" s="124"/>
      <c r="AK74" s="124"/>
      <c r="AL74" s="124">
        <f t="shared" si="15"/>
        <v>0</v>
      </c>
      <c r="AM74" s="24">
        <v>0</v>
      </c>
      <c r="AN74" s="126">
        <f>IF(AG74=0,0,AL74/AG74+AM74)</f>
        <v>0</v>
      </c>
      <c r="AO74" s="17">
        <f>AG74*(1-AN74)</f>
        <v>230000</v>
      </c>
      <c r="AP74" s="14">
        <v>45474</v>
      </c>
      <c r="AQ74" s="7"/>
      <c r="AR74" s="14"/>
      <c r="AS74" s="10" t="s">
        <v>23</v>
      </c>
      <c r="AT74" s="23"/>
      <c r="AU74" s="7" t="s">
        <v>85</v>
      </c>
      <c r="AV74" s="20"/>
    </row>
    <row r="75" spans="1:48" ht="36" hidden="1" customHeight="1" x14ac:dyDescent="0.25">
      <c r="A75" s="7">
        <f t="shared" si="16"/>
        <v>72</v>
      </c>
      <c r="B75" s="7" t="s">
        <v>29</v>
      </c>
      <c r="C75" s="8" t="s">
        <v>183</v>
      </c>
      <c r="D75" s="114" t="s">
        <v>184</v>
      </c>
      <c r="E75" s="185" t="s">
        <v>621</v>
      </c>
      <c r="F75" s="11" t="s">
        <v>21</v>
      </c>
      <c r="G75" s="12" t="s">
        <v>22</v>
      </c>
      <c r="H75" s="73">
        <v>0.8</v>
      </c>
      <c r="I75" s="31">
        <f>VLOOKUP(C75,[1]Sheet1!$B:$AY,50,0)</f>
        <v>3255225.61</v>
      </c>
      <c r="J75" s="31">
        <f>VLOOKUP(C75,[1]Sheet1!$B:$AZ,51,0)</f>
        <v>2159557.87</v>
      </c>
      <c r="K75" s="44">
        <f>VLOOKUP(C75,[1]Sheet1!$B$5:$BB$697,53,0)</f>
        <v>80357.611666666693</v>
      </c>
      <c r="L75" s="44">
        <f>VLOOKUP(C75,[1]Sheet1!$B:$BC,54,0)</f>
        <v>161275.13500000001</v>
      </c>
      <c r="M75" s="44">
        <f>VLOOKUP(C75,[1]Sheet1!$B:$BD,55,0)</f>
        <v>311373.62166666699</v>
      </c>
      <c r="N75" s="44">
        <f>VLOOKUP(C75,[1]Sheet1!$B:$BE,56,0)</f>
        <v>359926.311666667</v>
      </c>
      <c r="O75" s="44">
        <f>VLOOKUP(C75,[1]Sheet1!$B:$BF,57,0)</f>
        <v>474865.69833333301</v>
      </c>
      <c r="P75" s="44">
        <f>VLOOKUP(C75,[2]Sheet1!$B:$BH,59,0)</f>
        <v>539040.79999999993</v>
      </c>
      <c r="Q75" s="108">
        <f t="shared" si="17"/>
        <v>1541471.342666667</v>
      </c>
      <c r="R75" s="109">
        <f>VLOOKUP(C75,[3]Sheet2!$A:$V,21,0)</f>
        <v>440000</v>
      </c>
      <c r="S75" s="109"/>
      <c r="T75" s="109">
        <v>300000</v>
      </c>
      <c r="U75" s="109">
        <f>VLOOKUP(C75,'[4]5.30 (2)'!$C$4:$V$115,20,0)</f>
        <v>150000</v>
      </c>
      <c r="V75" s="109">
        <f t="shared" si="18"/>
        <v>890000</v>
      </c>
      <c r="W75" s="106">
        <f t="shared" si="19"/>
        <v>651471.34266666695</v>
      </c>
      <c r="X75" s="112">
        <f t="shared" si="20"/>
        <v>1709557.87</v>
      </c>
      <c r="Y75" s="61">
        <f t="shared" si="21"/>
        <v>651471.34266666695</v>
      </c>
      <c r="Z75" s="107">
        <f t="shared" si="22"/>
        <v>651471.34266666695</v>
      </c>
      <c r="AA75" s="61"/>
      <c r="AB75" s="26">
        <f>IF(Z75&lt;=0,"100%",AA75/Z75)</f>
        <v>0</v>
      </c>
      <c r="AC75" s="138">
        <v>700000</v>
      </c>
      <c r="AD75" s="26">
        <f t="shared" si="13"/>
        <v>1.0744908550154957</v>
      </c>
      <c r="AE75" s="138">
        <v>700000</v>
      </c>
      <c r="AF75" s="26">
        <f t="shared" si="14"/>
        <v>1.0744908550154957</v>
      </c>
      <c r="AG75" s="128">
        <f>AA75</f>
        <v>0</v>
      </c>
      <c r="AH75" s="122">
        <f>AG75/$AG$1</f>
        <v>0</v>
      </c>
      <c r="AI75" s="124"/>
      <c r="AJ75" s="124"/>
      <c r="AK75" s="124"/>
      <c r="AL75" s="124">
        <f t="shared" si="15"/>
        <v>0</v>
      </c>
      <c r="AM75" s="24"/>
      <c r="AN75" s="126">
        <f>IF(AG75=0,0,AL75/AG75+AM75)</f>
        <v>0</v>
      </c>
      <c r="AO75" s="17">
        <f>AG75*(1-AN75)</f>
        <v>0</v>
      </c>
      <c r="AP75" s="14">
        <v>45474</v>
      </c>
      <c r="AQ75" s="135">
        <v>3</v>
      </c>
      <c r="AR75" s="134">
        <f>AP75-AQ75</f>
        <v>45471</v>
      </c>
      <c r="AS75" s="10" t="s">
        <v>23</v>
      </c>
      <c r="AT75" s="23"/>
      <c r="AU75" s="7" t="s">
        <v>85</v>
      </c>
      <c r="AV75" s="111" t="s">
        <v>458</v>
      </c>
    </row>
    <row r="76" spans="1:48" ht="36" hidden="1" customHeight="1" x14ac:dyDescent="0.25">
      <c r="A76" s="7">
        <f t="shared" si="16"/>
        <v>73</v>
      </c>
      <c r="B76" s="7" t="s">
        <v>29</v>
      </c>
      <c r="C76" s="8" t="s">
        <v>118</v>
      </c>
      <c r="D76" s="114" t="s">
        <v>119</v>
      </c>
      <c r="E76" s="185" t="s">
        <v>621</v>
      </c>
      <c r="F76" s="11" t="s">
        <v>27</v>
      </c>
      <c r="G76" s="12" t="s">
        <v>22</v>
      </c>
      <c r="H76" s="73">
        <v>0.8</v>
      </c>
      <c r="I76" s="31">
        <f>VLOOKUP(C76,[1]Sheet1!$B:$AY,50,0)</f>
        <v>3914867.52</v>
      </c>
      <c r="J76" s="31">
        <f>VLOOKUP(C76,[1]Sheet1!$B:$AZ,51,0)</f>
        <v>3125023.16</v>
      </c>
      <c r="K76" s="44">
        <f>VLOOKUP(C76,[1]Sheet1!$B$5:$BB$697,53,0)</f>
        <v>348465.83166666701</v>
      </c>
      <c r="L76" s="44">
        <f>VLOOKUP(C76,[1]Sheet1!$B:$BC,54,0)</f>
        <v>348465.83166666701</v>
      </c>
      <c r="M76" s="44">
        <f>VLOOKUP(C76,[1]Sheet1!$B:$BD,55,0)</f>
        <v>478813.15500000003</v>
      </c>
      <c r="N76" s="44">
        <f>VLOOKUP(C76,[1]Sheet1!$B:$BE,56,0)</f>
        <v>474255.873333333</v>
      </c>
      <c r="O76" s="44">
        <f>VLOOKUP(C76,[1]Sheet1!$B:$BF,57,0)</f>
        <v>445457.97333333298</v>
      </c>
      <c r="P76" s="44">
        <f>VLOOKUP(C76,[2]Sheet1!$B:$BH,59,0)</f>
        <v>434665.60499999998</v>
      </c>
      <c r="Q76" s="108">
        <f t="shared" si="17"/>
        <v>2024099.4160000002</v>
      </c>
      <c r="R76" s="109">
        <f>VLOOKUP(C76,[3]Sheet2!$A:$V,21,0)</f>
        <v>350000</v>
      </c>
      <c r="S76" s="109"/>
      <c r="T76" s="109"/>
      <c r="U76" s="109">
        <v>200000</v>
      </c>
      <c r="V76" s="109">
        <f t="shared" si="18"/>
        <v>550000</v>
      </c>
      <c r="W76" s="106">
        <f t="shared" si="19"/>
        <v>1474099.4160000002</v>
      </c>
      <c r="X76" s="112">
        <f t="shared" si="20"/>
        <v>2925023.16</v>
      </c>
      <c r="Y76" s="61">
        <f t="shared" si="21"/>
        <v>1474099.4160000002</v>
      </c>
      <c r="Z76" s="107">
        <f t="shared" si="22"/>
        <v>1474099.4160000002</v>
      </c>
      <c r="AA76" s="138">
        <v>100000</v>
      </c>
      <c r="AB76" s="26">
        <f>IF(Z76&lt;=0,"100%",AA76/Z76)</f>
        <v>6.7838029724855406E-2</v>
      </c>
      <c r="AC76" s="138">
        <v>100000</v>
      </c>
      <c r="AD76" s="26">
        <f t="shared" si="13"/>
        <v>6.7838029724855406E-2</v>
      </c>
      <c r="AE76" s="138">
        <v>100000</v>
      </c>
      <c r="AF76" s="26">
        <f t="shared" si="14"/>
        <v>6.7838029724855406E-2</v>
      </c>
      <c r="AG76" s="17">
        <f>AA76</f>
        <v>100000</v>
      </c>
      <c r="AH76" s="122">
        <f>AG76/$AG$1</f>
        <v>5.9073592236599547E-2</v>
      </c>
      <c r="AI76" s="124"/>
      <c r="AJ76" s="124"/>
      <c r="AK76" s="124"/>
      <c r="AL76" s="124">
        <f t="shared" si="15"/>
        <v>0</v>
      </c>
      <c r="AM76" s="24">
        <v>0.02</v>
      </c>
      <c r="AN76" s="126">
        <f>IF(AG76=0,0,AL76/AG76+AM76)</f>
        <v>0.02</v>
      </c>
      <c r="AO76" s="17">
        <f>AG76*(1-AN76)</f>
        <v>98000</v>
      </c>
      <c r="AP76" s="14">
        <v>45474</v>
      </c>
      <c r="AQ76" s="7"/>
      <c r="AR76" s="14"/>
      <c r="AS76" s="10" t="s">
        <v>23</v>
      </c>
      <c r="AT76" s="23"/>
      <c r="AU76" s="7" t="s">
        <v>85</v>
      </c>
      <c r="AV76" s="20"/>
    </row>
    <row r="77" spans="1:48" ht="36" hidden="1" customHeight="1" x14ac:dyDescent="0.25">
      <c r="A77" s="7">
        <f t="shared" si="16"/>
        <v>74</v>
      </c>
      <c r="B77" s="7" t="s">
        <v>29</v>
      </c>
      <c r="C77" s="8" t="s">
        <v>179</v>
      </c>
      <c r="D77" s="114" t="s">
        <v>180</v>
      </c>
      <c r="E77" s="185" t="s">
        <v>621</v>
      </c>
      <c r="F77" s="11" t="s">
        <v>21</v>
      </c>
      <c r="G77" s="12" t="s">
        <v>22</v>
      </c>
      <c r="H77" s="73">
        <v>0.8</v>
      </c>
      <c r="I77" s="31">
        <f>VLOOKUP(C77,[1]Sheet1!$B:$AY,50,0)</f>
        <v>7603354.3300000001</v>
      </c>
      <c r="J77" s="31">
        <f>VLOOKUP(C77,[1]Sheet1!$B:$AZ,51,0)</f>
        <v>7298043.2599999998</v>
      </c>
      <c r="K77" s="44">
        <f>VLOOKUP(C77,[1]Sheet1!$B$5:$BB$697,53,0)</f>
        <v>384579.625</v>
      </c>
      <c r="L77" s="44">
        <f>VLOOKUP(C77,[1]Sheet1!$B:$BC,54,0)</f>
        <v>360190.95166666701</v>
      </c>
      <c r="M77" s="44">
        <f>VLOOKUP(C77,[1]Sheet1!$B:$BD,55,0)</f>
        <v>418173.54833333299</v>
      </c>
      <c r="N77" s="44">
        <f>VLOOKUP(C77,[1]Sheet1!$B:$BE,56,0)</f>
        <v>378651.13666666701</v>
      </c>
      <c r="O77" s="44">
        <f>VLOOKUP(C77,[1]Sheet1!$B:$BF,57,0)</f>
        <v>327250.98166666698</v>
      </c>
      <c r="P77" s="44">
        <f>VLOOKUP(C77,[2]Sheet1!$B:$BH,59,0)</f>
        <v>262187.07333333336</v>
      </c>
      <c r="Q77" s="108">
        <f t="shared" si="17"/>
        <v>1704826.653333334</v>
      </c>
      <c r="R77" s="109">
        <f>VLOOKUP(C77,[3]Sheet2!$A:$V,21,0)</f>
        <v>550000</v>
      </c>
      <c r="S77" s="109"/>
      <c r="T77" s="109">
        <v>200000</v>
      </c>
      <c r="U77" s="109">
        <f>VLOOKUP(C77,'[4]5.30 (2)'!$C$4:$V$115,20,0)</f>
        <v>300000</v>
      </c>
      <c r="V77" s="109">
        <f t="shared" si="18"/>
        <v>1050000</v>
      </c>
      <c r="W77" s="106">
        <f t="shared" si="19"/>
        <v>654826.65333333402</v>
      </c>
      <c r="X77" s="112">
        <f t="shared" si="20"/>
        <v>6798043.2599999998</v>
      </c>
      <c r="Y77" s="61">
        <f t="shared" si="21"/>
        <v>654826.65333333402</v>
      </c>
      <c r="Z77" s="107">
        <f t="shared" si="22"/>
        <v>654826.65333333402</v>
      </c>
      <c r="AA77" s="61"/>
      <c r="AB77" s="26">
        <f>IF(Z77&lt;=0,"100%",AA77/Z77)</f>
        <v>0</v>
      </c>
      <c r="AC77" s="138">
        <v>300000</v>
      </c>
      <c r="AD77" s="26">
        <f t="shared" si="13"/>
        <v>0.45813651364506619</v>
      </c>
      <c r="AE77" s="138">
        <v>500000</v>
      </c>
      <c r="AF77" s="26">
        <f t="shared" si="14"/>
        <v>0.76356085607511026</v>
      </c>
      <c r="AG77" s="128">
        <f>AA77</f>
        <v>0</v>
      </c>
      <c r="AH77" s="122">
        <f>AG77/$AG$1</f>
        <v>0</v>
      </c>
      <c r="AI77" s="124"/>
      <c r="AJ77" s="124"/>
      <c r="AK77" s="124"/>
      <c r="AL77" s="124">
        <f t="shared" si="15"/>
        <v>0</v>
      </c>
      <c r="AM77" s="24">
        <v>0.03</v>
      </c>
      <c r="AN77" s="126">
        <f>IF(AG77=0,0,AL77/AG77+AM77)</f>
        <v>0</v>
      </c>
      <c r="AO77" s="17">
        <f>AG77*(1-AN77)</f>
        <v>0</v>
      </c>
      <c r="AP77" s="14">
        <v>45474</v>
      </c>
      <c r="AQ77" s="135">
        <v>3</v>
      </c>
      <c r="AR77" s="134">
        <f>AP77-AQ77</f>
        <v>45471</v>
      </c>
      <c r="AS77" s="10" t="s">
        <v>23</v>
      </c>
      <c r="AT77" s="23"/>
      <c r="AU77" s="7" t="s">
        <v>85</v>
      </c>
      <c r="AV77" s="20"/>
    </row>
    <row r="78" spans="1:48" ht="36" customHeight="1" x14ac:dyDescent="0.25">
      <c r="A78" s="7">
        <f t="shared" si="16"/>
        <v>75</v>
      </c>
      <c r="B78" s="7" t="s">
        <v>190</v>
      </c>
      <c r="C78" s="8" t="s">
        <v>44</v>
      </c>
      <c r="D78" s="114" t="s">
        <v>45</v>
      </c>
      <c r="E78" s="12" t="s">
        <v>624</v>
      </c>
      <c r="F78" s="11" t="s">
        <v>27</v>
      </c>
      <c r="G78" s="12" t="s">
        <v>22</v>
      </c>
      <c r="H78" s="73">
        <v>0.8</v>
      </c>
      <c r="I78" s="31">
        <f>VLOOKUP(C78,[1]Sheet1!$B:$AY,50,0)</f>
        <v>2193616.92</v>
      </c>
      <c r="J78" s="31">
        <f>VLOOKUP(C78,[1]Sheet1!$B:$AZ,51,0)</f>
        <v>1319169.53</v>
      </c>
      <c r="K78" s="44">
        <f>VLOOKUP(C78,[1]Sheet1!$B$5:$BB$697,53,0)</f>
        <v>169175.26333333299</v>
      </c>
      <c r="L78" s="44">
        <f>VLOOKUP(C78,[1]Sheet1!$B:$BC,54,0)</f>
        <v>156938.531666667</v>
      </c>
      <c r="M78" s="44">
        <f>VLOOKUP(C78,[1]Sheet1!$B:$BD,55,0)</f>
        <v>189735.161666667</v>
      </c>
      <c r="N78" s="44">
        <f>VLOOKUP(C78,[1]Sheet1!$B:$BE,56,0)</f>
        <v>193635.11166666701</v>
      </c>
      <c r="O78" s="44">
        <f>VLOOKUP(C78,[1]Sheet1!$B:$BF,57,0)</f>
        <v>224742.273333333</v>
      </c>
      <c r="P78" s="44">
        <f>VLOOKUP(C78,[2]Sheet1!$B:$BH,59,0)</f>
        <v>238679.22499999998</v>
      </c>
      <c r="Q78" s="108">
        <f t="shared" si="17"/>
        <v>938324.4533333336</v>
      </c>
      <c r="R78" s="109">
        <f>VLOOKUP(C78,[3]Sheet2!$A:$V,21,0)</f>
        <v>500000</v>
      </c>
      <c r="S78" s="109"/>
      <c r="T78" s="109"/>
      <c r="U78" s="109">
        <f>VLOOKUP(C78,'[4]5.30 (2)'!$C$4:$V$115,20,0)</f>
        <v>350000</v>
      </c>
      <c r="V78" s="109">
        <f t="shared" si="18"/>
        <v>850000</v>
      </c>
      <c r="W78" s="106">
        <f t="shared" si="19"/>
        <v>88324.4533333336</v>
      </c>
      <c r="X78" s="112">
        <f t="shared" si="20"/>
        <v>969169.53</v>
      </c>
      <c r="Y78" s="61">
        <f t="shared" si="21"/>
        <v>88324.4533333336</v>
      </c>
      <c r="Z78" s="107">
        <f t="shared" si="22"/>
        <v>88324.4533333336</v>
      </c>
      <c r="AA78" s="138">
        <f>278504.72*0.8</f>
        <v>222803.77599999998</v>
      </c>
      <c r="AB78" s="26">
        <f>IF(Z78&lt;=0,"100%",AA78/Z78)</f>
        <v>2.5225604868353479</v>
      </c>
      <c r="AC78" s="138">
        <f>278504.72*0.8</f>
        <v>222803.77599999998</v>
      </c>
      <c r="AD78" s="26">
        <f t="shared" si="13"/>
        <v>2.5225604868353479</v>
      </c>
      <c r="AE78" s="138">
        <f>278504.72*0.8</f>
        <v>222803.77599999998</v>
      </c>
      <c r="AF78" s="26">
        <f t="shared" si="14"/>
        <v>2.5225604868353479</v>
      </c>
      <c r="AG78" s="17">
        <f>AA78</f>
        <v>222803.77599999998</v>
      </c>
      <c r="AH78" s="122">
        <f>AG78/$AG$1</f>
        <v>0.13161819412198664</v>
      </c>
      <c r="AI78" s="124"/>
      <c r="AJ78" s="124"/>
      <c r="AK78" s="124"/>
      <c r="AL78" s="124">
        <f t="shared" si="15"/>
        <v>0</v>
      </c>
      <c r="AM78" s="24">
        <v>0.03</v>
      </c>
      <c r="AN78" s="126">
        <f>IF(AG78=0,0,AL78/AG78+AM78)</f>
        <v>0.03</v>
      </c>
      <c r="AO78" s="17">
        <f>AG78*(1-AN78)</f>
        <v>216119.66271999996</v>
      </c>
      <c r="AP78" s="14">
        <v>45474</v>
      </c>
      <c r="AQ78" s="7"/>
      <c r="AR78" s="14"/>
      <c r="AS78" s="10" t="s">
        <v>23</v>
      </c>
      <c r="AT78" s="23"/>
      <c r="AU78" s="7" t="s">
        <v>109</v>
      </c>
      <c r="AV78" s="20" t="s">
        <v>311</v>
      </c>
    </row>
    <row r="79" spans="1:48" ht="36" hidden="1" customHeight="1" x14ac:dyDescent="0.25">
      <c r="A79" s="7">
        <f t="shared" si="16"/>
        <v>76</v>
      </c>
      <c r="B79" s="7" t="s">
        <v>29</v>
      </c>
      <c r="C79" s="8" t="s">
        <v>102</v>
      </c>
      <c r="D79" s="114" t="s">
        <v>103</v>
      </c>
      <c r="E79" s="12" t="s">
        <v>604</v>
      </c>
      <c r="F79" s="11" t="s">
        <v>27</v>
      </c>
      <c r="G79" s="12" t="s">
        <v>22</v>
      </c>
      <c r="H79" s="73">
        <v>0.8</v>
      </c>
      <c r="I79" s="31">
        <f>VLOOKUP(C79,[1]Sheet1!$B:$AY,50,0)</f>
        <v>3221679.99</v>
      </c>
      <c r="J79" s="31">
        <f>VLOOKUP(C79,[1]Sheet1!$B:$AZ,51,0)</f>
        <v>2906869.27</v>
      </c>
      <c r="K79" s="44">
        <f>VLOOKUP(C79,[1]Sheet1!$B$5:$BB$697,53,0)</f>
        <v>266546.001666667</v>
      </c>
      <c r="L79" s="44">
        <f>VLOOKUP(C79,[1]Sheet1!$B:$BC,54,0)</f>
        <v>258337.755</v>
      </c>
      <c r="M79" s="44">
        <f>VLOOKUP(C79,[1]Sheet1!$B:$BD,55,0)</f>
        <v>284602.82833333302</v>
      </c>
      <c r="N79" s="44">
        <f>VLOOKUP(C79,[1]Sheet1!$B:$BE,56,0)</f>
        <v>265834.566666667</v>
      </c>
      <c r="O79" s="44">
        <f>VLOOKUP(C79,[1]Sheet1!$B:$BF,57,0)</f>
        <v>230325.21666666699</v>
      </c>
      <c r="P79" s="44">
        <f>VLOOKUP(C79,[2]Sheet1!$B:$BH,59,0)</f>
        <v>256069.68666666665</v>
      </c>
      <c r="Q79" s="108">
        <f t="shared" si="17"/>
        <v>1249372.8440000005</v>
      </c>
      <c r="R79" s="109">
        <f>VLOOKUP(C79,[3]Sheet2!$A:$V,21,0)</f>
        <v>384000</v>
      </c>
      <c r="S79" s="109">
        <v>84000</v>
      </c>
      <c r="T79" s="109"/>
      <c r="U79" s="109">
        <f>VLOOKUP(C79,'[4]5.30 (2)'!$C$4:$V$115,20,0)</f>
        <v>100000</v>
      </c>
      <c r="V79" s="109">
        <f t="shared" si="18"/>
        <v>568000</v>
      </c>
      <c r="W79" s="106">
        <f t="shared" si="19"/>
        <v>681372.84400000051</v>
      </c>
      <c r="X79" s="112">
        <f t="shared" si="20"/>
        <v>2806869.27</v>
      </c>
      <c r="Y79" s="61">
        <f t="shared" si="21"/>
        <v>681372.84400000051</v>
      </c>
      <c r="Z79" s="107">
        <f t="shared" si="22"/>
        <v>681372.84400000051</v>
      </c>
      <c r="AA79" s="138">
        <v>100000</v>
      </c>
      <c r="AB79" s="26">
        <f>IF(Z79&lt;=0,"100%",AA79/Z79)</f>
        <v>0.14676252639149781</v>
      </c>
      <c r="AC79" s="138">
        <v>200000</v>
      </c>
      <c r="AD79" s="26">
        <f t="shared" si="13"/>
        <v>0.29352505278299562</v>
      </c>
      <c r="AE79" s="138">
        <v>400000</v>
      </c>
      <c r="AF79" s="26">
        <f t="shared" si="14"/>
        <v>0.58705010556599124</v>
      </c>
      <c r="AG79" s="17">
        <f>AA79</f>
        <v>100000</v>
      </c>
      <c r="AH79" s="122">
        <f>AG79/$AG$1</f>
        <v>5.9073592236599547E-2</v>
      </c>
      <c r="AI79" s="124"/>
      <c r="AJ79" s="124"/>
      <c r="AK79" s="124"/>
      <c r="AL79" s="124">
        <f t="shared" si="15"/>
        <v>0</v>
      </c>
      <c r="AM79" s="24">
        <v>0.02</v>
      </c>
      <c r="AN79" s="126">
        <f>IF(AG79=0,0,AL79/AG79+AM79)</f>
        <v>0.02</v>
      </c>
      <c r="AO79" s="17">
        <f>AG79*(1-AN79)</f>
        <v>98000</v>
      </c>
      <c r="AP79" s="14">
        <v>45474</v>
      </c>
      <c r="AQ79" s="7"/>
      <c r="AR79" s="14"/>
      <c r="AS79" s="10" t="s">
        <v>579</v>
      </c>
      <c r="AT79" s="23"/>
      <c r="AU79" s="7" t="s">
        <v>24</v>
      </c>
      <c r="AV79" s="20"/>
    </row>
    <row r="80" spans="1:48" ht="36" hidden="1" customHeight="1" x14ac:dyDescent="0.25">
      <c r="A80" s="7">
        <f t="shared" si="16"/>
        <v>77</v>
      </c>
      <c r="B80" s="7" t="s">
        <v>29</v>
      </c>
      <c r="C80" s="74" t="s">
        <v>350</v>
      </c>
      <c r="D80" s="115" t="s">
        <v>351</v>
      </c>
      <c r="E80" s="184" t="s">
        <v>606</v>
      </c>
      <c r="F80" s="11" t="s">
        <v>21</v>
      </c>
      <c r="G80" s="12" t="s">
        <v>22</v>
      </c>
      <c r="H80" s="73">
        <v>1</v>
      </c>
      <c r="I80" s="31">
        <f>VLOOKUP(C80,[1]Sheet1!$B:$AY,50,0)</f>
        <v>768339.52</v>
      </c>
      <c r="J80" s="31">
        <f>VLOOKUP(C80,[1]Sheet1!$B:$AZ,51,0)</f>
        <v>768339.52</v>
      </c>
      <c r="K80" s="44">
        <f>VLOOKUP(C80,[1]Sheet1!$B$5:$BB$697,53,0)</f>
        <v>47347.261666666702</v>
      </c>
      <c r="L80" s="44">
        <f>VLOOKUP(C80,[1]Sheet1!$B:$BC,54,0)</f>
        <v>47347.261666666702</v>
      </c>
      <c r="M80" s="44">
        <f>VLOOKUP(C80,[1]Sheet1!$B:$BD,55,0)</f>
        <v>12500</v>
      </c>
      <c r="N80" s="44">
        <f>VLOOKUP(C80,[1]Sheet1!$B:$BE,56,0)</f>
        <v>0</v>
      </c>
      <c r="O80" s="44">
        <f>VLOOKUP(C80,[1]Sheet1!$B:$BF,57,0)</f>
        <v>0</v>
      </c>
      <c r="P80" s="44">
        <f>VLOOKUP(C80,[2]Sheet1!$B:$BH,59,0)</f>
        <v>0</v>
      </c>
      <c r="Q80" s="108">
        <f t="shared" si="17"/>
        <v>107194.5233333334</v>
      </c>
      <c r="R80" s="109">
        <f>VLOOKUP(C80,[3]Sheet2!$A:$V,21,0)</f>
        <v>0</v>
      </c>
      <c r="S80" s="109"/>
      <c r="T80" s="109"/>
      <c r="U80" s="109">
        <f>VLOOKUP(C80,'[4]5.30 (2)'!$C$4:$V$115,20,0)</f>
        <v>120000</v>
      </c>
      <c r="V80" s="109">
        <f t="shared" si="18"/>
        <v>120000</v>
      </c>
      <c r="W80" s="106">
        <f t="shared" si="19"/>
        <v>-12805.476666666596</v>
      </c>
      <c r="X80" s="112">
        <f t="shared" si="20"/>
        <v>648339.52</v>
      </c>
      <c r="Y80" s="61">
        <f t="shared" si="21"/>
        <v>-12805.476666666596</v>
      </c>
      <c r="Z80" s="107">
        <f t="shared" si="22"/>
        <v>0</v>
      </c>
      <c r="AA80" s="138">
        <v>122816.78</v>
      </c>
      <c r="AB80" s="26" t="str">
        <f>IF(Z80&lt;=0,"100%",AA80/Z80)</f>
        <v>100%</v>
      </c>
      <c r="AC80" s="138">
        <v>122816.78</v>
      </c>
      <c r="AD80" s="26" t="str">
        <f t="shared" si="13"/>
        <v>100%</v>
      </c>
      <c r="AE80" s="138">
        <v>122816.78</v>
      </c>
      <c r="AF80" s="26" t="str">
        <f t="shared" si="14"/>
        <v>100%</v>
      </c>
      <c r="AG80" s="128">
        <f>AA80</f>
        <v>122816.78</v>
      </c>
      <c r="AH80" s="122">
        <f>AG80/$AG$1</f>
        <v>7.2552283815321542E-2</v>
      </c>
      <c r="AI80" s="124"/>
      <c r="AJ80" s="124"/>
      <c r="AK80" s="124"/>
      <c r="AL80" s="124">
        <f t="shared" si="15"/>
        <v>0</v>
      </c>
      <c r="AM80" s="24"/>
      <c r="AN80" s="126">
        <f>IF(AG80=0,0,AL80/AG80+AM80)</f>
        <v>0</v>
      </c>
      <c r="AO80" s="17">
        <f>AG80*(1-AN80)</f>
        <v>122816.78</v>
      </c>
      <c r="AP80" s="14">
        <v>45474</v>
      </c>
      <c r="AQ80" s="135">
        <v>3</v>
      </c>
      <c r="AR80" s="134">
        <f>AP80-AQ80</f>
        <v>45471</v>
      </c>
      <c r="AS80" s="10" t="s">
        <v>579</v>
      </c>
      <c r="AT80" s="17"/>
      <c r="AU80" s="7" t="s">
        <v>85</v>
      </c>
      <c r="AV80" s="20" t="s">
        <v>352</v>
      </c>
    </row>
    <row r="81" spans="1:48" ht="36" hidden="1" customHeight="1" x14ac:dyDescent="0.25">
      <c r="A81" s="7">
        <f t="shared" si="16"/>
        <v>78</v>
      </c>
      <c r="B81" s="7" t="s">
        <v>57</v>
      </c>
      <c r="C81" s="8" t="s">
        <v>120</v>
      </c>
      <c r="D81" s="114" t="s">
        <v>121</v>
      </c>
      <c r="E81" s="12" t="s">
        <v>606</v>
      </c>
      <c r="F81" s="11" t="s">
        <v>27</v>
      </c>
      <c r="G81" s="12" t="s">
        <v>22</v>
      </c>
      <c r="H81" s="73">
        <v>0.8</v>
      </c>
      <c r="I81" s="31">
        <f>VLOOKUP(C81,[1]Sheet1!$B:$AY,50,0)</f>
        <v>950125.77</v>
      </c>
      <c r="J81" s="31">
        <f>VLOOKUP(C81,[1]Sheet1!$B:$AZ,51,0)</f>
        <v>664310.52</v>
      </c>
      <c r="K81" s="44">
        <f>VLOOKUP(C81,[1]Sheet1!$B$5:$BB$697,53,0)</f>
        <v>53095.016666666699</v>
      </c>
      <c r="L81" s="44">
        <f>VLOOKUP(C81,[1]Sheet1!$B:$BC,54,0)</f>
        <v>70733.216666666704</v>
      </c>
      <c r="M81" s="44">
        <f>VLOOKUP(C81,[1]Sheet1!$B:$BD,55,0)</f>
        <v>92694.56</v>
      </c>
      <c r="N81" s="44">
        <f>VLOOKUP(C81,[1]Sheet1!$B:$BE,56,0)</f>
        <v>110718.42</v>
      </c>
      <c r="O81" s="44">
        <f>VLOOKUP(C81,[1]Sheet1!$B:$BF,57,0)</f>
        <v>134913.28</v>
      </c>
      <c r="P81" s="44">
        <f>VLOOKUP(C81,[2]Sheet1!$B:$BH,59,0)</f>
        <v>127716.75166666666</v>
      </c>
      <c r="Q81" s="108">
        <f t="shared" si="17"/>
        <v>471896.9960000001</v>
      </c>
      <c r="R81" s="109">
        <f>VLOOKUP(C81,[3]Sheet2!$A:$V,21,0)</f>
        <v>300000</v>
      </c>
      <c r="S81" s="109"/>
      <c r="T81" s="109"/>
      <c r="U81" s="109">
        <f>VLOOKUP(C81,'[4]5.30 (2)'!$C$4:$V$115,20,0)</f>
        <v>250000</v>
      </c>
      <c r="V81" s="109">
        <f t="shared" si="18"/>
        <v>550000</v>
      </c>
      <c r="W81" s="106">
        <f t="shared" si="19"/>
        <v>-78103.003999999899</v>
      </c>
      <c r="X81" s="112">
        <f t="shared" si="20"/>
        <v>414310.52</v>
      </c>
      <c r="Y81" s="61">
        <f t="shared" si="21"/>
        <v>-78103.003999999899</v>
      </c>
      <c r="Z81" s="107">
        <f t="shared" si="22"/>
        <v>0</v>
      </c>
      <c r="AA81" s="61">
        <v>100000</v>
      </c>
      <c r="AB81" s="26" t="str">
        <f>IF(Z81&lt;=0,"100%",AA81/Z81)</f>
        <v>100%</v>
      </c>
      <c r="AC81" s="138">
        <v>100000</v>
      </c>
      <c r="AD81" s="26" t="str">
        <f t="shared" si="13"/>
        <v>100%</v>
      </c>
      <c r="AE81" s="138">
        <v>100000</v>
      </c>
      <c r="AF81" s="26" t="str">
        <f t="shared" si="14"/>
        <v>100%</v>
      </c>
      <c r="AG81" s="128">
        <f>AA81</f>
        <v>100000</v>
      </c>
      <c r="AH81" s="122">
        <f>AG81/$AG$1</f>
        <v>5.9073592236599547E-2</v>
      </c>
      <c r="AI81" s="124"/>
      <c r="AJ81" s="124"/>
      <c r="AK81" s="124"/>
      <c r="AL81" s="124">
        <f t="shared" si="15"/>
        <v>0</v>
      </c>
      <c r="AM81" s="24">
        <v>0.03</v>
      </c>
      <c r="AN81" s="126">
        <f>IF(AG81=0,0,AL81/AG81+AM81)</f>
        <v>0.03</v>
      </c>
      <c r="AO81" s="17">
        <f>AG81*(1-AN81)</f>
        <v>97000</v>
      </c>
      <c r="AP81" s="14">
        <v>45474</v>
      </c>
      <c r="AQ81" s="7"/>
      <c r="AR81" s="14"/>
      <c r="AS81" s="10" t="s">
        <v>23</v>
      </c>
      <c r="AT81" s="17"/>
      <c r="AU81" s="7" t="s">
        <v>28</v>
      </c>
      <c r="AV81" s="111" t="s">
        <v>459</v>
      </c>
    </row>
    <row r="82" spans="1:48" ht="36" hidden="1" customHeight="1" x14ac:dyDescent="0.25">
      <c r="A82" s="7">
        <f t="shared" si="16"/>
        <v>79</v>
      </c>
      <c r="B82" s="7" t="s">
        <v>29</v>
      </c>
      <c r="C82" s="8" t="s">
        <v>353</v>
      </c>
      <c r="D82" s="115" t="s">
        <v>354</v>
      </c>
      <c r="E82" s="12" t="s">
        <v>604</v>
      </c>
      <c r="F82" s="11" t="s">
        <v>21</v>
      </c>
      <c r="G82" s="12" t="s">
        <v>22</v>
      </c>
      <c r="H82" s="73">
        <v>0.8</v>
      </c>
      <c r="I82" s="31">
        <f>VLOOKUP(C82,[1]Sheet1!$B:$AY,50,0)</f>
        <v>344341.93</v>
      </c>
      <c r="J82" s="31">
        <f>VLOOKUP(C82,[1]Sheet1!$B:$AZ,51,0)</f>
        <v>274888.12</v>
      </c>
      <c r="K82" s="44">
        <f>VLOOKUP(C82,[1]Sheet1!$B$5:$BB$697,53,0)</f>
        <v>22812.93</v>
      </c>
      <c r="L82" s="44">
        <f>VLOOKUP(C82,[1]Sheet1!$B:$BC,54,0)</f>
        <v>22812.93</v>
      </c>
      <c r="M82" s="44">
        <f>VLOOKUP(C82,[1]Sheet1!$B:$BD,55,0)</f>
        <v>36215.4</v>
      </c>
      <c r="N82" s="44">
        <f>VLOOKUP(C82,[1]Sheet1!$B:$BE,56,0)</f>
        <v>31402.066666666698</v>
      </c>
      <c r="O82" s="44">
        <f>VLOOKUP(C82,[1]Sheet1!$B:$BF,57,0)</f>
        <v>40341.035000000003</v>
      </c>
      <c r="P82" s="44">
        <f>VLOOKUP(C82,[2]Sheet1!$B:$BH,59,0)</f>
        <v>27785.233333333337</v>
      </c>
      <c r="Q82" s="108">
        <f t="shared" si="17"/>
        <v>145095.67600000004</v>
      </c>
      <c r="R82" s="109">
        <f>VLOOKUP(C82,[3]Sheet2!$A:$V,21,0)</f>
        <v>0</v>
      </c>
      <c r="S82" s="109"/>
      <c r="T82" s="109"/>
      <c r="U82" s="109">
        <f>VLOOKUP(C82,'[4]5.30 (2)'!$C$4:$V$115,20,0)</f>
        <v>40000</v>
      </c>
      <c r="V82" s="109">
        <f t="shared" si="18"/>
        <v>40000</v>
      </c>
      <c r="W82" s="106">
        <f t="shared" si="19"/>
        <v>105095.67600000004</v>
      </c>
      <c r="X82" s="112">
        <f t="shared" si="20"/>
        <v>234888.12</v>
      </c>
      <c r="Y82" s="61">
        <f t="shared" si="21"/>
        <v>105095.67600000004</v>
      </c>
      <c r="Z82" s="107">
        <f t="shared" si="22"/>
        <v>105095.67600000004</v>
      </c>
      <c r="AA82" s="61"/>
      <c r="AB82" s="26">
        <f>IF(Z82&lt;=0,"100%",AA82/Z82)</f>
        <v>0</v>
      </c>
      <c r="AC82" s="61"/>
      <c r="AD82" s="26">
        <f t="shared" si="13"/>
        <v>0</v>
      </c>
      <c r="AE82" s="61"/>
      <c r="AF82" s="26">
        <f t="shared" si="14"/>
        <v>0</v>
      </c>
      <c r="AG82" s="17">
        <f>AA82</f>
        <v>0</v>
      </c>
      <c r="AH82" s="122">
        <f>AG82/$AG$1</f>
        <v>0</v>
      </c>
      <c r="AI82" s="124"/>
      <c r="AJ82" s="124"/>
      <c r="AK82" s="124"/>
      <c r="AL82" s="124">
        <f t="shared" si="15"/>
        <v>0</v>
      </c>
      <c r="AM82" s="24">
        <v>0.03</v>
      </c>
      <c r="AN82" s="126">
        <f>IF(AG82=0,0,AL82/AG82+AM82)</f>
        <v>0</v>
      </c>
      <c r="AO82" s="17">
        <f>AG82*(1-AN82)</f>
        <v>0</v>
      </c>
      <c r="AP82" s="14">
        <v>45474</v>
      </c>
      <c r="AQ82" s="135">
        <v>3</v>
      </c>
      <c r="AR82" s="134">
        <f>AP82-AQ82</f>
        <v>45471</v>
      </c>
      <c r="AS82" s="10" t="s">
        <v>23</v>
      </c>
      <c r="AT82" s="17"/>
      <c r="AU82" s="7" t="s">
        <v>24</v>
      </c>
      <c r="AV82" s="20"/>
    </row>
    <row r="83" spans="1:48" ht="36" hidden="1" customHeight="1" x14ac:dyDescent="0.25">
      <c r="A83" s="7">
        <f t="shared" si="16"/>
        <v>80</v>
      </c>
      <c r="B83" s="7" t="s">
        <v>29</v>
      </c>
      <c r="C83" s="8" t="s">
        <v>114</v>
      </c>
      <c r="D83" s="114" t="s">
        <v>115</v>
      </c>
      <c r="E83" s="12" t="s">
        <v>604</v>
      </c>
      <c r="F83" s="11" t="s">
        <v>27</v>
      </c>
      <c r="G83" s="12" t="s">
        <v>22</v>
      </c>
      <c r="H83" s="73">
        <v>0.8</v>
      </c>
      <c r="I83" s="31">
        <f>VLOOKUP(C83,[1]Sheet1!$B:$AY,50,0)</f>
        <v>3024508.82</v>
      </c>
      <c r="J83" s="31">
        <f>VLOOKUP(C83,[1]Sheet1!$B:$AZ,51,0)</f>
        <v>2310890.79</v>
      </c>
      <c r="K83" s="44">
        <f>VLOOKUP(C83,[1]Sheet1!$B$5:$BB$697,53,0)</f>
        <v>130492.66666666701</v>
      </c>
      <c r="L83" s="44">
        <f>VLOOKUP(C83,[1]Sheet1!$B:$BC,54,0)</f>
        <v>114783.918333333</v>
      </c>
      <c r="M83" s="44">
        <f>VLOOKUP(C83,[1]Sheet1!$B:$BD,55,0)</f>
        <v>98134.578333333295</v>
      </c>
      <c r="N83" s="44">
        <f>VLOOKUP(C83,[1]Sheet1!$B:$BE,56,0)</f>
        <v>120155.006666667</v>
      </c>
      <c r="O83" s="44">
        <f>VLOOKUP(C83,[1]Sheet1!$B:$BF,57,0)</f>
        <v>151038.30499999999</v>
      </c>
      <c r="P83" s="44">
        <f>VLOOKUP(C83,[2]Sheet1!$B:$BH,59,0)</f>
        <v>158115.97500000001</v>
      </c>
      <c r="Q83" s="108">
        <f t="shared" si="17"/>
        <v>618176.36000000022</v>
      </c>
      <c r="R83" s="109">
        <f>VLOOKUP(C83,[3]Sheet2!$A:$V,21,0)</f>
        <v>440000</v>
      </c>
      <c r="S83" s="109">
        <v>30000</v>
      </c>
      <c r="T83" s="109"/>
      <c r="U83" s="109">
        <f>VLOOKUP(C83,'[4]5.30 (2)'!$C$4:$V$115,20,0)</f>
        <v>70000</v>
      </c>
      <c r="V83" s="109">
        <f t="shared" si="18"/>
        <v>540000</v>
      </c>
      <c r="W83" s="106">
        <f t="shared" si="19"/>
        <v>78176.360000000219</v>
      </c>
      <c r="X83" s="112">
        <f t="shared" si="20"/>
        <v>2240890.79</v>
      </c>
      <c r="Y83" s="61">
        <f t="shared" si="21"/>
        <v>78176.360000000219</v>
      </c>
      <c r="Z83" s="107">
        <f t="shared" si="22"/>
        <v>78176.360000000219</v>
      </c>
      <c r="AA83" s="138">
        <v>60000</v>
      </c>
      <c r="AB83" s="26">
        <f>IF(Z83&lt;=0,"100%",AA83/Z83)</f>
        <v>0.76749544235622935</v>
      </c>
      <c r="AC83" s="138">
        <v>60000</v>
      </c>
      <c r="AD83" s="26">
        <f t="shared" si="13"/>
        <v>0.76749544235622935</v>
      </c>
      <c r="AE83" s="138">
        <v>60000</v>
      </c>
      <c r="AF83" s="26">
        <f t="shared" si="14"/>
        <v>0.76749544235622935</v>
      </c>
      <c r="AG83" s="17">
        <f>AA83</f>
        <v>60000</v>
      </c>
      <c r="AH83" s="122">
        <f>AG83/$AG$1</f>
        <v>3.5444155341959729E-2</v>
      </c>
      <c r="AI83" s="124"/>
      <c r="AJ83" s="124"/>
      <c r="AK83" s="124"/>
      <c r="AL83" s="124">
        <f t="shared" si="15"/>
        <v>0</v>
      </c>
      <c r="AM83" s="24">
        <v>0.03</v>
      </c>
      <c r="AN83" s="126">
        <f>IF(AG83=0,0,AL83/AG83+AM83)</f>
        <v>0.03</v>
      </c>
      <c r="AO83" s="17">
        <f>AG83*(1-AN83)</f>
        <v>58200</v>
      </c>
      <c r="AP83" s="14">
        <v>45474</v>
      </c>
      <c r="AQ83" s="7"/>
      <c r="AR83" s="14"/>
      <c r="AS83" s="10" t="s">
        <v>23</v>
      </c>
      <c r="AT83" s="23"/>
      <c r="AU83" s="7" t="s">
        <v>571</v>
      </c>
      <c r="AV83" s="20"/>
    </row>
    <row r="84" spans="1:48" ht="36" hidden="1" customHeight="1" x14ac:dyDescent="0.25">
      <c r="A84" s="7">
        <f t="shared" si="16"/>
        <v>81</v>
      </c>
      <c r="B84" s="7" t="s">
        <v>29</v>
      </c>
      <c r="C84" s="8" t="s">
        <v>286</v>
      </c>
      <c r="D84" s="114" t="s">
        <v>287</v>
      </c>
      <c r="E84" s="12" t="s">
        <v>604</v>
      </c>
      <c r="F84" s="11" t="s">
        <v>27</v>
      </c>
      <c r="G84" s="12" t="s">
        <v>22</v>
      </c>
      <c r="H84" s="73">
        <v>0.8</v>
      </c>
      <c r="I84" s="31">
        <f>VLOOKUP(C84,[1]Sheet1!$B:$AY,50,0)</f>
        <v>243822.61</v>
      </c>
      <c r="J84" s="31">
        <f>VLOOKUP(C84,[1]Sheet1!$B:$AZ,51,0)</f>
        <v>243822.61</v>
      </c>
      <c r="K84" s="44">
        <f>VLOOKUP(C84,[1]Sheet1!$B$5:$BB$697,53,0)</f>
        <v>28303.7166666667</v>
      </c>
      <c r="L84" s="44">
        <f>VLOOKUP(C84,[1]Sheet1!$B:$BC,54,0)</f>
        <v>28303.7166666667</v>
      </c>
      <c r="M84" s="44">
        <f>VLOOKUP(C84,[1]Sheet1!$B:$BD,55,0)</f>
        <v>40637.101666666698</v>
      </c>
      <c r="N84" s="44">
        <f>VLOOKUP(C84,[1]Sheet1!$B:$BE,56,0)</f>
        <v>39466.826666666697</v>
      </c>
      <c r="O84" s="44">
        <f>VLOOKUP(C84,[1]Sheet1!$B:$BF,57,0)</f>
        <v>37616.826666666697</v>
      </c>
      <c r="P84" s="44">
        <f>VLOOKUP(C84,[2]Sheet1!$B:$BH,59,0)</f>
        <v>18500.078333333335</v>
      </c>
      <c r="Q84" s="108">
        <f t="shared" si="17"/>
        <v>154262.61333333346</v>
      </c>
      <c r="R84" s="109">
        <f>VLOOKUP(C84,[3]Sheet2!$A:$V,21,0)</f>
        <v>0</v>
      </c>
      <c r="S84" s="109"/>
      <c r="T84" s="109"/>
      <c r="U84" s="109">
        <f>VLOOKUP(C84,'[4]5.30 (2)'!$C$4:$V$115,20,0)</f>
        <v>30000</v>
      </c>
      <c r="V84" s="109">
        <f t="shared" si="18"/>
        <v>30000</v>
      </c>
      <c r="W84" s="106">
        <f t="shared" si="19"/>
        <v>124262.61333333346</v>
      </c>
      <c r="X84" s="112">
        <f t="shared" si="20"/>
        <v>213822.61</v>
      </c>
      <c r="Y84" s="61">
        <f t="shared" si="21"/>
        <v>124262.61333333346</v>
      </c>
      <c r="Z84" s="107">
        <f t="shared" si="22"/>
        <v>124262.61333333346</v>
      </c>
      <c r="AA84" s="138">
        <v>20000</v>
      </c>
      <c r="AB84" s="26">
        <f>IF(Z84&lt;=0,"100%",AA84/Z84)</f>
        <v>0.16094945586207945</v>
      </c>
      <c r="AC84" s="138">
        <v>20000</v>
      </c>
      <c r="AD84" s="26">
        <f t="shared" si="13"/>
        <v>0.16094945586207945</v>
      </c>
      <c r="AE84" s="138">
        <v>20000</v>
      </c>
      <c r="AF84" s="26">
        <f t="shared" si="14"/>
        <v>0.16094945586207945</v>
      </c>
      <c r="AG84" s="17">
        <f>AA84</f>
        <v>20000</v>
      </c>
      <c r="AH84" s="122">
        <f>AG84/$AG$1</f>
        <v>1.1814718447319909E-2</v>
      </c>
      <c r="AI84" s="124"/>
      <c r="AJ84" s="124"/>
      <c r="AK84" s="124"/>
      <c r="AL84" s="124">
        <f t="shared" si="15"/>
        <v>0</v>
      </c>
      <c r="AM84" s="24">
        <v>0</v>
      </c>
      <c r="AN84" s="126">
        <f>IF(AG84=0,0,AL84/AG84+AM84)</f>
        <v>0</v>
      </c>
      <c r="AO84" s="17">
        <f>AG84*(1-AN84)</f>
        <v>20000</v>
      </c>
      <c r="AP84" s="14">
        <v>45474</v>
      </c>
      <c r="AQ84" s="135">
        <v>3</v>
      </c>
      <c r="AR84" s="134">
        <f>AP84-AQ84</f>
        <v>45471</v>
      </c>
      <c r="AS84" s="10" t="s">
        <v>23</v>
      </c>
      <c r="AT84" s="23"/>
      <c r="AU84" s="7" t="s">
        <v>24</v>
      </c>
      <c r="AV84" s="20"/>
    </row>
    <row r="85" spans="1:48" ht="36" customHeight="1" x14ac:dyDescent="0.25">
      <c r="A85" s="7">
        <f t="shared" si="16"/>
        <v>82</v>
      </c>
      <c r="B85" s="7" t="s">
        <v>57</v>
      </c>
      <c r="C85" s="8" t="s">
        <v>63</v>
      </c>
      <c r="D85" s="114" t="s">
        <v>64</v>
      </c>
      <c r="E85" s="177" t="s">
        <v>625</v>
      </c>
      <c r="F85" s="11" t="s">
        <v>27</v>
      </c>
      <c r="G85" s="12" t="s">
        <v>22</v>
      </c>
      <c r="H85" s="73">
        <v>0.8</v>
      </c>
      <c r="I85" s="31">
        <f>VLOOKUP(C85,[1]Sheet1!$B:$AY,50,0)</f>
        <v>6301230.2599999998</v>
      </c>
      <c r="J85" s="31">
        <f>VLOOKUP(C85,[1]Sheet1!$B:$AZ,51,0)</f>
        <v>3201340.91</v>
      </c>
      <c r="K85" s="44">
        <f>VLOOKUP(C85,[1]Sheet1!$B$5:$BB$697,53,0)</f>
        <v>533556.81833333301</v>
      </c>
      <c r="L85" s="44">
        <f>VLOOKUP(C85,[1]Sheet1!$B:$BC,54,0)</f>
        <v>533556.81833333301</v>
      </c>
      <c r="M85" s="44">
        <f>VLOOKUP(C85,[1]Sheet1!$B:$BD,55,0)</f>
        <v>506558.998333333</v>
      </c>
      <c r="N85" s="44">
        <f>VLOOKUP(C85,[1]Sheet1!$B:$BE,56,0)</f>
        <v>830514.28500000003</v>
      </c>
      <c r="O85" s="44">
        <f>VLOOKUP(C85,[1]Sheet1!$B:$BF,57,0)</f>
        <v>952490.505</v>
      </c>
      <c r="P85" s="44">
        <f>VLOOKUP(C85,[2]Sheet1!$B:$BH,59,0)</f>
        <v>643245.005</v>
      </c>
      <c r="Q85" s="108">
        <f t="shared" si="17"/>
        <v>3199937.9439999992</v>
      </c>
      <c r="R85" s="109">
        <f>VLOOKUP(C85,[3]Sheet2!$A:$V,21,0)</f>
        <v>600000</v>
      </c>
      <c r="S85" s="109"/>
      <c r="T85" s="109"/>
      <c r="U85" s="109">
        <f>VLOOKUP(C85,'[4]5.30 (2)'!$C$4:$V$115,20,0)</f>
        <v>500000</v>
      </c>
      <c r="V85" s="109">
        <f t="shared" si="18"/>
        <v>1100000</v>
      </c>
      <c r="W85" s="106">
        <f t="shared" si="19"/>
        <v>2099937.9439999992</v>
      </c>
      <c r="X85" s="112">
        <f t="shared" si="20"/>
        <v>2701340.91</v>
      </c>
      <c r="Y85" s="61">
        <f t="shared" si="21"/>
        <v>2099937.9439999992</v>
      </c>
      <c r="Z85" s="107">
        <f t="shared" si="22"/>
        <v>2099937.9439999992</v>
      </c>
      <c r="AA85" s="61">
        <v>500000</v>
      </c>
      <c r="AB85" s="26">
        <f>IF(Z85&lt;=0,"100%",AA85/Z85)</f>
        <v>0.23810227413082077</v>
      </c>
      <c r="AC85" s="138">
        <v>500000</v>
      </c>
      <c r="AD85" s="26">
        <f t="shared" si="13"/>
        <v>0.23810227413082077</v>
      </c>
      <c r="AE85" s="138">
        <v>500000</v>
      </c>
      <c r="AF85" s="26">
        <f t="shared" si="14"/>
        <v>0.23810227413082077</v>
      </c>
      <c r="AG85" s="128">
        <f>AA85</f>
        <v>500000</v>
      </c>
      <c r="AH85" s="122">
        <f>AG85/$AG$1</f>
        <v>0.29536796118299774</v>
      </c>
      <c r="AI85" s="124"/>
      <c r="AJ85" s="124"/>
      <c r="AK85" s="124"/>
      <c r="AL85" s="124">
        <f t="shared" si="15"/>
        <v>0</v>
      </c>
      <c r="AM85" s="24">
        <v>0</v>
      </c>
      <c r="AN85" s="126">
        <f>IF(AG85=0,0,AL85/AG85+AM85)</f>
        <v>0</v>
      </c>
      <c r="AO85" s="17">
        <f>AG85*(1-AN85)</f>
        <v>500000</v>
      </c>
      <c r="AP85" s="14">
        <v>45474</v>
      </c>
      <c r="AQ85" s="7">
        <v>3</v>
      </c>
      <c r="AR85" s="14">
        <f>AP85-AQ85</f>
        <v>45471</v>
      </c>
      <c r="AS85" s="10" t="s">
        <v>189</v>
      </c>
      <c r="AT85" s="23"/>
      <c r="AU85" s="7" t="s">
        <v>28</v>
      </c>
      <c r="AV85" s="111" t="s">
        <v>460</v>
      </c>
    </row>
    <row r="86" spans="1:48" ht="36" hidden="1" customHeight="1" x14ac:dyDescent="0.25">
      <c r="A86" s="7">
        <f t="shared" si="16"/>
        <v>83</v>
      </c>
      <c r="B86" s="7" t="s">
        <v>57</v>
      </c>
      <c r="C86" s="8" t="s">
        <v>157</v>
      </c>
      <c r="D86" s="114" t="s">
        <v>158</v>
      </c>
      <c r="E86" s="171" t="s">
        <v>603</v>
      </c>
      <c r="F86" s="11" t="s">
        <v>27</v>
      </c>
      <c r="G86" s="12" t="s">
        <v>22</v>
      </c>
      <c r="H86" s="73">
        <v>1</v>
      </c>
      <c r="I86" s="31">
        <f>VLOOKUP(C86,[1]Sheet1!$B:$AY,50,0)</f>
        <v>860985.74</v>
      </c>
      <c r="J86" s="31">
        <f>VLOOKUP(C86,[1]Sheet1!$B:$AZ,51,0)</f>
        <v>673233.98</v>
      </c>
      <c r="K86" s="44">
        <f>VLOOKUP(C86,[1]Sheet1!$B$5:$BB$697,53,0)</f>
        <v>31142.8533333333</v>
      </c>
      <c r="L86" s="44">
        <f>VLOOKUP(C86,[1]Sheet1!$B:$BC,54,0)</f>
        <v>71721.906666666706</v>
      </c>
      <c r="M86" s="44">
        <f>VLOOKUP(C86,[1]Sheet1!$B:$BD,55,0)</f>
        <v>105968.063333333</v>
      </c>
      <c r="N86" s="44">
        <f>VLOOKUP(C86,[1]Sheet1!$B:$BE,56,0)</f>
        <v>112205.663333333</v>
      </c>
      <c r="O86" s="44">
        <f>VLOOKUP(C86,[1]Sheet1!$B:$BF,57,0)</f>
        <v>122101.02</v>
      </c>
      <c r="P86" s="44">
        <f>VLOOKUP(C86,[2]Sheet1!$B:$BH,59,0)</f>
        <v>112354.77</v>
      </c>
      <c r="Q86" s="108">
        <f t="shared" si="17"/>
        <v>555494.27666666603</v>
      </c>
      <c r="R86" s="109">
        <f>VLOOKUP(C86,[3]Sheet2!$A:$V,21,0)</f>
        <v>150000</v>
      </c>
      <c r="S86" s="109"/>
      <c r="T86" s="109"/>
      <c r="U86" s="109">
        <f>VLOOKUP(C86,'[4]5.30 (2)'!$C$4:$V$115,20,0)</f>
        <v>0</v>
      </c>
      <c r="V86" s="109">
        <f t="shared" si="18"/>
        <v>150000</v>
      </c>
      <c r="W86" s="106">
        <f t="shared" si="19"/>
        <v>405494.27666666603</v>
      </c>
      <c r="X86" s="112">
        <f t="shared" si="20"/>
        <v>673233.98</v>
      </c>
      <c r="Y86" s="61">
        <f t="shared" si="21"/>
        <v>405494.27666666603</v>
      </c>
      <c r="Z86" s="107">
        <f t="shared" si="22"/>
        <v>405494.27666666603</v>
      </c>
      <c r="AA86" s="138">
        <v>50000</v>
      </c>
      <c r="AB86" s="26">
        <f>IF(Z86&lt;=0,"100%",AA86/Z86)</f>
        <v>0.12330630264629401</v>
      </c>
      <c r="AC86" s="138">
        <v>50000</v>
      </c>
      <c r="AD86" s="26">
        <f t="shared" si="13"/>
        <v>0.12330630264629401</v>
      </c>
      <c r="AE86" s="138">
        <v>50000</v>
      </c>
      <c r="AF86" s="26">
        <f t="shared" si="14"/>
        <v>0.12330630264629401</v>
      </c>
      <c r="AG86" s="128">
        <f>AA86</f>
        <v>50000</v>
      </c>
      <c r="AH86" s="122">
        <f>AG86/$AG$1</f>
        <v>2.9536796118299773E-2</v>
      </c>
      <c r="AI86" s="124"/>
      <c r="AJ86" s="124"/>
      <c r="AK86" s="124"/>
      <c r="AL86" s="124">
        <f t="shared" si="15"/>
        <v>0</v>
      </c>
      <c r="AM86" s="24">
        <v>0</v>
      </c>
      <c r="AN86" s="126">
        <f>IF(AG86=0,0,AL86/AG86+AM86)</f>
        <v>0</v>
      </c>
      <c r="AO86" s="17">
        <f>AG86*(1-AN86)</f>
        <v>50000</v>
      </c>
      <c r="AP86" s="14">
        <v>45474</v>
      </c>
      <c r="AQ86" s="7">
        <v>3</v>
      </c>
      <c r="AR86" s="14">
        <f>AP86-AQ86</f>
        <v>45471</v>
      </c>
      <c r="AS86" s="10" t="s">
        <v>23</v>
      </c>
      <c r="AT86" s="23"/>
      <c r="AU86" s="7" t="s">
        <v>85</v>
      </c>
      <c r="AV86" s="20"/>
    </row>
    <row r="87" spans="1:48" ht="36" hidden="1" customHeight="1" x14ac:dyDescent="0.25">
      <c r="A87" s="7">
        <f t="shared" si="16"/>
        <v>84</v>
      </c>
      <c r="B87" s="7" t="s">
        <v>29</v>
      </c>
      <c r="C87" s="8" t="s">
        <v>161</v>
      </c>
      <c r="D87" s="114" t="s">
        <v>162</v>
      </c>
      <c r="E87" s="12" t="s">
        <v>604</v>
      </c>
      <c r="F87" s="11" t="s">
        <v>27</v>
      </c>
      <c r="G87" s="12" t="s">
        <v>22</v>
      </c>
      <c r="H87" s="73">
        <v>0.8</v>
      </c>
      <c r="I87" s="31">
        <f>VLOOKUP(C87,[1]Sheet1!$B:$AY,50,0)</f>
        <v>863148.63</v>
      </c>
      <c r="J87" s="31">
        <f>VLOOKUP(C87,[1]Sheet1!$B:$AZ,51,0)</f>
        <v>671813.53</v>
      </c>
      <c r="K87" s="44">
        <f>VLOOKUP(C87,[1]Sheet1!$B$5:$BB$697,53,0)</f>
        <v>58668.061666666697</v>
      </c>
      <c r="L87" s="44">
        <f>VLOOKUP(C87,[1]Sheet1!$B:$BC,54,0)</f>
        <v>65818.908333333296</v>
      </c>
      <c r="M87" s="44">
        <f>VLOOKUP(C87,[1]Sheet1!$B:$BD,55,0)</f>
        <v>95247.35</v>
      </c>
      <c r="N87" s="44">
        <f>VLOOKUP(C87,[1]Sheet1!$B:$BE,56,0)</f>
        <v>111968.921666667</v>
      </c>
      <c r="O87" s="44">
        <f>VLOOKUP(C87,[1]Sheet1!$B:$BF,57,0)</f>
        <v>143555.96</v>
      </c>
      <c r="P87" s="44">
        <f>VLOOKUP(C87,[2]Sheet1!$B:$BH,59,0)</f>
        <v>104485.23666666668</v>
      </c>
      <c r="Q87" s="108">
        <f t="shared" si="17"/>
        <v>463795.550666667</v>
      </c>
      <c r="R87" s="109">
        <f>VLOOKUP(C87,[3]Sheet2!$A:$V,21,0)</f>
        <v>450000</v>
      </c>
      <c r="S87" s="109">
        <v>100000</v>
      </c>
      <c r="T87" s="109"/>
      <c r="U87" s="109">
        <f>VLOOKUP(C87,'[4]5.30 (2)'!$C$4:$V$115,20,0)</f>
        <v>100000</v>
      </c>
      <c r="V87" s="109">
        <f t="shared" si="18"/>
        <v>650000</v>
      </c>
      <c r="W87" s="106">
        <f t="shared" si="19"/>
        <v>-186204.449333333</v>
      </c>
      <c r="X87" s="112">
        <f t="shared" si="20"/>
        <v>571813.53</v>
      </c>
      <c r="Y87" s="61">
        <f t="shared" si="21"/>
        <v>-186204.449333333</v>
      </c>
      <c r="Z87" s="107">
        <f t="shared" si="22"/>
        <v>0</v>
      </c>
      <c r="AA87" s="138">
        <v>50000</v>
      </c>
      <c r="AB87" s="26" t="str">
        <f>IF(Z87&lt;=0,"100%",AA87/Z87)</f>
        <v>100%</v>
      </c>
      <c r="AC87" s="138">
        <v>50000</v>
      </c>
      <c r="AD87" s="26" t="str">
        <f t="shared" si="13"/>
        <v>100%</v>
      </c>
      <c r="AE87" s="138">
        <v>50000</v>
      </c>
      <c r="AF87" s="26" t="str">
        <f t="shared" si="14"/>
        <v>100%</v>
      </c>
      <c r="AG87" s="128">
        <f>AA87</f>
        <v>50000</v>
      </c>
      <c r="AH87" s="122">
        <f>AG87/$AG$1</f>
        <v>2.9536796118299773E-2</v>
      </c>
      <c r="AI87" s="124"/>
      <c r="AJ87" s="124"/>
      <c r="AK87" s="124"/>
      <c r="AL87" s="124">
        <f t="shared" si="15"/>
        <v>0</v>
      </c>
      <c r="AM87" s="24">
        <v>0.02</v>
      </c>
      <c r="AN87" s="126">
        <f>IF(AG87=0,0,AL87/AG87+AM87)</f>
        <v>0.02</v>
      </c>
      <c r="AO87" s="17">
        <f>AG87*(1-AN87)</f>
        <v>49000</v>
      </c>
      <c r="AP87" s="14">
        <v>45474</v>
      </c>
      <c r="AQ87" s="7">
        <v>3</v>
      </c>
      <c r="AR87" s="14">
        <f>AP87-AQ87</f>
        <v>45471</v>
      </c>
      <c r="AS87" s="10" t="s">
        <v>23</v>
      </c>
      <c r="AT87" s="23"/>
      <c r="AU87" s="7" t="s">
        <v>85</v>
      </c>
      <c r="AV87" s="20" t="s">
        <v>315</v>
      </c>
    </row>
    <row r="88" spans="1:48" ht="36" hidden="1" customHeight="1" x14ac:dyDescent="0.25">
      <c r="A88" s="7">
        <f t="shared" si="16"/>
        <v>85</v>
      </c>
      <c r="B88" s="7" t="s">
        <v>29</v>
      </c>
      <c r="C88" s="8" t="s">
        <v>187</v>
      </c>
      <c r="D88" s="114" t="s">
        <v>188</v>
      </c>
      <c r="E88" s="12" t="s">
        <v>604</v>
      </c>
      <c r="F88" s="11" t="s">
        <v>27</v>
      </c>
      <c r="G88" s="12" t="s">
        <v>22</v>
      </c>
      <c r="H88" s="73">
        <v>0.8</v>
      </c>
      <c r="I88" s="31">
        <f>VLOOKUP(C88,[1]Sheet1!$B:$AY,50,0)</f>
        <v>2688475.89</v>
      </c>
      <c r="J88" s="31">
        <f>VLOOKUP(C88,[1]Sheet1!$B:$AZ,51,0)</f>
        <v>1927843.65</v>
      </c>
      <c r="K88" s="44">
        <f>VLOOKUP(C88,[1]Sheet1!$B$5:$BB$697,53,0)</f>
        <v>110627.22333333299</v>
      </c>
      <c r="L88" s="44">
        <f>VLOOKUP(C88,[1]Sheet1!$B:$BC,54,0)</f>
        <v>128996.65833333301</v>
      </c>
      <c r="M88" s="44">
        <f>VLOOKUP(C88,[1]Sheet1!$B:$BD,55,0)</f>
        <v>224759.84</v>
      </c>
      <c r="N88" s="44">
        <f>VLOOKUP(C88,[1]Sheet1!$B:$BE,56,0)</f>
        <v>250038.18</v>
      </c>
      <c r="O88" s="44">
        <f>VLOOKUP(C88,[1]Sheet1!$B:$BF,57,0)</f>
        <v>309071.26333333302</v>
      </c>
      <c r="P88" s="44">
        <f>VLOOKUP(C88,[2]Sheet1!$B:$BH,59,0)</f>
        <v>315860.49</v>
      </c>
      <c r="Q88" s="108">
        <f t="shared" si="17"/>
        <v>1071482.9239999992</v>
      </c>
      <c r="R88" s="109">
        <f>VLOOKUP(C88,[3]Sheet2!$A:$V,21,0)</f>
        <v>300000</v>
      </c>
      <c r="S88" s="109"/>
      <c r="T88" s="109"/>
      <c r="U88" s="109">
        <f>VLOOKUP(C88,'[4]5.30 (2)'!$C$4:$V$115,20,0)</f>
        <v>100000</v>
      </c>
      <c r="V88" s="109">
        <f t="shared" si="18"/>
        <v>400000</v>
      </c>
      <c r="W88" s="106">
        <f t="shared" si="19"/>
        <v>671482.92399999918</v>
      </c>
      <c r="X88" s="112">
        <f t="shared" si="20"/>
        <v>1827843.65</v>
      </c>
      <c r="Y88" s="61">
        <f t="shared" si="21"/>
        <v>671482.92399999918</v>
      </c>
      <c r="Z88" s="107">
        <f t="shared" si="22"/>
        <v>671482.92399999918</v>
      </c>
      <c r="AA88" s="138">
        <v>50000</v>
      </c>
      <c r="AB88" s="26">
        <f>IF(Z88&lt;=0,"100%",AA88/Z88)</f>
        <v>7.4462057355311181E-2</v>
      </c>
      <c r="AC88" s="138">
        <v>50000</v>
      </c>
      <c r="AD88" s="26">
        <f t="shared" si="13"/>
        <v>7.4462057355311181E-2</v>
      </c>
      <c r="AE88" s="138">
        <v>50000</v>
      </c>
      <c r="AF88" s="26">
        <f t="shared" si="14"/>
        <v>7.4462057355311181E-2</v>
      </c>
      <c r="AG88" s="17">
        <f>AA88</f>
        <v>50000</v>
      </c>
      <c r="AH88" s="122">
        <f>AG88/$AG$1</f>
        <v>2.9536796118299773E-2</v>
      </c>
      <c r="AI88" s="124"/>
      <c r="AJ88" s="124"/>
      <c r="AK88" s="124"/>
      <c r="AL88" s="124">
        <f t="shared" si="15"/>
        <v>0</v>
      </c>
      <c r="AM88" s="24">
        <v>0.03</v>
      </c>
      <c r="AN88" s="126">
        <f>IF(AG88=0,0,AL88/AG88+AM88)</f>
        <v>0.03</v>
      </c>
      <c r="AO88" s="17">
        <f>AG88*(1-AN88)</f>
        <v>48500</v>
      </c>
      <c r="AP88" s="14">
        <v>45474</v>
      </c>
      <c r="AQ88" s="7"/>
      <c r="AR88" s="14"/>
      <c r="AS88" s="10" t="s">
        <v>23</v>
      </c>
      <c r="AT88" s="23"/>
      <c r="AU88" s="7" t="s">
        <v>109</v>
      </c>
      <c r="AV88" s="20"/>
    </row>
    <row r="89" spans="1:48" ht="36" hidden="1" customHeight="1" x14ac:dyDescent="0.25">
      <c r="A89" s="7">
        <f t="shared" si="16"/>
        <v>86</v>
      </c>
      <c r="B89" s="7" t="s">
        <v>29</v>
      </c>
      <c r="C89" s="8" t="s">
        <v>41</v>
      </c>
      <c r="D89" s="114" t="s">
        <v>42</v>
      </c>
      <c r="E89" s="12" t="s">
        <v>604</v>
      </c>
      <c r="F89" s="11" t="s">
        <v>27</v>
      </c>
      <c r="G89" s="12" t="s">
        <v>22</v>
      </c>
      <c r="H89" s="73">
        <v>1</v>
      </c>
      <c r="I89" s="31">
        <f>VLOOKUP(C89,[1]Sheet1!$B:$AY,50,0)</f>
        <v>1499497.47</v>
      </c>
      <c r="J89" s="31">
        <f>VLOOKUP(C89,[1]Sheet1!$B:$AZ,51,0)</f>
        <v>1241607.73</v>
      </c>
      <c r="K89" s="44">
        <f>VLOOKUP(C89,[1]Sheet1!$B$5:$BB$697,53,0)</f>
        <v>58624.143333333297</v>
      </c>
      <c r="L89" s="44">
        <f>VLOOKUP(C89,[1]Sheet1!$B:$BC,54,0)</f>
        <v>65658.031666666706</v>
      </c>
      <c r="M89" s="44">
        <f>VLOOKUP(C89,[1]Sheet1!$B:$BD,55,0)</f>
        <v>76727.113333333298</v>
      </c>
      <c r="N89" s="44">
        <f>VLOOKUP(C89,[1]Sheet1!$B:$BE,56,0)</f>
        <v>97566.863333333298</v>
      </c>
      <c r="O89" s="44">
        <f>VLOOKUP(C89,[1]Sheet1!$B:$BF,57,0)</f>
        <v>123439.506666667</v>
      </c>
      <c r="P89" s="44">
        <f>VLOOKUP(C89,[2]Sheet1!$B:$BH,59,0)</f>
        <v>128782.94500000001</v>
      </c>
      <c r="Q89" s="108">
        <f t="shared" si="17"/>
        <v>550798.60333333362</v>
      </c>
      <c r="R89" s="109">
        <f>VLOOKUP(C89,[3]Sheet2!$A:$V,21,0)</f>
        <v>290000</v>
      </c>
      <c r="S89" s="109"/>
      <c r="T89" s="109"/>
      <c r="U89" s="109">
        <f>VLOOKUP(C89,'[4]5.30 (2)'!$C$4:$V$115,20,0)</f>
        <v>100000</v>
      </c>
      <c r="V89" s="109">
        <f t="shared" si="18"/>
        <v>390000</v>
      </c>
      <c r="W89" s="106">
        <f t="shared" si="19"/>
        <v>160798.60333333362</v>
      </c>
      <c r="X89" s="112">
        <f t="shared" si="20"/>
        <v>1141607.73</v>
      </c>
      <c r="Y89" s="61">
        <f t="shared" si="21"/>
        <v>160798.60333333362</v>
      </c>
      <c r="Z89" s="107">
        <f t="shared" si="22"/>
        <v>160798.60333333362</v>
      </c>
      <c r="AA89" s="138">
        <v>80000</v>
      </c>
      <c r="AB89" s="26">
        <f>IF(Z89&lt;=0,"100%",AA89/Z89)</f>
        <v>0.49751675911115306</v>
      </c>
      <c r="AC89" s="138">
        <v>80000</v>
      </c>
      <c r="AD89" s="26">
        <f t="shared" si="13"/>
        <v>0.49751675911115306</v>
      </c>
      <c r="AE89" s="138">
        <v>80000</v>
      </c>
      <c r="AF89" s="26">
        <f t="shared" si="14"/>
        <v>0.49751675911115306</v>
      </c>
      <c r="AG89" s="17">
        <f>AA89</f>
        <v>80000</v>
      </c>
      <c r="AH89" s="122">
        <f>AG89/$AG$1</f>
        <v>4.7258873789279635E-2</v>
      </c>
      <c r="AI89" s="124"/>
      <c r="AJ89" s="124"/>
      <c r="AK89" s="124"/>
      <c r="AL89" s="124">
        <f t="shared" si="15"/>
        <v>0</v>
      </c>
      <c r="AM89" s="24">
        <v>0.03</v>
      </c>
      <c r="AN89" s="126">
        <f>IF(AG89=0,0,AL89/AG89+AM89)</f>
        <v>0.03</v>
      </c>
      <c r="AO89" s="17">
        <f>AG89*(1-AN89)</f>
        <v>77600</v>
      </c>
      <c r="AP89" s="14">
        <v>45474</v>
      </c>
      <c r="AQ89" s="7"/>
      <c r="AR89" s="14"/>
      <c r="AS89" s="10" t="s">
        <v>23</v>
      </c>
      <c r="AT89" s="23"/>
      <c r="AU89" s="7" t="s">
        <v>109</v>
      </c>
      <c r="AV89" s="20"/>
    </row>
    <row r="90" spans="1:48" ht="36" hidden="1" customHeight="1" x14ac:dyDescent="0.25">
      <c r="A90" s="7">
        <f t="shared" si="16"/>
        <v>87</v>
      </c>
      <c r="B90" s="7" t="s">
        <v>57</v>
      </c>
      <c r="C90" s="8" t="s">
        <v>104</v>
      </c>
      <c r="D90" s="114" t="s">
        <v>105</v>
      </c>
      <c r="E90" s="171" t="s">
        <v>605</v>
      </c>
      <c r="F90" s="11" t="s">
        <v>27</v>
      </c>
      <c r="G90" s="12" t="s">
        <v>22</v>
      </c>
      <c r="H90" s="73">
        <v>0.8</v>
      </c>
      <c r="I90" s="31">
        <f>VLOOKUP(C90,[1]Sheet1!$B:$AY,50,0)</f>
        <v>1719896.03</v>
      </c>
      <c r="J90" s="31">
        <f>VLOOKUP(C90,[1]Sheet1!$B:$AZ,51,0)</f>
        <v>1252728.6000000001</v>
      </c>
      <c r="K90" s="44">
        <f>VLOOKUP(C90,[1]Sheet1!$B$5:$BB$697,53,0)</f>
        <v>142168.86166666701</v>
      </c>
      <c r="L90" s="44">
        <f>VLOOKUP(C90,[1]Sheet1!$B:$BC,54,0)</f>
        <v>149580.686666667</v>
      </c>
      <c r="M90" s="44">
        <f>VLOOKUP(C90,[1]Sheet1!$B:$BD,55,0)</f>
        <v>146512.29</v>
      </c>
      <c r="N90" s="44">
        <f>VLOOKUP(C90,[1]Sheet1!$B:$BE,56,0)</f>
        <v>140380.92666666699</v>
      </c>
      <c r="O90" s="44">
        <f>VLOOKUP(C90,[1]Sheet1!$B:$BF,57,0)</f>
        <v>164414.35</v>
      </c>
      <c r="P90" s="44">
        <f>VLOOKUP(C90,[2]Sheet1!$B:$BH,59,0)</f>
        <v>173045.64666666667</v>
      </c>
      <c r="Q90" s="108">
        <f t="shared" si="17"/>
        <v>732882.20933333412</v>
      </c>
      <c r="R90" s="109">
        <f>VLOOKUP(C90,[3]Sheet2!$A:$V,21,0)</f>
        <v>260000</v>
      </c>
      <c r="S90" s="109"/>
      <c r="T90" s="109"/>
      <c r="U90" s="109">
        <f>VLOOKUP(C90,'[4]5.30 (2)'!$C$4:$V$115,20,0)</f>
        <v>50000</v>
      </c>
      <c r="V90" s="109">
        <f t="shared" si="18"/>
        <v>310000</v>
      </c>
      <c r="W90" s="106">
        <f t="shared" si="19"/>
        <v>422882.20933333412</v>
      </c>
      <c r="X90" s="112">
        <f t="shared" si="20"/>
        <v>1202728.6000000001</v>
      </c>
      <c r="Y90" s="61">
        <f t="shared" si="21"/>
        <v>422882.20933333412</v>
      </c>
      <c r="Z90" s="107">
        <f t="shared" si="22"/>
        <v>422882.20933333412</v>
      </c>
      <c r="AA90" s="138">
        <v>70000</v>
      </c>
      <c r="AB90" s="26">
        <f>IF(Z90&lt;=0,"100%",AA90/Z90)</f>
        <v>0.16553072807284488</v>
      </c>
      <c r="AC90" s="138">
        <v>70000</v>
      </c>
      <c r="AD90" s="26">
        <f t="shared" si="13"/>
        <v>0.16553072807284488</v>
      </c>
      <c r="AE90" s="138">
        <v>70000</v>
      </c>
      <c r="AF90" s="26">
        <f t="shared" si="14"/>
        <v>0.16553072807284488</v>
      </c>
      <c r="AG90" s="17">
        <f>AA90</f>
        <v>70000</v>
      </c>
      <c r="AH90" s="122">
        <f>AG90/$AG$1</f>
        <v>4.1351514565619682E-2</v>
      </c>
      <c r="AI90" s="124">
        <v>526</v>
      </c>
      <c r="AJ90" s="124">
        <v>3000</v>
      </c>
      <c r="AK90" s="124"/>
      <c r="AL90" s="124">
        <f t="shared" si="15"/>
        <v>3526</v>
      </c>
      <c r="AM90" s="24">
        <v>0.03</v>
      </c>
      <c r="AN90" s="126">
        <f>IF(AG90=0,0,AL90/AG90+AM90)</f>
        <v>8.0371428571428566E-2</v>
      </c>
      <c r="AO90" s="17">
        <f>AG90*(1-AN90)</f>
        <v>64374</v>
      </c>
      <c r="AP90" s="14">
        <v>45474</v>
      </c>
      <c r="AQ90" s="7"/>
      <c r="AR90" s="14"/>
      <c r="AS90" s="10" t="s">
        <v>23</v>
      </c>
      <c r="AT90" s="23"/>
      <c r="AU90" s="7" t="s">
        <v>28</v>
      </c>
      <c r="AV90" s="20"/>
    </row>
    <row r="91" spans="1:48" ht="36" customHeight="1" x14ac:dyDescent="0.25">
      <c r="A91" s="7">
        <f t="shared" si="16"/>
        <v>88</v>
      </c>
      <c r="B91" s="7" t="s">
        <v>57</v>
      </c>
      <c r="C91" s="8" t="s">
        <v>77</v>
      </c>
      <c r="D91" s="114" t="s">
        <v>78</v>
      </c>
      <c r="E91" s="171" t="s">
        <v>627</v>
      </c>
      <c r="F91" s="11" t="s">
        <v>27</v>
      </c>
      <c r="G91" s="12" t="s">
        <v>22</v>
      </c>
      <c r="H91" s="73">
        <v>1</v>
      </c>
      <c r="I91" s="31">
        <f>VLOOKUP(C91,[1]Sheet1!$B:$AY,50,0)</f>
        <v>1027636.08</v>
      </c>
      <c r="J91" s="31">
        <f>VLOOKUP(C91,[1]Sheet1!$B:$AZ,51,0)</f>
        <v>445151.57</v>
      </c>
      <c r="K91" s="44">
        <f>VLOOKUP(C91,[1]Sheet1!$B$5:$BB$697,53,0)</f>
        <v>33436.411666666703</v>
      </c>
      <c r="L91" s="44">
        <f>VLOOKUP(C91,[1]Sheet1!$B:$BC,54,0)</f>
        <v>33436.411666666703</v>
      </c>
      <c r="M91" s="44">
        <f>VLOOKUP(C91,[1]Sheet1!$B:$BD,55,0)</f>
        <v>33436.411666666703</v>
      </c>
      <c r="N91" s="44">
        <f>VLOOKUP(C91,[1]Sheet1!$B:$BE,56,0)</f>
        <v>74191.928333333301</v>
      </c>
      <c r="O91" s="44">
        <f>VLOOKUP(C91,[1]Sheet1!$B:$BF,57,0)</f>
        <v>117282.133333333</v>
      </c>
      <c r="P91" s="44">
        <f>VLOOKUP(C91,[2]Sheet1!$B:$BH,59,0)</f>
        <v>160887.75166666668</v>
      </c>
      <c r="Q91" s="108">
        <f t="shared" si="17"/>
        <v>452671.04833333311</v>
      </c>
      <c r="R91" s="109">
        <f>VLOOKUP(C91,[3]Sheet2!$A:$V,21,0)</f>
        <v>368000</v>
      </c>
      <c r="S91" s="109"/>
      <c r="T91" s="109"/>
      <c r="U91" s="109">
        <v>127000</v>
      </c>
      <c r="V91" s="109">
        <f t="shared" si="18"/>
        <v>495000</v>
      </c>
      <c r="W91" s="106">
        <f t="shared" si="19"/>
        <v>-42328.951666666893</v>
      </c>
      <c r="X91" s="112">
        <f t="shared" si="20"/>
        <v>318151.57</v>
      </c>
      <c r="Y91" s="61">
        <f t="shared" si="21"/>
        <v>-42328.951666666893</v>
      </c>
      <c r="Z91" s="107">
        <f t="shared" si="22"/>
        <v>0</v>
      </c>
      <c r="AA91" s="138">
        <v>70000</v>
      </c>
      <c r="AB91" s="26" t="str">
        <f>IF(Z91&lt;=0,"100%",AA91/Z91)</f>
        <v>100%</v>
      </c>
      <c r="AC91" s="138">
        <v>70000</v>
      </c>
      <c r="AD91" s="26" t="str">
        <f t="shared" si="13"/>
        <v>100%</v>
      </c>
      <c r="AE91" s="138">
        <v>70000</v>
      </c>
      <c r="AF91" s="26" t="str">
        <f t="shared" si="14"/>
        <v>100%</v>
      </c>
      <c r="AG91" s="128">
        <f>AA91</f>
        <v>70000</v>
      </c>
      <c r="AH91" s="122">
        <f>AG91/$AG$1</f>
        <v>4.1351514565619682E-2</v>
      </c>
      <c r="AI91" s="124">
        <v>390</v>
      </c>
      <c r="AJ91" s="124"/>
      <c r="AK91" s="124"/>
      <c r="AL91" s="124">
        <f t="shared" si="15"/>
        <v>390</v>
      </c>
      <c r="AM91" s="24">
        <v>0.03</v>
      </c>
      <c r="AN91" s="126">
        <f>IF(AG91=0,0,AL91/AG91+AM91)</f>
        <v>3.5571428571428573E-2</v>
      </c>
      <c r="AO91" s="17">
        <f>AG91*(1-AN91)</f>
        <v>67510</v>
      </c>
      <c r="AP91" s="14">
        <v>45474</v>
      </c>
      <c r="AQ91" s="7"/>
      <c r="AR91" s="14"/>
      <c r="AS91" s="10" t="s">
        <v>23</v>
      </c>
      <c r="AT91" s="17"/>
      <c r="AU91" s="7" t="s">
        <v>28</v>
      </c>
      <c r="AV91" s="20" t="s">
        <v>317</v>
      </c>
    </row>
    <row r="92" spans="1:48" ht="36" hidden="1" customHeight="1" x14ac:dyDescent="0.25">
      <c r="A92" s="7">
        <f t="shared" si="16"/>
        <v>89</v>
      </c>
      <c r="B92" s="7" t="s">
        <v>57</v>
      </c>
      <c r="C92" s="8" t="s">
        <v>461</v>
      </c>
      <c r="D92" s="114" t="s">
        <v>462</v>
      </c>
      <c r="E92" s="171" t="s">
        <v>605</v>
      </c>
      <c r="F92" s="11" t="s">
        <v>27</v>
      </c>
      <c r="G92" s="12" t="s">
        <v>22</v>
      </c>
      <c r="H92" s="73">
        <v>0.8</v>
      </c>
      <c r="I92" s="31">
        <f>VLOOKUP(C92,[1]Sheet1!$B:$AY,50,0)</f>
        <v>705915.92</v>
      </c>
      <c r="J92" s="31">
        <f>VLOOKUP(C92,[1]Sheet1!$B:$AZ,51,0)</f>
        <v>475879.26</v>
      </c>
      <c r="K92" s="44">
        <f>VLOOKUP(C92,[1]Sheet1!$B$5:$BB$697,53,0)</f>
        <v>65073.55</v>
      </c>
      <c r="L92" s="44">
        <f>VLOOKUP(C92,[1]Sheet1!$B:$BC,54,0)</f>
        <v>71598.343333333294</v>
      </c>
      <c r="M92" s="44">
        <f>VLOOKUP(C92,[1]Sheet1!$B:$BD,55,0)</f>
        <v>78388.066666666695</v>
      </c>
      <c r="N92" s="44">
        <f>VLOOKUP(C92,[1]Sheet1!$B:$BE,56,0)</f>
        <v>46926.211666666699</v>
      </c>
      <c r="O92" s="44">
        <f>VLOOKUP(C92,[1]Sheet1!$B:$BF,57,0)</f>
        <v>57061.758333333302</v>
      </c>
      <c r="P92" s="44">
        <f>VLOOKUP(C92,[2]Sheet1!$B:$BH,59,0)</f>
        <v>56628.27</v>
      </c>
      <c r="Q92" s="108">
        <f t="shared" si="17"/>
        <v>300540.96000000008</v>
      </c>
      <c r="R92" s="109">
        <f>VLOOKUP(C92,[3]Sheet2!$A:$V,21,0)</f>
        <v>162000</v>
      </c>
      <c r="S92" s="109"/>
      <c r="T92" s="109"/>
      <c r="U92" s="109">
        <v>0</v>
      </c>
      <c r="V92" s="109">
        <f t="shared" si="18"/>
        <v>162000</v>
      </c>
      <c r="W92" s="106">
        <f t="shared" si="19"/>
        <v>138540.96000000008</v>
      </c>
      <c r="X92" s="112">
        <f t="shared" si="20"/>
        <v>475879.26</v>
      </c>
      <c r="Y92" s="61">
        <f t="shared" si="21"/>
        <v>138540.96000000008</v>
      </c>
      <c r="Z92" s="107">
        <f t="shared" si="22"/>
        <v>138540.96000000008</v>
      </c>
      <c r="AA92" s="138">
        <v>70000</v>
      </c>
      <c r="AB92" s="26">
        <f>IF(Z92&lt;=0,"100%",AA92/Z92)</f>
        <v>0.50526573512988482</v>
      </c>
      <c r="AC92" s="138">
        <v>70000</v>
      </c>
      <c r="AD92" s="26">
        <f t="shared" si="13"/>
        <v>0.50526573512988482</v>
      </c>
      <c r="AE92" s="138">
        <v>70000</v>
      </c>
      <c r="AF92" s="26">
        <f t="shared" si="14"/>
        <v>0.50526573512988482</v>
      </c>
      <c r="AG92" s="17">
        <f>AA92</f>
        <v>70000</v>
      </c>
      <c r="AH92" s="122">
        <f>AG92/$AG$1</f>
        <v>4.1351514565619682E-2</v>
      </c>
      <c r="AI92" s="124">
        <v>653</v>
      </c>
      <c r="AJ92" s="124"/>
      <c r="AK92" s="124"/>
      <c r="AL92" s="124">
        <f t="shared" si="15"/>
        <v>653</v>
      </c>
      <c r="AM92" s="24">
        <v>0.03</v>
      </c>
      <c r="AN92" s="126">
        <f>IF(AG92=0,0,AL92/AG92+AM92)</f>
        <v>3.9328571428571428E-2</v>
      </c>
      <c r="AO92" s="17">
        <f>AG92*(1-AN92)</f>
        <v>67247</v>
      </c>
      <c r="AP92" s="14">
        <v>45474</v>
      </c>
      <c r="AQ92" s="7"/>
      <c r="AR92" s="14"/>
      <c r="AS92" s="10" t="s">
        <v>23</v>
      </c>
      <c r="AT92" s="17"/>
      <c r="AU92" s="7" t="s">
        <v>28</v>
      </c>
      <c r="AV92" s="111" t="s">
        <v>463</v>
      </c>
    </row>
    <row r="93" spans="1:48" ht="36" hidden="1" customHeight="1" x14ac:dyDescent="0.25">
      <c r="A93" s="7">
        <f t="shared" si="16"/>
        <v>90</v>
      </c>
      <c r="B93" s="7" t="s">
        <v>190</v>
      </c>
      <c r="C93" s="8" t="s">
        <v>58</v>
      </c>
      <c r="D93" s="114" t="s">
        <v>59</v>
      </c>
      <c r="E93" s="171" t="s">
        <v>605</v>
      </c>
      <c r="F93" s="11" t="s">
        <v>27</v>
      </c>
      <c r="G93" s="12" t="s">
        <v>22</v>
      </c>
      <c r="H93" s="73">
        <v>0.8</v>
      </c>
      <c r="I93" s="31">
        <f>VLOOKUP(C93,[1]Sheet1!$B:$AY,50,0)</f>
        <v>558048.48</v>
      </c>
      <c r="J93" s="31">
        <f>VLOOKUP(C93,[1]Sheet1!$B:$AZ,51,0)</f>
        <v>486559.03</v>
      </c>
      <c r="K93" s="44">
        <f>VLOOKUP(C93,[1]Sheet1!$B$5:$BB$697,53,0)</f>
        <v>36789.43</v>
      </c>
      <c r="L93" s="44">
        <f>VLOOKUP(C93,[1]Sheet1!$B:$BC,54,0)</f>
        <v>45145.046666666698</v>
      </c>
      <c r="M93" s="44">
        <f>VLOOKUP(C93,[1]Sheet1!$B:$BD,55,0)</f>
        <v>81093.171666666705</v>
      </c>
      <c r="N93" s="44">
        <f>VLOOKUP(C93,[1]Sheet1!$B:$BE,56,0)</f>
        <v>80352.171666666705</v>
      </c>
      <c r="O93" s="44">
        <f>VLOOKUP(C93,[1]Sheet1!$B:$BF,57,0)</f>
        <v>92267.08</v>
      </c>
      <c r="P93" s="44">
        <f>VLOOKUP(C93,[2]Sheet1!$B:$BH,59,0)</f>
        <v>92267.08</v>
      </c>
      <c r="Q93" s="108">
        <f t="shared" si="17"/>
        <v>342331.18400000012</v>
      </c>
      <c r="R93" s="109">
        <f>VLOOKUP(C93,[3]Sheet2!$A:$V,21,0)</f>
        <v>110000</v>
      </c>
      <c r="S93" s="109"/>
      <c r="T93" s="109"/>
      <c r="U93" s="109">
        <f>VLOOKUP(C93,'[4]5.30 (2)'!$C$4:$V$115,20,0)</f>
        <v>40000</v>
      </c>
      <c r="V93" s="109">
        <f t="shared" si="18"/>
        <v>150000</v>
      </c>
      <c r="W93" s="106">
        <f t="shared" si="19"/>
        <v>192331.18400000012</v>
      </c>
      <c r="X93" s="112">
        <f t="shared" si="20"/>
        <v>446559.03</v>
      </c>
      <c r="Y93" s="61">
        <f t="shared" si="21"/>
        <v>192331.18400000012</v>
      </c>
      <c r="Z93" s="107">
        <f t="shared" si="22"/>
        <v>192331.18400000012</v>
      </c>
      <c r="AA93" s="138">
        <v>50000</v>
      </c>
      <c r="AB93" s="26">
        <f>IF(Z93&lt;=0,"100%",AA93/Z93)</f>
        <v>0.25996824311131972</v>
      </c>
      <c r="AC93" s="138">
        <v>50000</v>
      </c>
      <c r="AD93" s="26">
        <f t="shared" si="13"/>
        <v>0.25996824311131972</v>
      </c>
      <c r="AE93" s="138">
        <v>50000</v>
      </c>
      <c r="AF93" s="26">
        <f t="shared" si="14"/>
        <v>0.25996824311131972</v>
      </c>
      <c r="AG93" s="17">
        <f>AA93</f>
        <v>50000</v>
      </c>
      <c r="AH93" s="122">
        <f>AG93/$AG$1</f>
        <v>2.9536796118299773E-2</v>
      </c>
      <c r="AI93" s="124"/>
      <c r="AJ93" s="124"/>
      <c r="AK93" s="124"/>
      <c r="AL93" s="124">
        <f t="shared" si="15"/>
        <v>0</v>
      </c>
      <c r="AM93" s="24">
        <v>0</v>
      </c>
      <c r="AN93" s="126">
        <f>IF(AG93=0,0,AL93/AG93+AM93)</f>
        <v>0</v>
      </c>
      <c r="AO93" s="17">
        <f>AG93*(1-AN93)</f>
        <v>50000</v>
      </c>
      <c r="AP93" s="14">
        <v>45474</v>
      </c>
      <c r="AQ93" s="135">
        <v>3</v>
      </c>
      <c r="AR93" s="134">
        <f>AP93-AQ93</f>
        <v>45471</v>
      </c>
      <c r="AS93" s="10" t="s">
        <v>23</v>
      </c>
      <c r="AT93" s="23"/>
      <c r="AU93" s="7" t="s">
        <v>24</v>
      </c>
      <c r="AV93" s="20"/>
    </row>
    <row r="94" spans="1:48" ht="36" hidden="1" customHeight="1" x14ac:dyDescent="0.25">
      <c r="A94" s="7">
        <f t="shared" si="16"/>
        <v>91</v>
      </c>
      <c r="B94" s="7" t="s">
        <v>190</v>
      </c>
      <c r="C94" s="8" t="s">
        <v>318</v>
      </c>
      <c r="D94" s="114" t="s">
        <v>319</v>
      </c>
      <c r="E94" s="171" t="s">
        <v>605</v>
      </c>
      <c r="F94" s="11" t="s">
        <v>27</v>
      </c>
      <c r="G94" s="12" t="s">
        <v>22</v>
      </c>
      <c r="H94" s="73">
        <v>0.8</v>
      </c>
      <c r="I94" s="31">
        <f>VLOOKUP(C94,[1]Sheet1!$B:$AY,50,0)</f>
        <v>109558.55</v>
      </c>
      <c r="J94" s="31">
        <f>VLOOKUP(C94,[1]Sheet1!$B:$AZ,51,0)</f>
        <v>57248.57</v>
      </c>
      <c r="K94" s="44">
        <f>VLOOKUP(C94,[1]Sheet1!$B$5:$BB$697,53,0)</f>
        <v>0</v>
      </c>
      <c r="L94" s="44">
        <f>VLOOKUP(C94,[1]Sheet1!$B:$BC,54,0)</f>
        <v>165.45333333333301</v>
      </c>
      <c r="M94" s="44">
        <f>VLOOKUP(C94,[1]Sheet1!$B:$BD,55,0)</f>
        <v>9541.4283333333296</v>
      </c>
      <c r="N94" s="44">
        <f>VLOOKUP(C94,[1]Sheet1!$B:$BE,56,0)</f>
        <v>13734.6733333333</v>
      </c>
      <c r="O94" s="44">
        <f>VLOOKUP(C94,[1]Sheet1!$B:$BF,57,0)</f>
        <v>18259.758333333299</v>
      </c>
      <c r="P94" s="44">
        <f>VLOOKUP(C94,[2]Sheet1!$B:$BH,59,0)</f>
        <v>18259.758333333335</v>
      </c>
      <c r="Q94" s="108">
        <f t="shared" si="17"/>
        <v>47968.857333333282</v>
      </c>
      <c r="R94" s="109">
        <f>VLOOKUP(C94,[3]Sheet2!$A:$V,21,0)</f>
        <v>81551.240000000005</v>
      </c>
      <c r="S94" s="109"/>
      <c r="T94" s="109"/>
      <c r="U94" s="109">
        <f>VLOOKUP(C94,'[4]5.30 (2)'!$C$4:$V$115,20,0)</f>
        <v>10000</v>
      </c>
      <c r="V94" s="109">
        <f t="shared" si="18"/>
        <v>91551.24</v>
      </c>
      <c r="W94" s="106">
        <f t="shared" si="19"/>
        <v>-43582.382666666723</v>
      </c>
      <c r="X94" s="112">
        <f t="shared" si="20"/>
        <v>47248.57</v>
      </c>
      <c r="Y94" s="61">
        <f t="shared" si="21"/>
        <v>-43582.382666666723</v>
      </c>
      <c r="Z94" s="107">
        <f t="shared" si="22"/>
        <v>0</v>
      </c>
      <c r="AA94" s="138">
        <v>40000</v>
      </c>
      <c r="AB94" s="26" t="str">
        <f>IF(Z94&lt;=0,"100%",AA94/Z94)</f>
        <v>100%</v>
      </c>
      <c r="AC94" s="138">
        <v>40000</v>
      </c>
      <c r="AD94" s="26" t="str">
        <f t="shared" si="13"/>
        <v>100%</v>
      </c>
      <c r="AE94" s="138">
        <v>40000</v>
      </c>
      <c r="AF94" s="26" t="str">
        <f t="shared" si="14"/>
        <v>100%</v>
      </c>
      <c r="AG94" s="17">
        <f>AA94</f>
        <v>40000</v>
      </c>
      <c r="AH94" s="122">
        <f>AG94/$AG$1</f>
        <v>2.3629436894639817E-2</v>
      </c>
      <c r="AI94" s="124"/>
      <c r="AJ94" s="124"/>
      <c r="AK94" s="124"/>
      <c r="AL94" s="124">
        <f t="shared" si="15"/>
        <v>0</v>
      </c>
      <c r="AM94" s="24">
        <v>0</v>
      </c>
      <c r="AN94" s="126">
        <f>IF(AG94=0,0,AL94/AG94+AM94)</f>
        <v>0</v>
      </c>
      <c r="AO94" s="17">
        <f>AG94*(1-AN94)</f>
        <v>40000</v>
      </c>
      <c r="AP94" s="14">
        <v>45474</v>
      </c>
      <c r="AQ94" s="7"/>
      <c r="AR94" s="14"/>
      <c r="AS94" s="10" t="s">
        <v>23</v>
      </c>
      <c r="AT94" s="23"/>
      <c r="AU94" s="7" t="s">
        <v>28</v>
      </c>
      <c r="AV94" s="20"/>
    </row>
    <row r="95" spans="1:48" ht="36" hidden="1" customHeight="1" x14ac:dyDescent="0.25">
      <c r="A95" s="7">
        <f t="shared" si="16"/>
        <v>92</v>
      </c>
      <c r="B95" s="7" t="s">
        <v>29</v>
      </c>
      <c r="C95" s="8" t="s">
        <v>320</v>
      </c>
      <c r="D95" s="114" t="s">
        <v>321</v>
      </c>
      <c r="E95" s="171" t="s">
        <v>605</v>
      </c>
      <c r="F95" s="11" t="s">
        <v>27</v>
      </c>
      <c r="G95" s="12" t="s">
        <v>22</v>
      </c>
      <c r="H95" s="73">
        <v>0.8</v>
      </c>
      <c r="I95" s="31">
        <f>VLOOKUP(C95,[1]Sheet1!$B:$AY,50,0)</f>
        <v>228188.19</v>
      </c>
      <c r="J95" s="31">
        <f>VLOOKUP(C95,[1]Sheet1!$B:$AZ,51,0)</f>
        <v>193610.19</v>
      </c>
      <c r="K95" s="44">
        <f>VLOOKUP(C95,[1]Sheet1!$B$5:$BB$697,53,0)</f>
        <v>10800.39</v>
      </c>
      <c r="L95" s="44">
        <f>VLOOKUP(C95,[1]Sheet1!$B:$BC,54,0)</f>
        <v>10752.93</v>
      </c>
      <c r="M95" s="44">
        <f>VLOOKUP(C95,[1]Sheet1!$B:$BD,55,0)</f>
        <v>12986.94</v>
      </c>
      <c r="N95" s="44">
        <f>VLOOKUP(C95,[1]Sheet1!$B:$BE,56,0)</f>
        <v>15797.34</v>
      </c>
      <c r="O95" s="44">
        <f>VLOOKUP(C95,[1]Sheet1!$B:$BF,57,0)</f>
        <v>20360.34</v>
      </c>
      <c r="P95" s="44">
        <f>VLOOKUP(C95,[2]Sheet1!$B:$BH,59,0)</f>
        <v>18560.25</v>
      </c>
      <c r="Q95" s="108">
        <f t="shared" si="17"/>
        <v>71406.552000000011</v>
      </c>
      <c r="R95" s="109">
        <f>VLOOKUP(C95,[3]Sheet2!$A:$V,21,0)</f>
        <v>40000</v>
      </c>
      <c r="S95" s="109"/>
      <c r="T95" s="109"/>
      <c r="U95" s="109">
        <f>VLOOKUP(C95,'[4]5.30 (2)'!$C$4:$V$115,20,0)</f>
        <v>10000</v>
      </c>
      <c r="V95" s="109">
        <f t="shared" si="18"/>
        <v>50000</v>
      </c>
      <c r="W95" s="106">
        <f t="shared" si="19"/>
        <v>21406.552000000011</v>
      </c>
      <c r="X95" s="112">
        <f t="shared" si="20"/>
        <v>183610.19</v>
      </c>
      <c r="Y95" s="61">
        <f t="shared" si="21"/>
        <v>21406.552000000011</v>
      </c>
      <c r="Z95" s="107">
        <f t="shared" si="22"/>
        <v>21406.552000000011</v>
      </c>
      <c r="AA95" s="61"/>
      <c r="AB95" s="26">
        <f>IF(Z95&lt;=0,"100%",AA95/Z95)</f>
        <v>0</v>
      </c>
      <c r="AC95" s="61"/>
      <c r="AD95" s="26">
        <f t="shared" si="13"/>
        <v>0</v>
      </c>
      <c r="AE95" s="138">
        <v>20000</v>
      </c>
      <c r="AF95" s="26">
        <f t="shared" si="14"/>
        <v>0.93429338830466435</v>
      </c>
      <c r="AG95" s="128">
        <f>AA95</f>
        <v>0</v>
      </c>
      <c r="AH95" s="122">
        <f>AG95/$AG$1</f>
        <v>0</v>
      </c>
      <c r="AI95" s="124"/>
      <c r="AJ95" s="124"/>
      <c r="AK95" s="124"/>
      <c r="AL95" s="124">
        <f t="shared" si="15"/>
        <v>0</v>
      </c>
      <c r="AM95" s="24">
        <v>0</v>
      </c>
      <c r="AN95" s="126">
        <f>IF(AG95=0,0,AL95/AG95+AM95)</f>
        <v>0</v>
      </c>
      <c r="AO95" s="17">
        <f>AG95*(1-AN95)</f>
        <v>0</v>
      </c>
      <c r="AP95" s="14">
        <v>45474</v>
      </c>
      <c r="AQ95" s="135">
        <v>3</v>
      </c>
      <c r="AR95" s="134">
        <f>AP95-AQ95</f>
        <v>45471</v>
      </c>
      <c r="AS95" s="10" t="s">
        <v>23</v>
      </c>
      <c r="AT95" s="23"/>
      <c r="AU95" s="7" t="s">
        <v>109</v>
      </c>
      <c r="AV95" s="20"/>
    </row>
    <row r="96" spans="1:48" ht="36" hidden="1" customHeight="1" x14ac:dyDescent="0.25">
      <c r="A96" s="7">
        <f t="shared" si="16"/>
        <v>93</v>
      </c>
      <c r="B96" s="7" t="s">
        <v>190</v>
      </c>
      <c r="C96" s="8" t="s">
        <v>150</v>
      </c>
      <c r="D96" s="114" t="s">
        <v>151</v>
      </c>
      <c r="E96" s="171" t="s">
        <v>605</v>
      </c>
      <c r="F96" s="11" t="s">
        <v>27</v>
      </c>
      <c r="G96" s="12" t="s">
        <v>22</v>
      </c>
      <c r="H96" s="73">
        <v>0.8</v>
      </c>
      <c r="I96" s="31">
        <f>VLOOKUP(C96,[1]Sheet1!$B:$AY,50,0)</f>
        <v>559480.99</v>
      </c>
      <c r="J96" s="31">
        <f>VLOOKUP(C96,[1]Sheet1!$B:$AZ,51,0)</f>
        <v>351366.65</v>
      </c>
      <c r="K96" s="44">
        <f>VLOOKUP(C96,[1]Sheet1!$B$5:$BB$697,53,0)</f>
        <v>32805.901666666701</v>
      </c>
      <c r="L96" s="44">
        <f>VLOOKUP(C96,[1]Sheet1!$B:$BC,54,0)</f>
        <v>38279.656666666699</v>
      </c>
      <c r="M96" s="44">
        <f>VLOOKUP(C96,[1]Sheet1!$B:$BD,55,0)</f>
        <v>47907.506666666697</v>
      </c>
      <c r="N96" s="44">
        <f>VLOOKUP(C96,[1]Sheet1!$B:$BE,56,0)</f>
        <v>58561.108333333301</v>
      </c>
      <c r="O96" s="44">
        <f>VLOOKUP(C96,[1]Sheet1!$B:$BF,57,0)</f>
        <v>79188.596666666694</v>
      </c>
      <c r="P96" s="44">
        <f>VLOOKUP(C96,[2]Sheet1!$B:$BH,59,0)</f>
        <v>67493.051666666681</v>
      </c>
      <c r="Q96" s="108">
        <f t="shared" si="17"/>
        <v>259388.65733333342</v>
      </c>
      <c r="R96" s="109">
        <f>VLOOKUP(C96,[3]Sheet2!$A:$V,21,0)</f>
        <v>199000</v>
      </c>
      <c r="S96" s="109"/>
      <c r="T96" s="109"/>
      <c r="U96" s="109">
        <f>VLOOKUP(C96,'[4]5.30 (2)'!$C$4:$V$115,20,0)</f>
        <v>20000</v>
      </c>
      <c r="V96" s="109">
        <f t="shared" si="18"/>
        <v>219000</v>
      </c>
      <c r="W96" s="106">
        <f t="shared" si="19"/>
        <v>40388.657333333424</v>
      </c>
      <c r="X96" s="112">
        <f t="shared" si="20"/>
        <v>331366.65000000002</v>
      </c>
      <c r="Y96" s="61">
        <f t="shared" si="21"/>
        <v>40388.657333333424</v>
      </c>
      <c r="Z96" s="107">
        <f t="shared" si="22"/>
        <v>40388.657333333424</v>
      </c>
      <c r="AA96" s="138">
        <v>40000</v>
      </c>
      <c r="AB96" s="26">
        <f>IF(Z96&lt;=0,"100%",AA96/Z96)</f>
        <v>0.99037706725118935</v>
      </c>
      <c r="AC96" s="138">
        <v>40000</v>
      </c>
      <c r="AD96" s="26">
        <f t="shared" si="13"/>
        <v>0.99037706725118935</v>
      </c>
      <c r="AE96" s="138">
        <v>40000</v>
      </c>
      <c r="AF96" s="26">
        <f t="shared" si="14"/>
        <v>0.99037706725118935</v>
      </c>
      <c r="AG96" s="17">
        <f>AA96</f>
        <v>40000</v>
      </c>
      <c r="AH96" s="122">
        <f>AG96/$AG$1</f>
        <v>2.3629436894639817E-2</v>
      </c>
      <c r="AI96" s="124">
        <v>390</v>
      </c>
      <c r="AJ96" s="124"/>
      <c r="AK96" s="124"/>
      <c r="AL96" s="124">
        <f t="shared" si="15"/>
        <v>390</v>
      </c>
      <c r="AM96" s="24">
        <v>0.03</v>
      </c>
      <c r="AN96" s="126">
        <f>IF(AG96=0,0,AL96/AG96+AM96)</f>
        <v>3.9750000000000001E-2</v>
      </c>
      <c r="AO96" s="17">
        <f>AG96*(1-AN96)</f>
        <v>38410</v>
      </c>
      <c r="AP96" s="14">
        <v>45474</v>
      </c>
      <c r="AQ96" s="7"/>
      <c r="AR96" s="14"/>
      <c r="AS96" s="10" t="s">
        <v>23</v>
      </c>
      <c r="AT96" s="23"/>
      <c r="AU96" s="7" t="s">
        <v>28</v>
      </c>
      <c r="AV96" s="20"/>
    </row>
    <row r="97" spans="1:48" ht="36" hidden="1" customHeight="1" x14ac:dyDescent="0.25">
      <c r="A97" s="7">
        <f t="shared" si="16"/>
        <v>94</v>
      </c>
      <c r="B97" s="7" t="s">
        <v>57</v>
      </c>
      <c r="C97" s="8" t="s">
        <v>70</v>
      </c>
      <c r="D97" s="114" t="s">
        <v>71</v>
      </c>
      <c r="E97" s="171" t="s">
        <v>605</v>
      </c>
      <c r="F97" s="11" t="s">
        <v>27</v>
      </c>
      <c r="G97" s="12" t="s">
        <v>22</v>
      </c>
      <c r="H97" s="73">
        <v>0.8</v>
      </c>
      <c r="I97" s="31">
        <f>VLOOKUP(C97,[1]Sheet1!$B:$AY,50,0)</f>
        <v>610799.56999999995</v>
      </c>
      <c r="J97" s="31">
        <f>VLOOKUP(C97,[1]Sheet1!$B:$AZ,51,0)</f>
        <v>253466.93</v>
      </c>
      <c r="K97" s="44">
        <f>VLOOKUP(C97,[1]Sheet1!$B$5:$BB$697,53,0)</f>
        <v>30356.238333333298</v>
      </c>
      <c r="L97" s="44">
        <f>VLOOKUP(C97,[1]Sheet1!$B:$BC,54,0)</f>
        <v>42244.488333333298</v>
      </c>
      <c r="M97" s="44">
        <f>VLOOKUP(C97,[1]Sheet1!$B:$BD,55,0)</f>
        <v>42244.488333333298</v>
      </c>
      <c r="N97" s="44">
        <f>VLOOKUP(C97,[1]Sheet1!$B:$BE,56,0)</f>
        <v>40828.706666666701</v>
      </c>
      <c r="O97" s="44">
        <f>VLOOKUP(C97,[1]Sheet1!$B:$BF,57,0)</f>
        <v>40562.04</v>
      </c>
      <c r="P97" s="44">
        <f>VLOOKUP(C97,[2]Sheet1!$B:$BH,59,0)</f>
        <v>82419.3</v>
      </c>
      <c r="Q97" s="108">
        <f t="shared" si="17"/>
        <v>222924.2093333333</v>
      </c>
      <c r="R97" s="109">
        <f>VLOOKUP(C97,[3]Sheet2!$A:$V,21,0)</f>
        <v>90000</v>
      </c>
      <c r="S97" s="109"/>
      <c r="T97" s="109"/>
      <c r="U97" s="109">
        <f>VLOOKUP(C97,'[4]5.30 (2)'!$C$4:$V$115,20,0)</f>
        <v>30000</v>
      </c>
      <c r="V97" s="109">
        <f t="shared" si="18"/>
        <v>120000</v>
      </c>
      <c r="W97" s="106">
        <f t="shared" si="19"/>
        <v>102924.2093333333</v>
      </c>
      <c r="X97" s="112">
        <f t="shared" si="20"/>
        <v>223466.93</v>
      </c>
      <c r="Y97" s="61">
        <f t="shared" si="21"/>
        <v>102924.2093333333</v>
      </c>
      <c r="Z97" s="107">
        <f t="shared" si="22"/>
        <v>102924.2093333333</v>
      </c>
      <c r="AA97" s="138">
        <v>50000</v>
      </c>
      <c r="AB97" s="26">
        <f>IF(Z97&lt;=0,"100%",AA97/Z97)</f>
        <v>0.48579435609817084</v>
      </c>
      <c r="AC97" s="138">
        <v>50000</v>
      </c>
      <c r="AD97" s="26">
        <f t="shared" si="13"/>
        <v>0.48579435609817084</v>
      </c>
      <c r="AE97" s="138">
        <v>50000</v>
      </c>
      <c r="AF97" s="26">
        <f t="shared" si="14"/>
        <v>0.48579435609817084</v>
      </c>
      <c r="AG97" s="17">
        <f>AA97</f>
        <v>50000</v>
      </c>
      <c r="AH97" s="122">
        <f>AG97/$AG$1</f>
        <v>2.9536796118299773E-2</v>
      </c>
      <c r="AI97" s="124"/>
      <c r="AJ97" s="124"/>
      <c r="AK97" s="124"/>
      <c r="AL97" s="124">
        <f t="shared" si="15"/>
        <v>0</v>
      </c>
      <c r="AM97" s="24">
        <v>0.03</v>
      </c>
      <c r="AN97" s="126">
        <f>IF(AG97=0,0,AL97/AG97+AM97)</f>
        <v>0.03</v>
      </c>
      <c r="AO97" s="17">
        <f>AG97*(1-AN97)</f>
        <v>48500</v>
      </c>
      <c r="AP97" s="14">
        <v>45474</v>
      </c>
      <c r="AQ97" s="7"/>
      <c r="AR97" s="14"/>
      <c r="AS97" s="10" t="s">
        <v>23</v>
      </c>
      <c r="AT97" s="23"/>
      <c r="AU97" s="7" t="s">
        <v>109</v>
      </c>
      <c r="AV97" s="20"/>
    </row>
    <row r="98" spans="1:48" ht="36" hidden="1" customHeight="1" x14ac:dyDescent="0.25">
      <c r="A98" s="7">
        <f t="shared" si="16"/>
        <v>95</v>
      </c>
      <c r="B98" s="7" t="s">
        <v>29</v>
      </c>
      <c r="C98" s="8" t="s">
        <v>68</v>
      </c>
      <c r="D98" s="114" t="s">
        <v>69</v>
      </c>
      <c r="E98" s="12" t="s">
        <v>621</v>
      </c>
      <c r="F98" s="11" t="s">
        <v>27</v>
      </c>
      <c r="G98" s="12" t="s">
        <v>22</v>
      </c>
      <c r="H98" s="73">
        <v>1</v>
      </c>
      <c r="I98" s="31">
        <f>VLOOKUP(C98,[1]Sheet1!$B:$AY,50,0)</f>
        <v>326217.7</v>
      </c>
      <c r="J98" s="31">
        <f>VLOOKUP(C98,[1]Sheet1!$B:$AZ,51,0)</f>
        <v>322121.33</v>
      </c>
      <c r="K98" s="44">
        <f>VLOOKUP(C98,[1]Sheet1!$B$5:$BB$697,53,0)</f>
        <v>36600.941666666702</v>
      </c>
      <c r="L98" s="44">
        <f>VLOOKUP(C98,[1]Sheet1!$B:$BC,54,0)</f>
        <v>20857.936666666701</v>
      </c>
      <c r="M98" s="44">
        <f>VLOOKUP(C98,[1]Sheet1!$B:$BD,55,0)</f>
        <v>10064.64</v>
      </c>
      <c r="N98" s="44">
        <f>VLOOKUP(C98,[1]Sheet1!$B:$BE,56,0)</f>
        <v>5247.9733333333297</v>
      </c>
      <c r="O98" s="44">
        <f>VLOOKUP(C98,[1]Sheet1!$B:$BF,57,0)</f>
        <v>2847.9733333333302</v>
      </c>
      <c r="P98" s="44">
        <f>VLOOKUP(C98,[2]Sheet1!$B:$BH,59,0)</f>
        <v>3530.7016666666664</v>
      </c>
      <c r="Q98" s="108">
        <f t="shared" si="17"/>
        <v>79150.166666666715</v>
      </c>
      <c r="R98" s="109">
        <f>VLOOKUP(C98,[3]Sheet2!$A:$V,21,0)</f>
        <v>30000</v>
      </c>
      <c r="S98" s="109"/>
      <c r="T98" s="109"/>
      <c r="U98" s="109">
        <f>VLOOKUP(C98,'[4]5.30 (2)'!$C$4:$V$115,20,0)</f>
        <v>30000</v>
      </c>
      <c r="V98" s="109">
        <f t="shared" si="18"/>
        <v>60000</v>
      </c>
      <c r="W98" s="106">
        <f t="shared" si="19"/>
        <v>19150.166666666715</v>
      </c>
      <c r="X98" s="112">
        <f t="shared" si="20"/>
        <v>292121.33</v>
      </c>
      <c r="Y98" s="61">
        <f t="shared" si="21"/>
        <v>19150.166666666715</v>
      </c>
      <c r="Z98" s="107">
        <f t="shared" si="22"/>
        <v>19150.166666666715</v>
      </c>
      <c r="AA98" s="138">
        <v>30000</v>
      </c>
      <c r="AB98" s="26">
        <f>IF(Z98&lt;=0,"100%",AA98/Z98)</f>
        <v>1.566566000295903</v>
      </c>
      <c r="AC98" s="138">
        <v>30000</v>
      </c>
      <c r="AD98" s="26">
        <f t="shared" si="13"/>
        <v>1.566566000295903</v>
      </c>
      <c r="AE98" s="138">
        <v>30000</v>
      </c>
      <c r="AF98" s="26">
        <f t="shared" si="14"/>
        <v>1.566566000295903</v>
      </c>
      <c r="AG98" s="17">
        <f>AA98</f>
        <v>30000</v>
      </c>
      <c r="AH98" s="122">
        <f>AG98/$AG$1</f>
        <v>1.7722077670979865E-2</v>
      </c>
      <c r="AI98" s="124"/>
      <c r="AJ98" s="124"/>
      <c r="AK98" s="124"/>
      <c r="AL98" s="124">
        <f t="shared" si="15"/>
        <v>0</v>
      </c>
      <c r="AM98" s="24">
        <v>0.03</v>
      </c>
      <c r="AN98" s="126">
        <f>IF(AG98=0,0,AL98/AG98+AM98)</f>
        <v>0.03</v>
      </c>
      <c r="AO98" s="17">
        <f>AG98*(1-AN98)</f>
        <v>29100</v>
      </c>
      <c r="AP98" s="14">
        <v>45474</v>
      </c>
      <c r="AQ98" s="135">
        <v>3</v>
      </c>
      <c r="AR98" s="134">
        <f>AP98-AQ98</f>
        <v>45471</v>
      </c>
      <c r="AS98" s="10" t="s">
        <v>23</v>
      </c>
      <c r="AT98" s="23"/>
      <c r="AU98" s="7" t="s">
        <v>24</v>
      </c>
      <c r="AV98" s="20" t="s">
        <v>322</v>
      </c>
    </row>
    <row r="99" spans="1:48" ht="36" hidden="1" customHeight="1" x14ac:dyDescent="0.25">
      <c r="A99" s="7">
        <f t="shared" si="16"/>
        <v>96</v>
      </c>
      <c r="B99" s="7" t="s">
        <v>18</v>
      </c>
      <c r="C99" s="8" t="s">
        <v>231</v>
      </c>
      <c r="D99" s="114" t="s">
        <v>232</v>
      </c>
      <c r="E99" s="171" t="s">
        <v>605</v>
      </c>
      <c r="F99" s="11" t="s">
        <v>27</v>
      </c>
      <c r="G99" s="12" t="s">
        <v>22</v>
      </c>
      <c r="H99" s="73">
        <v>0.8</v>
      </c>
      <c r="I99" s="31">
        <f>VLOOKUP(C99,[1]Sheet1!$B:$AY,50,0)</f>
        <v>40239.08</v>
      </c>
      <c r="J99" s="31">
        <f>VLOOKUP(C99,[1]Sheet1!$B:$AZ,51,0)</f>
        <v>40239.08</v>
      </c>
      <c r="K99" s="44">
        <f>VLOOKUP(C99,[1]Sheet1!$B$5:$BB$697,53,0)</f>
        <v>6706.5133333333297</v>
      </c>
      <c r="L99" s="44">
        <f>VLOOKUP(C99,[1]Sheet1!$B:$BC,54,0)</f>
        <v>6706.5133333333297</v>
      </c>
      <c r="M99" s="44">
        <f>VLOOKUP(C99,[1]Sheet1!$B:$BD,55,0)</f>
        <v>6706.5133333333297</v>
      </c>
      <c r="N99" s="44">
        <f>VLOOKUP(C99,[1]Sheet1!$B:$BE,56,0)</f>
        <v>6706.5133333333297</v>
      </c>
      <c r="O99" s="44">
        <f>VLOOKUP(C99,[1]Sheet1!$B:$BF,57,0)</f>
        <v>6706.5133333333297</v>
      </c>
      <c r="P99" s="44">
        <f>VLOOKUP(C99,[2]Sheet1!$B:$BH,59,0)</f>
        <v>6706.5133333333333</v>
      </c>
      <c r="Q99" s="108">
        <f t="shared" si="17"/>
        <v>32191.263999999992</v>
      </c>
      <c r="R99" s="109">
        <f>VLOOKUP(C99,[3]Sheet2!$A:$V,21,0)</f>
        <v>40000</v>
      </c>
      <c r="S99" s="109"/>
      <c r="T99" s="109"/>
      <c r="U99" s="109"/>
      <c r="V99" s="109">
        <f t="shared" si="18"/>
        <v>40000</v>
      </c>
      <c r="W99" s="106">
        <f t="shared" si="19"/>
        <v>-7808.7360000000081</v>
      </c>
      <c r="X99" s="112">
        <f t="shared" si="20"/>
        <v>40239.08</v>
      </c>
      <c r="Y99" s="61">
        <f t="shared" si="21"/>
        <v>-7808.7360000000081</v>
      </c>
      <c r="Z99" s="107">
        <f t="shared" si="22"/>
        <v>0</v>
      </c>
      <c r="AA99" s="138">
        <v>10000</v>
      </c>
      <c r="AB99" s="26" t="str">
        <f>IF(Z99&lt;=0,"100%",AA99/Z99)</f>
        <v>100%</v>
      </c>
      <c r="AC99" s="138">
        <v>20000</v>
      </c>
      <c r="AD99" s="26" t="str">
        <f t="shared" si="13"/>
        <v>100%</v>
      </c>
      <c r="AE99" s="138">
        <v>20000</v>
      </c>
      <c r="AF99" s="26" t="str">
        <f t="shared" si="14"/>
        <v>100%</v>
      </c>
      <c r="AG99" s="17">
        <f>AA99</f>
        <v>10000</v>
      </c>
      <c r="AH99" s="122">
        <f>AG99/$AG$1</f>
        <v>5.9073592236599543E-3</v>
      </c>
      <c r="AI99" s="124"/>
      <c r="AJ99" s="124"/>
      <c r="AK99" s="124"/>
      <c r="AL99" s="124">
        <f t="shared" si="15"/>
        <v>0</v>
      </c>
      <c r="AM99" s="24">
        <v>0</v>
      </c>
      <c r="AN99" s="126">
        <f>IF(AG99=0,0,AL99/AG99+AM99)</f>
        <v>0</v>
      </c>
      <c r="AO99" s="17">
        <f>AG99*(1-AN99)</f>
        <v>10000</v>
      </c>
      <c r="AP99" s="14">
        <v>45474</v>
      </c>
      <c r="AQ99" s="7"/>
      <c r="AR99" s="14"/>
      <c r="AS99" s="10" t="s">
        <v>23</v>
      </c>
      <c r="AT99" s="23"/>
      <c r="AU99" s="7" t="s">
        <v>24</v>
      </c>
      <c r="AV99" s="20"/>
    </row>
    <row r="100" spans="1:48" ht="36" hidden="1" customHeight="1" x14ac:dyDescent="0.25">
      <c r="A100" s="7">
        <f t="shared" si="16"/>
        <v>97</v>
      </c>
      <c r="B100" s="7" t="s">
        <v>18</v>
      </c>
      <c r="C100" s="8" t="s">
        <v>220</v>
      </c>
      <c r="D100" s="114" t="s">
        <v>221</v>
      </c>
      <c r="E100" s="12" t="s">
        <v>619</v>
      </c>
      <c r="F100" s="11" t="s">
        <v>60</v>
      </c>
      <c r="G100" s="12" t="s">
        <v>22</v>
      </c>
      <c r="H100" s="73">
        <v>1</v>
      </c>
      <c r="I100" s="31">
        <f>VLOOKUP(C100,[1]Sheet1!$B:$AY,50,0)</f>
        <v>63392.57</v>
      </c>
      <c r="J100" s="31">
        <f>VLOOKUP(C100,[1]Sheet1!$B:$AZ,51,0)</f>
        <v>49282.46</v>
      </c>
      <c r="K100" s="44">
        <f>VLOOKUP(C100,[1]Sheet1!$B$5:$BB$697,53,0)</f>
        <v>8213.7433333333302</v>
      </c>
      <c r="L100" s="44">
        <f>VLOOKUP(C100,[1]Sheet1!$B:$BC,54,0)</f>
        <v>8213.7433333333302</v>
      </c>
      <c r="M100" s="44">
        <f>VLOOKUP(C100,[1]Sheet1!$B:$BD,55,0)</f>
        <v>8213.7433333333302</v>
      </c>
      <c r="N100" s="44">
        <f>VLOOKUP(C100,[1]Sheet1!$B:$BE,56,0)</f>
        <v>8213.7433333333302</v>
      </c>
      <c r="O100" s="44">
        <f>VLOOKUP(C100,[1]Sheet1!$B:$BF,57,0)</f>
        <v>10565.428333333301</v>
      </c>
      <c r="P100" s="44">
        <f>VLOOKUP(C100,[2]Sheet1!$B:$BH,59,0)</f>
        <v>2351.6849999999999</v>
      </c>
      <c r="Q100" s="108">
        <f t="shared" si="17"/>
        <v>45772.086666666619</v>
      </c>
      <c r="R100" s="109">
        <f>VLOOKUP(C100,[3]Sheet2!$A:$V,21,0)</f>
        <v>40000</v>
      </c>
      <c r="S100" s="109"/>
      <c r="T100" s="109"/>
      <c r="U100" s="109">
        <f>VLOOKUP(C100,'[4]5.30 (2)'!$C$4:$V$115,20,0)</f>
        <v>10000</v>
      </c>
      <c r="V100" s="109">
        <f t="shared" si="18"/>
        <v>50000</v>
      </c>
      <c r="W100" s="106">
        <f t="shared" si="19"/>
        <v>-4227.9133333333812</v>
      </c>
      <c r="X100" s="112">
        <f t="shared" si="20"/>
        <v>39282.46</v>
      </c>
      <c r="Y100" s="61">
        <f t="shared" si="21"/>
        <v>-4227.9133333333812</v>
      </c>
      <c r="Z100" s="107">
        <f t="shared" si="22"/>
        <v>0</v>
      </c>
      <c r="AA100" s="138">
        <v>10000</v>
      </c>
      <c r="AB100" s="26" t="str">
        <f>IF(Z100&lt;=0,"100%",AA100/Z100)</f>
        <v>100%</v>
      </c>
      <c r="AC100" s="138">
        <v>20000</v>
      </c>
      <c r="AD100" s="26" t="str">
        <f t="shared" si="13"/>
        <v>100%</v>
      </c>
      <c r="AE100" s="138">
        <v>20000</v>
      </c>
      <c r="AF100" s="26" t="str">
        <f t="shared" si="14"/>
        <v>100%</v>
      </c>
      <c r="AG100" s="17">
        <f>AA100</f>
        <v>10000</v>
      </c>
      <c r="AH100" s="122">
        <f>AG100/$AG$1</f>
        <v>5.9073592236599543E-3</v>
      </c>
      <c r="AI100" s="124"/>
      <c r="AJ100" s="124"/>
      <c r="AK100" s="124"/>
      <c r="AL100" s="124">
        <f t="shared" si="15"/>
        <v>0</v>
      </c>
      <c r="AM100" s="24">
        <v>0</v>
      </c>
      <c r="AN100" s="126">
        <f>IF(AG100=0,0,AL100/AG100+AM100)</f>
        <v>0</v>
      </c>
      <c r="AO100" s="17">
        <f>AG100*(1-AN100)</f>
        <v>10000</v>
      </c>
      <c r="AP100" s="14">
        <v>45474</v>
      </c>
      <c r="AQ100" s="135">
        <v>3</v>
      </c>
      <c r="AR100" s="134">
        <f>AP100-AQ100</f>
        <v>45471</v>
      </c>
      <c r="AS100" s="10" t="s">
        <v>23</v>
      </c>
      <c r="AT100" s="23"/>
      <c r="AU100" s="7" t="s">
        <v>24</v>
      </c>
      <c r="AV100" s="20" t="s">
        <v>323</v>
      </c>
    </row>
    <row r="101" spans="1:48" ht="36" customHeight="1" x14ac:dyDescent="0.25">
      <c r="A101" s="7">
        <f t="shared" si="16"/>
        <v>98</v>
      </c>
      <c r="B101" s="7" t="s">
        <v>29</v>
      </c>
      <c r="C101" s="8" t="s">
        <v>139</v>
      </c>
      <c r="D101" s="114" t="s">
        <v>140</v>
      </c>
      <c r="E101" s="12" t="s">
        <v>627</v>
      </c>
      <c r="F101" s="10" t="s">
        <v>21</v>
      </c>
      <c r="G101" s="12" t="s">
        <v>22</v>
      </c>
      <c r="H101" s="73">
        <v>1</v>
      </c>
      <c r="I101" s="31">
        <f>VLOOKUP(C101,[1]Sheet1!$B:$AY,50,0)</f>
        <v>1588104.68</v>
      </c>
      <c r="J101" s="31">
        <f>VLOOKUP(C101,[1]Sheet1!$B:$AZ,51,0)</f>
        <v>1347082.58</v>
      </c>
      <c r="K101" s="44">
        <f>VLOOKUP(C101,[1]Sheet1!$B$5:$BB$697,53,0)</f>
        <v>201107.79333333299</v>
      </c>
      <c r="L101" s="44">
        <f>VLOOKUP(C101,[1]Sheet1!$B:$BC,54,0)</f>
        <v>149248.778333333</v>
      </c>
      <c r="M101" s="44">
        <f>VLOOKUP(C101,[1]Sheet1!$B:$BD,55,0)</f>
        <v>125224.778333333</v>
      </c>
      <c r="N101" s="44">
        <f>VLOOKUP(C101,[1]Sheet1!$B:$BE,56,0)</f>
        <v>119594.086666667</v>
      </c>
      <c r="O101" s="44">
        <f>VLOOKUP(C101,[1]Sheet1!$B:$BF,57,0)</f>
        <v>101084.98833333301</v>
      </c>
      <c r="P101" s="44">
        <f>VLOOKUP(C101,[2]Sheet1!$B:$BH,59,0)</f>
        <v>104595.12833333334</v>
      </c>
      <c r="Q101" s="108">
        <f t="shared" si="17"/>
        <v>800855.5533333323</v>
      </c>
      <c r="R101" s="109">
        <f>VLOOKUP(C101,[3]Sheet2!$A:$V,21,0)</f>
        <v>100000</v>
      </c>
      <c r="S101" s="109"/>
      <c r="T101" s="109"/>
      <c r="U101" s="109">
        <f>VLOOKUP(C101,'[4]5.30 (2)'!$C$4:$V$115,20,0)</f>
        <v>100000</v>
      </c>
      <c r="V101" s="109">
        <f t="shared" si="18"/>
        <v>200000</v>
      </c>
      <c r="W101" s="106">
        <f t="shared" si="19"/>
        <v>600855.5533333323</v>
      </c>
      <c r="X101" s="112">
        <f t="shared" si="20"/>
        <v>1247082.58</v>
      </c>
      <c r="Y101" s="61">
        <f t="shared" si="21"/>
        <v>600855.5533333323</v>
      </c>
      <c r="Z101" s="107">
        <f t="shared" si="22"/>
        <v>600855.5533333323</v>
      </c>
      <c r="AA101" s="61">
        <v>500000</v>
      </c>
      <c r="AB101" s="26">
        <f>IF(Z101&lt;=0,"100%",AA101/Z101)</f>
        <v>0.83214675678069105</v>
      </c>
      <c r="AC101" s="138">
        <v>500000</v>
      </c>
      <c r="AD101" s="26">
        <f t="shared" si="13"/>
        <v>0.83214675678069105</v>
      </c>
      <c r="AE101" s="138">
        <v>500000</v>
      </c>
      <c r="AF101" s="26">
        <f t="shared" si="14"/>
        <v>0.83214675678069105</v>
      </c>
      <c r="AG101" s="128">
        <f>AA101</f>
        <v>500000</v>
      </c>
      <c r="AH101" s="122">
        <f>AG101/$AG$1</f>
        <v>0.29536796118299774</v>
      </c>
      <c r="AI101" s="124"/>
      <c r="AJ101" s="124"/>
      <c r="AK101" s="124"/>
      <c r="AL101" s="124">
        <f t="shared" si="15"/>
        <v>0</v>
      </c>
      <c r="AM101" s="24">
        <v>0.03</v>
      </c>
      <c r="AN101" s="126">
        <f>IF(AG101=0,0,AL101/AG101+AM101)</f>
        <v>0.03</v>
      </c>
      <c r="AO101" s="17">
        <f>AG101*(1-AN101)</f>
        <v>485000</v>
      </c>
      <c r="AP101" s="14">
        <v>45474</v>
      </c>
      <c r="AQ101" s="7"/>
      <c r="AR101" s="14"/>
      <c r="AS101" s="10" t="s">
        <v>23</v>
      </c>
      <c r="AT101" s="17"/>
      <c r="AU101" s="7" t="s">
        <v>24</v>
      </c>
      <c r="AV101" s="20" t="s">
        <v>324</v>
      </c>
    </row>
    <row r="102" spans="1:48" ht="36" hidden="1" customHeight="1" x14ac:dyDescent="0.25">
      <c r="A102" s="7">
        <f t="shared" si="16"/>
        <v>99</v>
      </c>
      <c r="B102" s="7" t="s">
        <v>29</v>
      </c>
      <c r="C102" s="8" t="s">
        <v>133</v>
      </c>
      <c r="D102" s="114" t="s">
        <v>134</v>
      </c>
      <c r="E102" s="171" t="s">
        <v>605</v>
      </c>
      <c r="F102" s="10" t="s">
        <v>21</v>
      </c>
      <c r="G102" s="12" t="s">
        <v>22</v>
      </c>
      <c r="H102" s="73">
        <v>0.8</v>
      </c>
      <c r="I102" s="31">
        <f>VLOOKUP(C102,[1]Sheet1!$B:$AY,50,0)</f>
        <v>1375105.97</v>
      </c>
      <c r="J102" s="31">
        <f>VLOOKUP(C102,[1]Sheet1!$B:$AZ,51,0)</f>
        <v>1226691.6100000001</v>
      </c>
      <c r="K102" s="44">
        <f>VLOOKUP(C102,[1]Sheet1!$B$5:$BB$697,53,0)</f>
        <v>19878.973333333299</v>
      </c>
      <c r="L102" s="44">
        <f>VLOOKUP(C102,[1]Sheet1!$B:$BC,54,0)</f>
        <v>65506.074999999997</v>
      </c>
      <c r="M102" s="44">
        <f>VLOOKUP(C102,[1]Sheet1!$B:$BD,55,0)</f>
        <v>76930.179999999993</v>
      </c>
      <c r="N102" s="44">
        <f>VLOOKUP(C102,[1]Sheet1!$B:$BE,56,0)</f>
        <v>76930.179999999993</v>
      </c>
      <c r="O102" s="44">
        <f>VLOOKUP(C102,[1]Sheet1!$B:$BF,57,0)</f>
        <v>91156.033333333296</v>
      </c>
      <c r="P102" s="44">
        <f>VLOOKUP(C102,[2]Sheet1!$B:$BH,59,0)</f>
        <v>101665.90666666666</v>
      </c>
      <c r="Q102" s="108">
        <f t="shared" si="17"/>
        <v>345653.87866666657</v>
      </c>
      <c r="R102" s="109">
        <f>VLOOKUP(C102,[3]Sheet2!$A:$V,21,0)</f>
        <v>50000</v>
      </c>
      <c r="S102" s="109"/>
      <c r="T102" s="109"/>
      <c r="U102" s="109">
        <f>VLOOKUP(C102,'[4]5.30 (2)'!$C$4:$V$115,20,0)</f>
        <v>50000</v>
      </c>
      <c r="V102" s="109">
        <f t="shared" si="18"/>
        <v>100000</v>
      </c>
      <c r="W102" s="106">
        <f t="shared" si="19"/>
        <v>245653.87866666657</v>
      </c>
      <c r="X102" s="112">
        <f t="shared" si="20"/>
        <v>1176691.6100000001</v>
      </c>
      <c r="Y102" s="61">
        <f t="shared" si="21"/>
        <v>245653.87866666657</v>
      </c>
      <c r="Z102" s="107">
        <f t="shared" si="22"/>
        <v>245653.87866666657</v>
      </c>
      <c r="AA102" s="138">
        <v>40000</v>
      </c>
      <c r="AB102" s="26">
        <f>IF(Z102&lt;=0,"100%",AA102/Z102)</f>
        <v>0.16283072840985721</v>
      </c>
      <c r="AC102" s="138">
        <v>100000</v>
      </c>
      <c r="AD102" s="26">
        <f t="shared" si="13"/>
        <v>0.40707682102464304</v>
      </c>
      <c r="AE102" s="138">
        <v>200000</v>
      </c>
      <c r="AF102" s="26">
        <f t="shared" si="14"/>
        <v>0.81415364204928609</v>
      </c>
      <c r="AG102" s="17">
        <f>AA102</f>
        <v>40000</v>
      </c>
      <c r="AH102" s="122">
        <f>AG102/$AG$1</f>
        <v>2.3629436894639817E-2</v>
      </c>
      <c r="AI102" s="124"/>
      <c r="AJ102" s="124"/>
      <c r="AK102" s="124"/>
      <c r="AL102" s="124">
        <f t="shared" si="15"/>
        <v>0</v>
      </c>
      <c r="AM102" s="24">
        <v>0</v>
      </c>
      <c r="AN102" s="126">
        <f>IF(AG102=0,0,AL102/AG102+AM102)</f>
        <v>0</v>
      </c>
      <c r="AO102" s="17">
        <f>AG102*(1-AN102)</f>
        <v>40000</v>
      </c>
      <c r="AP102" s="14">
        <v>45474</v>
      </c>
      <c r="AQ102" s="7"/>
      <c r="AR102" s="14"/>
      <c r="AS102" s="10" t="s">
        <v>23</v>
      </c>
      <c r="AT102" s="23"/>
      <c r="AU102" s="7" t="s">
        <v>24</v>
      </c>
      <c r="AV102" s="20"/>
    </row>
    <row r="103" spans="1:48" ht="36" hidden="1" customHeight="1" x14ac:dyDescent="0.25">
      <c r="A103" s="7">
        <f t="shared" si="16"/>
        <v>100</v>
      </c>
      <c r="B103" s="7" t="s">
        <v>29</v>
      </c>
      <c r="C103" s="8" t="s">
        <v>131</v>
      </c>
      <c r="D103" s="114" t="s">
        <v>132</v>
      </c>
      <c r="E103" s="171" t="s">
        <v>605</v>
      </c>
      <c r="F103" s="10" t="s">
        <v>21</v>
      </c>
      <c r="G103" s="12" t="s">
        <v>22</v>
      </c>
      <c r="H103" s="73">
        <v>0.8</v>
      </c>
      <c r="I103" s="31">
        <f>VLOOKUP(C103,[1]Sheet1!$B:$AY,50,0)</f>
        <v>2374301.46</v>
      </c>
      <c r="J103" s="31">
        <f>VLOOKUP(C103,[1]Sheet1!$B:$AZ,51,0)</f>
        <v>1771285.77</v>
      </c>
      <c r="K103" s="44">
        <f>VLOOKUP(C103,[1]Sheet1!$B$5:$BB$697,53,0)</f>
        <v>244520.52666666699</v>
      </c>
      <c r="L103" s="44">
        <f>VLOOKUP(C103,[1]Sheet1!$B:$BC,54,0)</f>
        <v>272920.52500000002</v>
      </c>
      <c r="M103" s="44">
        <f>VLOOKUP(C103,[1]Sheet1!$B:$BD,55,0)</f>
        <v>295214.29499999998</v>
      </c>
      <c r="N103" s="44">
        <f>VLOOKUP(C103,[1]Sheet1!$B:$BE,56,0)</f>
        <v>336686.60666666698</v>
      </c>
      <c r="O103" s="44">
        <f>VLOOKUP(C103,[1]Sheet1!$B:$BF,57,0)</f>
        <v>296871.56833333301</v>
      </c>
      <c r="P103" s="44">
        <f>VLOOKUP(C103,[2]Sheet1!$B:$BH,59,0)</f>
        <v>275931.42499999999</v>
      </c>
      <c r="Q103" s="108">
        <f t="shared" si="17"/>
        <v>1377715.9573333338</v>
      </c>
      <c r="R103" s="109">
        <f>VLOOKUP(C103,[3]Sheet2!$A:$V,21,0)</f>
        <v>50000</v>
      </c>
      <c r="S103" s="109"/>
      <c r="T103" s="109"/>
      <c r="U103" s="109">
        <f>VLOOKUP(C103,'[4]5.30 (2)'!$C$4:$V$115,20,0)</f>
        <v>70000</v>
      </c>
      <c r="V103" s="109">
        <f t="shared" si="18"/>
        <v>120000</v>
      </c>
      <c r="W103" s="106">
        <f t="shared" si="19"/>
        <v>1257715.9573333338</v>
      </c>
      <c r="X103" s="112">
        <f t="shared" si="20"/>
        <v>1701285.77</v>
      </c>
      <c r="Y103" s="61">
        <f t="shared" si="21"/>
        <v>1257715.9573333338</v>
      </c>
      <c r="Z103" s="107">
        <f t="shared" si="22"/>
        <v>1257715.9573333338</v>
      </c>
      <c r="AA103" s="138">
        <v>40000</v>
      </c>
      <c r="AB103" s="26">
        <f>IF(Z103&lt;=0,"100%",AA103/Z103)</f>
        <v>3.1803683309234471E-2</v>
      </c>
      <c r="AC103" s="138">
        <v>200000</v>
      </c>
      <c r="AD103" s="26">
        <f t="shared" si="13"/>
        <v>0.15901841654617235</v>
      </c>
      <c r="AE103" s="138">
        <v>500000</v>
      </c>
      <c r="AF103" s="26">
        <f t="shared" si="14"/>
        <v>0.39754604136543087</v>
      </c>
      <c r="AG103" s="17">
        <f>AA103</f>
        <v>40000</v>
      </c>
      <c r="AH103" s="122">
        <f>AG103/$AG$1</f>
        <v>2.3629436894639817E-2</v>
      </c>
      <c r="AI103" s="124"/>
      <c r="AJ103" s="124"/>
      <c r="AK103" s="124"/>
      <c r="AL103" s="124">
        <f t="shared" si="15"/>
        <v>0</v>
      </c>
      <c r="AM103" s="24">
        <v>0</v>
      </c>
      <c r="AN103" s="126">
        <f>IF(AG103=0,0,AL103/AG103+AM103)</f>
        <v>0</v>
      </c>
      <c r="AO103" s="17">
        <f>AG103*(1-AN103)</f>
        <v>40000</v>
      </c>
      <c r="AP103" s="14">
        <v>45474</v>
      </c>
      <c r="AQ103" s="135">
        <v>3</v>
      </c>
      <c r="AR103" s="134">
        <f>AP103-AQ103</f>
        <v>45471</v>
      </c>
      <c r="AS103" s="10" t="s">
        <v>23</v>
      </c>
      <c r="AT103" s="23"/>
      <c r="AU103" s="7" t="s">
        <v>24</v>
      </c>
      <c r="AV103" s="20"/>
    </row>
    <row r="104" spans="1:48" ht="36" hidden="1" customHeight="1" x14ac:dyDescent="0.25">
      <c r="A104" s="7">
        <f t="shared" si="16"/>
        <v>101</v>
      </c>
      <c r="B104" s="7" t="s">
        <v>29</v>
      </c>
      <c r="C104" s="8" t="s">
        <v>325</v>
      </c>
      <c r="D104" s="114" t="s">
        <v>326</v>
      </c>
      <c r="E104" s="171" t="s">
        <v>605</v>
      </c>
      <c r="F104" s="10" t="s">
        <v>21</v>
      </c>
      <c r="G104" s="12" t="s">
        <v>22</v>
      </c>
      <c r="H104" s="73">
        <v>1</v>
      </c>
      <c r="I104" s="31">
        <f>VLOOKUP(C104,[1]Sheet1!$B:$AY,50,0)</f>
        <v>5102.09</v>
      </c>
      <c r="J104" s="31">
        <f>VLOOKUP(C104,[1]Sheet1!$B:$AZ,51,0)</f>
        <v>10204.18</v>
      </c>
      <c r="K104" s="44">
        <f>VLOOKUP(C104,[1]Sheet1!$B$5:$BB$697,53,0)</f>
        <v>0</v>
      </c>
      <c r="L104" s="44">
        <f>VLOOKUP(C104,[1]Sheet1!$B:$BC,54,0)</f>
        <v>0</v>
      </c>
      <c r="M104" s="44">
        <f>VLOOKUP(C104,[1]Sheet1!$B:$BD,55,0)</f>
        <v>0</v>
      </c>
      <c r="N104" s="44">
        <f>VLOOKUP(C104,[1]Sheet1!$B:$BE,56,0)</f>
        <v>0</v>
      </c>
      <c r="O104" s="44">
        <f>VLOOKUP(C104,[1]Sheet1!$B:$BF,57,0)</f>
        <v>0</v>
      </c>
      <c r="P104" s="44">
        <f>VLOOKUP(C104,[2]Sheet1!$B:$BH,59,0)</f>
        <v>850.34833333333336</v>
      </c>
      <c r="Q104" s="108">
        <f t="shared" si="17"/>
        <v>850.34833333333336</v>
      </c>
      <c r="R104" s="109"/>
      <c r="S104" s="109"/>
      <c r="T104" s="109"/>
      <c r="U104" s="109">
        <f>VLOOKUP(C104,'[4]5.30 (2)'!$C$4:$V$115,20,0)</f>
        <v>5100</v>
      </c>
      <c r="V104" s="109">
        <f t="shared" si="18"/>
        <v>5100</v>
      </c>
      <c r="W104" s="106">
        <f t="shared" si="19"/>
        <v>-4249.6516666666666</v>
      </c>
      <c r="X104" s="112">
        <f t="shared" si="20"/>
        <v>5104.18</v>
      </c>
      <c r="Y104" s="61">
        <f t="shared" si="21"/>
        <v>-4249.6516666666666</v>
      </c>
      <c r="Z104" s="107">
        <f t="shared" si="22"/>
        <v>0</v>
      </c>
      <c r="AA104" s="61"/>
      <c r="AB104" s="26" t="str">
        <f>IF(Z104&lt;=0,"100%",AA104/Z104)</f>
        <v>100%</v>
      </c>
      <c r="AC104" s="61"/>
      <c r="AD104" s="26" t="str">
        <f t="shared" si="13"/>
        <v>100%</v>
      </c>
      <c r="AE104" s="61"/>
      <c r="AF104" s="26" t="str">
        <f t="shared" si="14"/>
        <v>100%</v>
      </c>
      <c r="AG104" s="17">
        <f>AA104</f>
        <v>0</v>
      </c>
      <c r="AH104" s="122">
        <f>AG104/$AG$1</f>
        <v>0</v>
      </c>
      <c r="AI104" s="124"/>
      <c r="AJ104" s="124"/>
      <c r="AK104" s="124"/>
      <c r="AL104" s="124">
        <f t="shared" si="15"/>
        <v>0</v>
      </c>
      <c r="AM104" s="24">
        <v>0</v>
      </c>
      <c r="AN104" s="126">
        <f>IF(AG104=0,0,AL104/AG104+AM104)</f>
        <v>0</v>
      </c>
      <c r="AO104" s="17">
        <f>AG104*(1-AN104)</f>
        <v>0</v>
      </c>
      <c r="AP104" s="14"/>
      <c r="AQ104" s="7"/>
      <c r="AR104" s="14"/>
      <c r="AS104" s="10" t="s">
        <v>23</v>
      </c>
      <c r="AT104" s="23"/>
      <c r="AU104" s="7" t="s">
        <v>24</v>
      </c>
      <c r="AV104" s="20"/>
    </row>
    <row r="105" spans="1:48" ht="36" hidden="1" customHeight="1" x14ac:dyDescent="0.25">
      <c r="A105" s="7">
        <f t="shared" si="16"/>
        <v>102</v>
      </c>
      <c r="B105" s="7" t="s">
        <v>29</v>
      </c>
      <c r="C105" s="8" t="s">
        <v>327</v>
      </c>
      <c r="D105" s="114" t="s">
        <v>328</v>
      </c>
      <c r="E105" s="12" t="s">
        <v>619</v>
      </c>
      <c r="F105" s="11" t="s">
        <v>27</v>
      </c>
      <c r="G105" s="12" t="s">
        <v>22</v>
      </c>
      <c r="H105" s="73">
        <v>0.8</v>
      </c>
      <c r="I105" s="31">
        <f>VLOOKUP(C105,[1]Sheet1!$B:$AY,50,0)</f>
        <v>106230.66</v>
      </c>
      <c r="J105" s="31">
        <f>VLOOKUP(C105,[1]Sheet1!$B:$AZ,51,0)</f>
        <v>106230.66</v>
      </c>
      <c r="K105" s="44">
        <f>VLOOKUP(C105,[1]Sheet1!$B$5:$BB$697,53,0)</f>
        <v>15137.006666666701</v>
      </c>
      <c r="L105" s="44">
        <f>VLOOKUP(C105,[1]Sheet1!$B:$BC,54,0)</f>
        <v>11305.571666666699</v>
      </c>
      <c r="M105" s="44">
        <f>VLOOKUP(C105,[1]Sheet1!$B:$BD,55,0)</f>
        <v>11305.571666666699</v>
      </c>
      <c r="N105" s="44">
        <f>VLOOKUP(C105,[1]Sheet1!$B:$BE,56,0)</f>
        <v>9088.9050000000007</v>
      </c>
      <c r="O105" s="44">
        <f>VLOOKUP(C105,[1]Sheet1!$B:$BF,57,0)</f>
        <v>5222.23833333333</v>
      </c>
      <c r="P105" s="44">
        <f>VLOOKUP(C105,[2]Sheet1!$B:$BH,59,0)</f>
        <v>5222.2383333333337</v>
      </c>
      <c r="Q105" s="108">
        <f t="shared" si="17"/>
        <v>45825.225333333408</v>
      </c>
      <c r="R105" s="109">
        <f>VLOOKUP(C105,[3]Sheet2!$A:$V,21,0)</f>
        <v>20000</v>
      </c>
      <c r="S105" s="109"/>
      <c r="T105" s="109"/>
      <c r="U105" s="109">
        <f>VLOOKUP(C105,'[4]5.30 (2)'!$C$4:$V$115,20,0)</f>
        <v>10000</v>
      </c>
      <c r="V105" s="109">
        <f t="shared" si="18"/>
        <v>30000</v>
      </c>
      <c r="W105" s="106">
        <f t="shared" si="19"/>
        <v>15825.225333333408</v>
      </c>
      <c r="X105" s="112">
        <f t="shared" si="20"/>
        <v>96230.66</v>
      </c>
      <c r="Y105" s="61">
        <f t="shared" si="21"/>
        <v>15825.225333333408</v>
      </c>
      <c r="Z105" s="107">
        <f t="shared" si="22"/>
        <v>15825.225333333408</v>
      </c>
      <c r="AA105" s="61"/>
      <c r="AB105" s="26">
        <f>IF(Z105&lt;=0,"100%",AA105/Z105)</f>
        <v>0</v>
      </c>
      <c r="AC105" s="138">
        <v>20000</v>
      </c>
      <c r="AD105" s="26">
        <f t="shared" si="13"/>
        <v>1.2638050693580374</v>
      </c>
      <c r="AE105" s="138">
        <v>50000</v>
      </c>
      <c r="AF105" s="26">
        <f t="shared" si="14"/>
        <v>3.1595126733950938</v>
      </c>
      <c r="AG105" s="17">
        <f>AA105</f>
        <v>0</v>
      </c>
      <c r="AH105" s="122">
        <f>AG105/$AG$1</f>
        <v>0</v>
      </c>
      <c r="AI105" s="124"/>
      <c r="AJ105" s="124"/>
      <c r="AK105" s="124"/>
      <c r="AL105" s="124">
        <f t="shared" si="15"/>
        <v>0</v>
      </c>
      <c r="AM105" s="24">
        <v>0.03</v>
      </c>
      <c r="AN105" s="126">
        <f>IF(AG105=0,0,AL105/AG105+AM105)</f>
        <v>0</v>
      </c>
      <c r="AO105" s="17">
        <f>AG105*(1-AN105)</f>
        <v>0</v>
      </c>
      <c r="AP105" s="14"/>
      <c r="AQ105" s="7"/>
      <c r="AR105" s="14"/>
      <c r="AS105" s="10" t="s">
        <v>23</v>
      </c>
      <c r="AT105" s="23"/>
      <c r="AU105" s="7" t="s">
        <v>24</v>
      </c>
      <c r="AV105" s="20" t="s">
        <v>329</v>
      </c>
    </row>
    <row r="106" spans="1:48" ht="36" hidden="1" customHeight="1" x14ac:dyDescent="0.25">
      <c r="A106" s="7">
        <f t="shared" si="16"/>
        <v>103</v>
      </c>
      <c r="B106" s="7" t="s">
        <v>57</v>
      </c>
      <c r="C106" s="8" t="s">
        <v>284</v>
      </c>
      <c r="D106" s="114" t="s">
        <v>227</v>
      </c>
      <c r="E106" s="171" t="s">
        <v>605</v>
      </c>
      <c r="F106" s="11" t="s">
        <v>27</v>
      </c>
      <c r="G106" s="12" t="s">
        <v>22</v>
      </c>
      <c r="H106" s="73">
        <v>0.8</v>
      </c>
      <c r="I106" s="31">
        <f>VLOOKUP(C106,[1]Sheet1!$B:$AY,50,0)</f>
        <v>115946.18</v>
      </c>
      <c r="J106" s="31">
        <f>VLOOKUP(C106,[1]Sheet1!$B:$AZ,51,0)</f>
        <v>54120.49</v>
      </c>
      <c r="K106" s="44">
        <f>VLOOKUP(C106,[1]Sheet1!$B$5:$BB$697,53,0)</f>
        <v>6354.7883333333302</v>
      </c>
      <c r="L106" s="44">
        <f>VLOOKUP(C106,[1]Sheet1!$B:$BC,54,0)</f>
        <v>6722.415</v>
      </c>
      <c r="M106" s="44">
        <f>VLOOKUP(C106,[1]Sheet1!$B:$BD,55,0)</f>
        <v>9020.0816666666706</v>
      </c>
      <c r="N106" s="44">
        <f>VLOOKUP(C106,[1]Sheet1!$B:$BE,56,0)</f>
        <v>12466.5816666667</v>
      </c>
      <c r="O106" s="44">
        <f>VLOOKUP(C106,[1]Sheet1!$B:$BF,57,0)</f>
        <v>19324.363333333298</v>
      </c>
      <c r="P106" s="44">
        <f>VLOOKUP(C106,[2]Sheet1!$B:$BH,59,0)</f>
        <v>19324.363333333335</v>
      </c>
      <c r="Q106" s="108">
        <f t="shared" si="17"/>
        <v>58570.074666666675</v>
      </c>
      <c r="R106" s="109">
        <f>VLOOKUP(C106,[3]Sheet2!$A:$V,21,0)</f>
        <v>17635.189333333299</v>
      </c>
      <c r="S106" s="109"/>
      <c r="T106" s="109"/>
      <c r="U106" s="109">
        <f>VLOOKUP(C106,'[4]5.30 (2)'!$C$4:$V$115,20,0)</f>
        <v>40000</v>
      </c>
      <c r="V106" s="109">
        <f t="shared" si="18"/>
        <v>57635.189333333299</v>
      </c>
      <c r="W106" s="106">
        <f t="shared" si="19"/>
        <v>934.88533333337546</v>
      </c>
      <c r="X106" s="112">
        <f t="shared" si="20"/>
        <v>14120.489999999998</v>
      </c>
      <c r="Y106" s="61">
        <f t="shared" si="21"/>
        <v>934.88533333337546</v>
      </c>
      <c r="Z106" s="107">
        <f t="shared" si="22"/>
        <v>934.88533333337546</v>
      </c>
      <c r="AA106" s="61"/>
      <c r="AB106" s="26">
        <f>IF(Z106&lt;=0,"100%",AA106/Z106)</f>
        <v>0</v>
      </c>
      <c r="AC106" s="61"/>
      <c r="AD106" s="26">
        <f t="shared" si="13"/>
        <v>0</v>
      </c>
      <c r="AE106" s="61"/>
      <c r="AF106" s="26">
        <f t="shared" si="14"/>
        <v>0</v>
      </c>
      <c r="AG106" s="17">
        <f>AA106</f>
        <v>0</v>
      </c>
      <c r="AH106" s="122">
        <f>AG106/$AG$1</f>
        <v>0</v>
      </c>
      <c r="AI106" s="124"/>
      <c r="AJ106" s="124"/>
      <c r="AK106" s="124"/>
      <c r="AL106" s="124">
        <f t="shared" si="15"/>
        <v>0</v>
      </c>
      <c r="AM106" s="24">
        <v>0</v>
      </c>
      <c r="AN106" s="126">
        <f>IF(AG106=0,0,AL106/AG106+AM106)</f>
        <v>0</v>
      </c>
      <c r="AO106" s="17">
        <f>AG106*(1-AN106)</f>
        <v>0</v>
      </c>
      <c r="AP106" s="14"/>
      <c r="AQ106" s="7"/>
      <c r="AR106" s="14"/>
      <c r="AS106" s="10" t="s">
        <v>23</v>
      </c>
      <c r="AT106" s="23"/>
      <c r="AU106" s="7" t="s">
        <v>56</v>
      </c>
      <c r="AV106" s="20"/>
    </row>
    <row r="107" spans="1:48" ht="36" hidden="1" customHeight="1" x14ac:dyDescent="0.25">
      <c r="A107" s="7">
        <f t="shared" si="16"/>
        <v>104</v>
      </c>
      <c r="B107" s="7" t="s">
        <v>29</v>
      </c>
      <c r="C107" s="8" t="s">
        <v>285</v>
      </c>
      <c r="D107" s="114" t="s">
        <v>228</v>
      </c>
      <c r="E107" s="12" t="s">
        <v>621</v>
      </c>
      <c r="F107" s="11" t="s">
        <v>27</v>
      </c>
      <c r="G107" s="12" t="s">
        <v>22</v>
      </c>
      <c r="H107" s="73">
        <v>0.8</v>
      </c>
      <c r="I107" s="31">
        <f>VLOOKUP(C107,[1]Sheet1!$B:$AY,50,0)</f>
        <v>2580526.36</v>
      </c>
      <c r="J107" s="31">
        <f>VLOOKUP(C107,[1]Sheet1!$B:$AZ,51,0)</f>
        <v>1225073.28</v>
      </c>
      <c r="K107" s="44">
        <f>VLOOKUP(C107,[1]Sheet1!$B$5:$BB$697,53,0)</f>
        <v>56637.038333333301</v>
      </c>
      <c r="L107" s="44">
        <f>VLOOKUP(C107,[1]Sheet1!$B:$BC,54,0)</f>
        <v>56637.038333333301</v>
      </c>
      <c r="M107" s="44">
        <f>VLOOKUP(C107,[1]Sheet1!$B:$BD,55,0)</f>
        <v>56637.038333333301</v>
      </c>
      <c r="N107" s="44">
        <f>VLOOKUP(C107,[1]Sheet1!$B:$BE,56,0)</f>
        <v>203003.721666667</v>
      </c>
      <c r="O107" s="44">
        <f>VLOOKUP(C107,[1]Sheet1!$B:$BF,57,0)</f>
        <v>291213.05499999999</v>
      </c>
      <c r="P107" s="44">
        <f>VLOOKUP(C107,[2]Sheet1!$B:$BH,59,0)</f>
        <v>403895.90166666667</v>
      </c>
      <c r="Q107" s="108">
        <f t="shared" si="17"/>
        <v>854419.03466666676</v>
      </c>
      <c r="R107" s="109">
        <f>VLOOKUP(C107,[3]Sheet2!$A:$V,21,0)</f>
        <v>150000</v>
      </c>
      <c r="S107" s="109"/>
      <c r="T107" s="109"/>
      <c r="U107" s="109">
        <f>VLOOKUP(C107,'[4]5.30 (2)'!$C$4:$V$115,20,0)</f>
        <v>100000</v>
      </c>
      <c r="V107" s="109">
        <f t="shared" si="18"/>
        <v>250000</v>
      </c>
      <c r="W107" s="106">
        <f t="shared" si="19"/>
        <v>604419.03466666676</v>
      </c>
      <c r="X107" s="112">
        <f t="shared" si="20"/>
        <v>1125073.28</v>
      </c>
      <c r="Y107" s="61">
        <f t="shared" si="21"/>
        <v>604419.03466666676</v>
      </c>
      <c r="Z107" s="107">
        <f t="shared" si="22"/>
        <v>604419.03466666676</v>
      </c>
      <c r="AA107" s="79">
        <v>300000</v>
      </c>
      <c r="AB107" s="26">
        <f>IF(Z107&lt;=0,"100%",AA107/Z107)</f>
        <v>0.49634439485422244</v>
      </c>
      <c r="AC107" s="138">
        <v>500000</v>
      </c>
      <c r="AD107" s="26">
        <f t="shared" si="13"/>
        <v>0.82724065809037073</v>
      </c>
      <c r="AE107" s="138">
        <v>500000</v>
      </c>
      <c r="AF107" s="26">
        <f t="shared" si="14"/>
        <v>0.82724065809037073</v>
      </c>
      <c r="AG107" s="128">
        <f>AA107</f>
        <v>300000</v>
      </c>
      <c r="AH107" s="122">
        <f>AG107/$AG$1</f>
        <v>0.17722077670979863</v>
      </c>
      <c r="AI107" s="124"/>
      <c r="AJ107" s="124"/>
      <c r="AK107" s="124"/>
      <c r="AL107" s="124">
        <f t="shared" si="15"/>
        <v>0</v>
      </c>
      <c r="AM107" s="24">
        <v>0</v>
      </c>
      <c r="AN107" s="126">
        <f>IF(AG107=0,0,AL107/AG107+AM107)</f>
        <v>0</v>
      </c>
      <c r="AO107" s="17">
        <f>AG107*(1-AN107)</f>
        <v>300000</v>
      </c>
      <c r="AP107" s="14"/>
      <c r="AQ107" s="7"/>
      <c r="AR107" s="14"/>
      <c r="AS107" s="10" t="s">
        <v>23</v>
      </c>
      <c r="AT107" s="23"/>
      <c r="AU107" s="7" t="s">
        <v>56</v>
      </c>
      <c r="AV107" s="20"/>
    </row>
    <row r="108" spans="1:48" ht="36" hidden="1" customHeight="1" x14ac:dyDescent="0.25">
      <c r="A108" s="7">
        <f t="shared" si="16"/>
        <v>105</v>
      </c>
      <c r="B108" s="7" t="s">
        <v>29</v>
      </c>
      <c r="C108" s="8" t="s">
        <v>181</v>
      </c>
      <c r="D108" s="114" t="s">
        <v>182</v>
      </c>
      <c r="E108" s="12" t="s">
        <v>621</v>
      </c>
      <c r="F108" s="11" t="s">
        <v>21</v>
      </c>
      <c r="G108" s="12" t="s">
        <v>22</v>
      </c>
      <c r="H108" s="73">
        <v>0.8</v>
      </c>
      <c r="I108" s="31">
        <f>VLOOKUP(C108,[1]Sheet1!$B:$AY,50,0)</f>
        <v>140095.57</v>
      </c>
      <c r="J108" s="31">
        <f>VLOOKUP(C108,[1]Sheet1!$B:$AZ,51,0)</f>
        <v>140095.57</v>
      </c>
      <c r="K108" s="44">
        <f>VLOOKUP(C108,[1]Sheet1!$B$5:$BB$697,53,0)</f>
        <v>12110.95</v>
      </c>
      <c r="L108" s="44">
        <f>VLOOKUP(C108,[1]Sheet1!$B:$BC,54,0)</f>
        <v>15110.93</v>
      </c>
      <c r="M108" s="44">
        <f>VLOOKUP(C108,[1]Sheet1!$B:$BD,55,0)</f>
        <v>15414.1466666667</v>
      </c>
      <c r="N108" s="44">
        <f>VLOOKUP(C108,[1]Sheet1!$B:$BE,56,0)</f>
        <v>14464.1466666667</v>
      </c>
      <c r="O108" s="44">
        <f>VLOOKUP(C108,[1]Sheet1!$B:$BF,57,0)</f>
        <v>12530.813333333301</v>
      </c>
      <c r="P108" s="44">
        <f>VLOOKUP(C108,[2]Sheet1!$B:$BH,59,0)</f>
        <v>13125.946666666669</v>
      </c>
      <c r="Q108" s="108">
        <f t="shared" si="17"/>
        <v>66205.546666666691</v>
      </c>
      <c r="R108" s="109">
        <f>VLOOKUP(C108,[3]Sheet2!$A:$V,21,0)</f>
        <v>50000</v>
      </c>
      <c r="S108" s="109"/>
      <c r="T108" s="109"/>
      <c r="U108" s="109">
        <f>VLOOKUP(C108,'[4]5.30 (2)'!$C$4:$V$115,20,0)</f>
        <v>10000</v>
      </c>
      <c r="V108" s="109">
        <f t="shared" si="18"/>
        <v>60000</v>
      </c>
      <c r="W108" s="106">
        <f t="shared" si="19"/>
        <v>6205.5466666666907</v>
      </c>
      <c r="X108" s="112">
        <f t="shared" si="20"/>
        <v>130095.57</v>
      </c>
      <c r="Y108" s="61">
        <f t="shared" si="21"/>
        <v>6205.5466666666907</v>
      </c>
      <c r="Z108" s="107">
        <f t="shared" si="22"/>
        <v>6205.5466666666907</v>
      </c>
      <c r="AA108" s="61"/>
      <c r="AB108" s="26">
        <f>IF(Z108&lt;=0,"100%",AA108/Z108)</f>
        <v>0</v>
      </c>
      <c r="AC108" s="61"/>
      <c r="AD108" s="26">
        <f t="shared" si="13"/>
        <v>0</v>
      </c>
      <c r="AE108" s="61"/>
      <c r="AF108" s="26">
        <f t="shared" si="14"/>
        <v>0</v>
      </c>
      <c r="AG108" s="17">
        <f>AA108</f>
        <v>0</v>
      </c>
      <c r="AH108" s="122">
        <f>AG108/$AG$1</f>
        <v>0</v>
      </c>
      <c r="AI108" s="124"/>
      <c r="AJ108" s="124"/>
      <c r="AK108" s="124"/>
      <c r="AL108" s="124">
        <f t="shared" si="15"/>
        <v>0</v>
      </c>
      <c r="AM108" s="24">
        <v>0</v>
      </c>
      <c r="AN108" s="126">
        <f>IF(AG108=0,0,AL108/AG108+AM108)</f>
        <v>0</v>
      </c>
      <c r="AO108" s="17">
        <f>AG108*(1-AN108)</f>
        <v>0</v>
      </c>
      <c r="AP108" s="14"/>
      <c r="AQ108" s="7"/>
      <c r="AR108" s="14"/>
      <c r="AS108" s="10" t="s">
        <v>23</v>
      </c>
      <c r="AT108" s="23"/>
      <c r="AU108" s="7" t="s">
        <v>85</v>
      </c>
      <c r="AV108" s="20"/>
    </row>
    <row r="109" spans="1:48" ht="36" hidden="1" customHeight="1" x14ac:dyDescent="0.25">
      <c r="A109" s="7">
        <f t="shared" si="16"/>
        <v>106</v>
      </c>
      <c r="B109" s="7" t="s">
        <v>57</v>
      </c>
      <c r="C109" s="8" t="s">
        <v>218</v>
      </c>
      <c r="D109" s="114" t="s">
        <v>219</v>
      </c>
      <c r="E109" s="171" t="s">
        <v>605</v>
      </c>
      <c r="F109" s="11" t="s">
        <v>21</v>
      </c>
      <c r="G109" s="12" t="s">
        <v>22</v>
      </c>
      <c r="H109" s="73">
        <v>0.8</v>
      </c>
      <c r="I109" s="31">
        <f>VLOOKUP(C109,[1]Sheet1!$B:$AY,50,0)</f>
        <v>41114.68</v>
      </c>
      <c r="J109" s="31">
        <f>VLOOKUP(C109,[1]Sheet1!$B:$AZ,51,0)</f>
        <v>20525.169999999998</v>
      </c>
      <c r="K109" s="44">
        <f>VLOOKUP(C109,[1]Sheet1!$B$5:$BB$697,53,0)</f>
        <v>0</v>
      </c>
      <c r="L109" s="44">
        <f>VLOOKUP(C109,[1]Sheet1!$B:$BC,54,0)</f>
        <v>1705.06833333333</v>
      </c>
      <c r="M109" s="44">
        <f>VLOOKUP(C109,[1]Sheet1!$B:$BD,55,0)</f>
        <v>1705.06833333333</v>
      </c>
      <c r="N109" s="44">
        <f>VLOOKUP(C109,[1]Sheet1!$B:$BE,56,0)</f>
        <v>3420.8616666666699</v>
      </c>
      <c r="O109" s="44">
        <f>VLOOKUP(C109,[1]Sheet1!$B:$BF,57,0)</f>
        <v>5136.6549999999997</v>
      </c>
      <c r="P109" s="44">
        <f>VLOOKUP(C109,[2]Sheet1!$B:$BH,59,0)</f>
        <v>6852.4466666666667</v>
      </c>
      <c r="Q109" s="108">
        <f t="shared" si="17"/>
        <v>15056.079999999996</v>
      </c>
      <c r="R109" s="109">
        <f>VLOOKUP(C109,[3]Sheet2!$A:$V,21,0)</f>
        <v>0</v>
      </c>
      <c r="S109" s="109"/>
      <c r="T109" s="109"/>
      <c r="U109" s="109">
        <f>VLOOKUP(C109,'[4]5.30 (2)'!$C$4:$V$115,20,0)</f>
        <v>10000</v>
      </c>
      <c r="V109" s="109">
        <f t="shared" si="18"/>
        <v>10000</v>
      </c>
      <c r="W109" s="106">
        <f t="shared" si="19"/>
        <v>5056.0799999999963</v>
      </c>
      <c r="X109" s="112">
        <f t="shared" si="20"/>
        <v>10525.169999999998</v>
      </c>
      <c r="Y109" s="61">
        <f t="shared" si="21"/>
        <v>5056.0799999999963</v>
      </c>
      <c r="Z109" s="107">
        <f t="shared" si="22"/>
        <v>5056.0799999999963</v>
      </c>
      <c r="AA109" s="61"/>
      <c r="AB109" s="26">
        <f>IF(Z109&lt;=0,"100%",AA109/Z109)</f>
        <v>0</v>
      </c>
      <c r="AC109" s="61"/>
      <c r="AD109" s="26">
        <f t="shared" si="13"/>
        <v>0</v>
      </c>
      <c r="AE109" s="61"/>
      <c r="AF109" s="26">
        <f t="shared" si="14"/>
        <v>0</v>
      </c>
      <c r="AG109" s="17">
        <f>AA109</f>
        <v>0</v>
      </c>
      <c r="AH109" s="122">
        <f>AG109/$AG$1</f>
        <v>0</v>
      </c>
      <c r="AI109" s="124"/>
      <c r="AJ109" s="124"/>
      <c r="AK109" s="124"/>
      <c r="AL109" s="124">
        <f t="shared" si="15"/>
        <v>0</v>
      </c>
      <c r="AM109" s="24">
        <v>0</v>
      </c>
      <c r="AN109" s="126">
        <f>IF(AG109=0,0,AL109/AG109+AM109)</f>
        <v>0</v>
      </c>
      <c r="AO109" s="17">
        <f>AG109*(1-AN109)</f>
        <v>0</v>
      </c>
      <c r="AP109" s="14"/>
      <c r="AQ109" s="7"/>
      <c r="AR109" s="14"/>
      <c r="AS109" s="10" t="s">
        <v>23</v>
      </c>
      <c r="AT109" s="23"/>
      <c r="AU109" s="7" t="s">
        <v>24</v>
      </c>
      <c r="AV109" s="20"/>
    </row>
    <row r="110" spans="1:48" ht="36" customHeight="1" x14ac:dyDescent="0.25">
      <c r="A110" s="7">
        <f t="shared" si="16"/>
        <v>107</v>
      </c>
      <c r="B110" s="7" t="s">
        <v>29</v>
      </c>
      <c r="C110" s="8" t="s">
        <v>90</v>
      </c>
      <c r="D110" s="114" t="s">
        <v>91</v>
      </c>
      <c r="E110" s="177" t="s">
        <v>625</v>
      </c>
      <c r="F110" s="11" t="s">
        <v>21</v>
      </c>
      <c r="G110" s="12" t="s">
        <v>22</v>
      </c>
      <c r="H110" s="73">
        <v>1</v>
      </c>
      <c r="I110" s="31">
        <f>VLOOKUP(C110,[1]Sheet1!$B:$AY,50,0)</f>
        <v>2106160.4</v>
      </c>
      <c r="J110" s="31">
        <f>VLOOKUP(C110,[1]Sheet1!$B:$AZ,51,0)</f>
        <v>1500191.12</v>
      </c>
      <c r="K110" s="44">
        <f>VLOOKUP(C110,[1]Sheet1!$B$5:$BB$697,53,0)</f>
        <v>92578.64</v>
      </c>
      <c r="L110" s="44">
        <f>VLOOKUP(C110,[1]Sheet1!$B:$BC,54,0)</f>
        <v>109411.12</v>
      </c>
      <c r="M110" s="44">
        <f>VLOOKUP(C110,[1]Sheet1!$B:$BD,55,0)</f>
        <v>16832.48</v>
      </c>
      <c r="N110" s="44">
        <f>VLOOKUP(C110,[1]Sheet1!$B:$BE,56,0)</f>
        <v>16832.48</v>
      </c>
      <c r="O110" s="44">
        <f>VLOOKUP(C110,[1]Sheet1!$B:$BF,57,0)</f>
        <v>33664.959999999999</v>
      </c>
      <c r="P110" s="44">
        <f>VLOOKUP(C110,[2]Sheet1!$B:$BH,59,0)</f>
        <v>117827.36</v>
      </c>
      <c r="Q110" s="108">
        <f t="shared" si="17"/>
        <v>387147.04000000004</v>
      </c>
      <c r="R110" s="109">
        <f>VLOOKUP(C110,[3]Sheet2!$A:$V,21,0)</f>
        <v>0</v>
      </c>
      <c r="S110" s="109"/>
      <c r="T110" s="109"/>
      <c r="U110" s="109">
        <f>VLOOKUP(C110,'[4]5.30 (2)'!$C$4:$V$115,20,0)</f>
        <v>500000</v>
      </c>
      <c r="V110" s="109">
        <f t="shared" si="18"/>
        <v>500000</v>
      </c>
      <c r="W110" s="106">
        <f t="shared" si="19"/>
        <v>-112852.95999999996</v>
      </c>
      <c r="X110" s="112">
        <f t="shared" si="20"/>
        <v>1000191.1200000001</v>
      </c>
      <c r="Y110" s="61">
        <f t="shared" si="21"/>
        <v>-112852.95999999996</v>
      </c>
      <c r="Z110" s="107">
        <f t="shared" si="22"/>
        <v>0</v>
      </c>
      <c r="AA110" s="79">
        <v>400000</v>
      </c>
      <c r="AB110" s="26" t="str">
        <f>IF(Z110&lt;=0,"100%",AA110/Z110)</f>
        <v>100%</v>
      </c>
      <c r="AC110" s="138">
        <v>400000</v>
      </c>
      <c r="AD110" s="26" t="str">
        <f t="shared" si="13"/>
        <v>100%</v>
      </c>
      <c r="AE110" s="138">
        <v>800000</v>
      </c>
      <c r="AF110" s="26" t="str">
        <f t="shared" si="14"/>
        <v>100%</v>
      </c>
      <c r="AG110" s="128">
        <f>AA110</f>
        <v>400000</v>
      </c>
      <c r="AH110" s="122">
        <f>AG110/$AG$1</f>
        <v>0.23629436894639819</v>
      </c>
      <c r="AI110" s="124"/>
      <c r="AJ110" s="124"/>
      <c r="AK110" s="124"/>
      <c r="AL110" s="124">
        <f t="shared" si="15"/>
        <v>0</v>
      </c>
      <c r="AM110" s="24">
        <v>0</v>
      </c>
      <c r="AN110" s="126">
        <f>IF(AG110=0,0,AL110/AG110+AM110)</f>
        <v>0</v>
      </c>
      <c r="AO110" s="17">
        <f>AG110*(1-AN110)</f>
        <v>400000</v>
      </c>
      <c r="AP110" s="14">
        <v>45483</v>
      </c>
      <c r="AQ110" s="7">
        <v>3</v>
      </c>
      <c r="AR110" s="14">
        <f>AP110-AQ110</f>
        <v>45480</v>
      </c>
      <c r="AS110" s="10" t="s">
        <v>23</v>
      </c>
      <c r="AT110" s="23"/>
      <c r="AU110" s="7" t="s">
        <v>24</v>
      </c>
      <c r="AV110" s="20"/>
    </row>
    <row r="111" spans="1:48" ht="36" hidden="1" customHeight="1" x14ac:dyDescent="0.25">
      <c r="A111" s="7">
        <f t="shared" si="16"/>
        <v>108</v>
      </c>
      <c r="B111" s="7" t="s">
        <v>29</v>
      </c>
      <c r="C111" s="8" t="s">
        <v>36</v>
      </c>
      <c r="D111" s="114" t="s">
        <v>37</v>
      </c>
      <c r="E111" s="12" t="s">
        <v>621</v>
      </c>
      <c r="F111" s="11" t="s">
        <v>21</v>
      </c>
      <c r="G111" s="12" t="s">
        <v>22</v>
      </c>
      <c r="H111" s="73">
        <v>1</v>
      </c>
      <c r="I111" s="31">
        <f>VLOOKUP(C111,[1]Sheet1!$B:$AY,50,0)</f>
        <v>1376219.65</v>
      </c>
      <c r="J111" s="31">
        <f>VLOOKUP(C111,[1]Sheet1!$B:$AZ,51,0)</f>
        <v>1058346.22</v>
      </c>
      <c r="K111" s="44">
        <f>VLOOKUP(C111,[1]Sheet1!$B$5:$BB$697,53,0)</f>
        <v>105920.45833333299</v>
      </c>
      <c r="L111" s="44">
        <f>VLOOKUP(C111,[1]Sheet1!$B:$BC,54,0)</f>
        <v>176391.036666667</v>
      </c>
      <c r="M111" s="44">
        <f>VLOOKUP(C111,[1]Sheet1!$B:$BD,55,0)</f>
        <v>176391.036666667</v>
      </c>
      <c r="N111" s="44">
        <f>VLOOKUP(C111,[1]Sheet1!$B:$BE,56,0)</f>
        <v>223966.47</v>
      </c>
      <c r="O111" s="44">
        <f>VLOOKUP(C111,[1]Sheet1!$B:$BF,57,0)</f>
        <v>222925.95</v>
      </c>
      <c r="P111" s="44">
        <f>VLOOKUP(C111,[2]Sheet1!$B:$BH,59,0)</f>
        <v>168407.66333333333</v>
      </c>
      <c r="Q111" s="108">
        <f t="shared" si="17"/>
        <v>1074002.6150000002</v>
      </c>
      <c r="R111" s="109">
        <f>VLOOKUP(C111,[3]Sheet2!$A:$V,21,0)</f>
        <v>0</v>
      </c>
      <c r="S111" s="109"/>
      <c r="T111" s="109"/>
      <c r="U111" s="109">
        <f>VLOOKUP(C111,'[4]5.30 (2)'!$C$4:$V$115,20,0)</f>
        <v>400000</v>
      </c>
      <c r="V111" s="109">
        <f t="shared" si="18"/>
        <v>400000</v>
      </c>
      <c r="W111" s="106">
        <f t="shared" si="19"/>
        <v>674002.61500000022</v>
      </c>
      <c r="X111" s="112">
        <f t="shared" si="20"/>
        <v>658346.22</v>
      </c>
      <c r="Y111" s="61">
        <f t="shared" si="21"/>
        <v>674002.61500000022</v>
      </c>
      <c r="Z111" s="107">
        <f t="shared" si="22"/>
        <v>674002.61500000022</v>
      </c>
      <c r="AA111" s="138">
        <v>250000</v>
      </c>
      <c r="AB111" s="26">
        <f>IF(Z111&lt;=0,"100%",AA111/Z111)</f>
        <v>0.37091844220812098</v>
      </c>
      <c r="AC111" s="138">
        <v>400000</v>
      </c>
      <c r="AD111" s="26">
        <f t="shared" si="13"/>
        <v>0.59346950753299355</v>
      </c>
      <c r="AE111" s="138">
        <v>500000</v>
      </c>
      <c r="AF111" s="26">
        <f t="shared" si="14"/>
        <v>0.74183688441624196</v>
      </c>
      <c r="AG111" s="17">
        <f>AA111</f>
        <v>250000</v>
      </c>
      <c r="AH111" s="122">
        <f>AG111/$AG$1</f>
        <v>0.14768398059149887</v>
      </c>
      <c r="AI111" s="124"/>
      <c r="AJ111" s="124"/>
      <c r="AK111" s="124"/>
      <c r="AL111" s="124">
        <f t="shared" si="15"/>
        <v>0</v>
      </c>
      <c r="AM111" s="24">
        <v>2.5000000000000001E-2</v>
      </c>
      <c r="AN111" s="126">
        <f>IF(AG111=0,0,AL111/AG111+AM111)</f>
        <v>2.5000000000000001E-2</v>
      </c>
      <c r="AO111" s="17">
        <f>AG111*(1-AN111)</f>
        <v>243750</v>
      </c>
      <c r="AP111" s="14">
        <v>45474</v>
      </c>
      <c r="AQ111" s="7"/>
      <c r="AR111" s="14"/>
      <c r="AS111" s="10" t="s">
        <v>23</v>
      </c>
      <c r="AT111" s="17"/>
      <c r="AU111" s="7" t="s">
        <v>24</v>
      </c>
      <c r="AV111" s="20"/>
    </row>
    <row r="112" spans="1:48" ht="36" hidden="1" customHeight="1" x14ac:dyDescent="0.25">
      <c r="A112" s="7">
        <f t="shared" si="16"/>
        <v>109</v>
      </c>
      <c r="B112" s="7" t="s">
        <v>190</v>
      </c>
      <c r="C112" s="8" t="s">
        <v>137</v>
      </c>
      <c r="D112" s="114" t="s">
        <v>138</v>
      </c>
      <c r="E112" s="171" t="s">
        <v>605</v>
      </c>
      <c r="F112" s="11" t="s">
        <v>21</v>
      </c>
      <c r="G112" s="12" t="s">
        <v>22</v>
      </c>
      <c r="H112" s="73">
        <v>0.8</v>
      </c>
      <c r="I112" s="31">
        <f>VLOOKUP(C112,[1]Sheet1!$B:$AY,50,0)</f>
        <v>229913.24</v>
      </c>
      <c r="J112" s="31">
        <f>VLOOKUP(C112,[1]Sheet1!$B:$AZ,51,0)</f>
        <v>155223.45000000001</v>
      </c>
      <c r="K112" s="44">
        <f>VLOOKUP(C112,[1]Sheet1!$B$5:$BB$697,53,0)</f>
        <v>21493.6033333333</v>
      </c>
      <c r="L112" s="44">
        <f>VLOOKUP(C112,[1]Sheet1!$B:$BC,54,0)</f>
        <v>23968.918333333299</v>
      </c>
      <c r="M112" s="44">
        <f>VLOOKUP(C112,[1]Sheet1!$B:$BD,55,0)</f>
        <v>22838.168333333299</v>
      </c>
      <c r="N112" s="44">
        <f>VLOOKUP(C112,[1]Sheet1!$B:$BE,56,0)</f>
        <v>19454.834999999999</v>
      </c>
      <c r="O112" s="44">
        <f>VLOOKUP(C112,[1]Sheet1!$B:$BF,57,0)</f>
        <v>26736.4666666667</v>
      </c>
      <c r="P112" s="44">
        <f>VLOOKUP(C112,[2]Sheet1!$B:$BH,59,0)</f>
        <v>21811.823333333334</v>
      </c>
      <c r="Q112" s="108">
        <f t="shared" si="17"/>
        <v>109043.05199999994</v>
      </c>
      <c r="R112" s="109">
        <f>VLOOKUP(C112,[3]Sheet2!$A:$V,21,0)</f>
        <v>0</v>
      </c>
      <c r="S112" s="109"/>
      <c r="T112" s="109"/>
      <c r="U112" s="109">
        <f>VLOOKUP(C112,'[4]5.30 (2)'!$C$4:$V$115,20,0)</f>
        <v>0</v>
      </c>
      <c r="V112" s="109">
        <f t="shared" si="18"/>
        <v>0</v>
      </c>
      <c r="W112" s="106">
        <f t="shared" si="19"/>
        <v>109043.05199999994</v>
      </c>
      <c r="X112" s="112">
        <f t="shared" si="20"/>
        <v>155223.45000000001</v>
      </c>
      <c r="Y112" s="61">
        <f t="shared" si="21"/>
        <v>109043.05199999994</v>
      </c>
      <c r="Z112" s="107">
        <f t="shared" si="22"/>
        <v>109043.05199999994</v>
      </c>
      <c r="AA112" s="138">
        <v>10000</v>
      </c>
      <c r="AB112" s="26">
        <f>IF(Z112&lt;=0,"100%",AA112/Z112)</f>
        <v>9.1706897565559761E-2</v>
      </c>
      <c r="AC112" s="138">
        <v>50000</v>
      </c>
      <c r="AD112" s="26">
        <f t="shared" si="13"/>
        <v>0.45853448782779876</v>
      </c>
      <c r="AE112" s="138">
        <v>100000</v>
      </c>
      <c r="AF112" s="26">
        <f t="shared" si="14"/>
        <v>0.91706897565559753</v>
      </c>
      <c r="AG112" s="17">
        <f>AA112</f>
        <v>10000</v>
      </c>
      <c r="AH112" s="122">
        <f>AG112/$AG$1</f>
        <v>5.9073592236599543E-3</v>
      </c>
      <c r="AI112" s="124"/>
      <c r="AJ112" s="124"/>
      <c r="AK112" s="124"/>
      <c r="AL112" s="124">
        <f t="shared" si="15"/>
        <v>0</v>
      </c>
      <c r="AM112" s="24">
        <v>0</v>
      </c>
      <c r="AN112" s="126">
        <f>IF(AG112=0,0,AL112/AG112+AM112)</f>
        <v>0</v>
      </c>
      <c r="AO112" s="17">
        <f>AG112*(1-AN112)</f>
        <v>10000</v>
      </c>
      <c r="AP112" s="14">
        <v>45474</v>
      </c>
      <c r="AQ112" s="135">
        <v>3</v>
      </c>
      <c r="AR112" s="134">
        <f t="shared" ref="AR112:AR175" si="23">AP112-AQ112</f>
        <v>45471</v>
      </c>
      <c r="AS112" s="10" t="s">
        <v>23</v>
      </c>
      <c r="AT112" s="23"/>
      <c r="AU112" s="7" t="s">
        <v>24</v>
      </c>
      <c r="AV112" s="20"/>
    </row>
    <row r="113" spans="1:48" ht="36" hidden="1" customHeight="1" x14ac:dyDescent="0.25">
      <c r="A113" s="7">
        <f t="shared" si="16"/>
        <v>110</v>
      </c>
      <c r="B113" s="7" t="s">
        <v>29</v>
      </c>
      <c r="C113" s="8" t="s">
        <v>173</v>
      </c>
      <c r="D113" s="118" t="s">
        <v>174</v>
      </c>
      <c r="E113" s="12" t="s">
        <v>621</v>
      </c>
      <c r="F113" s="11" t="s">
        <v>21</v>
      </c>
      <c r="G113" s="12" t="s">
        <v>22</v>
      </c>
      <c r="H113" s="73">
        <v>1</v>
      </c>
      <c r="I113" s="31">
        <f>VLOOKUP(C113,[1]Sheet1!$B:$AY,50,0)</f>
        <v>210316.28</v>
      </c>
      <c r="J113" s="31">
        <f>VLOOKUP(C113,[1]Sheet1!$B:$AZ,51,0)</f>
        <v>210316.28</v>
      </c>
      <c r="K113" s="44">
        <f>VLOOKUP(C113,[1]Sheet1!$B$5:$BB$697,53,0)</f>
        <v>15375.9666666667</v>
      </c>
      <c r="L113" s="44">
        <f>VLOOKUP(C113,[1]Sheet1!$B:$BC,54,0)</f>
        <v>15375.9666666667</v>
      </c>
      <c r="M113" s="44">
        <f>VLOOKUP(C113,[1]Sheet1!$B:$BD,55,0)</f>
        <v>28309.833333333299</v>
      </c>
      <c r="N113" s="44">
        <f>VLOOKUP(C113,[1]Sheet1!$B:$BE,56,0)</f>
        <v>35052.713333333297</v>
      </c>
      <c r="O113" s="44">
        <f>VLOOKUP(C113,[1]Sheet1!$B:$BF,57,0)</f>
        <v>35052.713333333297</v>
      </c>
      <c r="P113" s="44">
        <f>VLOOKUP(C113,[2]Sheet1!$B:$BH,59,0)</f>
        <v>25189.338333333333</v>
      </c>
      <c r="Q113" s="108">
        <f t="shared" si="17"/>
        <v>154356.53166666662</v>
      </c>
      <c r="R113" s="109"/>
      <c r="S113" s="109"/>
      <c r="T113" s="109">
        <v>169859</v>
      </c>
      <c r="U113" s="109">
        <f>VLOOKUP(C113,'[4]5.30 (2)'!$C$4:$V$115,20,0)</f>
        <v>20000</v>
      </c>
      <c r="V113" s="109">
        <f t="shared" si="18"/>
        <v>189859</v>
      </c>
      <c r="W113" s="106">
        <f t="shared" si="19"/>
        <v>-35502.468333333381</v>
      </c>
      <c r="X113" s="112">
        <f t="shared" si="20"/>
        <v>20457.28</v>
      </c>
      <c r="Y113" s="61">
        <f t="shared" si="21"/>
        <v>-35502.468333333381</v>
      </c>
      <c r="Z113" s="107">
        <f t="shared" si="22"/>
        <v>0</v>
      </c>
      <c r="AA113" s="61"/>
      <c r="AB113" s="26" t="str">
        <f>IF(Z113&lt;=0,"100%",AA113/Z113)</f>
        <v>100%</v>
      </c>
      <c r="AC113" s="61"/>
      <c r="AD113" s="26" t="str">
        <f t="shared" si="13"/>
        <v>100%</v>
      </c>
      <c r="AE113" s="61"/>
      <c r="AF113" s="26" t="str">
        <f t="shared" si="14"/>
        <v>100%</v>
      </c>
      <c r="AG113" s="17">
        <f>AA113</f>
        <v>0</v>
      </c>
      <c r="AH113" s="122">
        <f>AG113/$AG$1</f>
        <v>0</v>
      </c>
      <c r="AI113" s="124"/>
      <c r="AJ113" s="124"/>
      <c r="AK113" s="124"/>
      <c r="AL113" s="124">
        <f t="shared" si="15"/>
        <v>0</v>
      </c>
      <c r="AM113" s="24">
        <v>0</v>
      </c>
      <c r="AN113" s="126">
        <f>IF(AG113=0,0,AL113/AG113+AM113)</f>
        <v>0</v>
      </c>
      <c r="AO113" s="17">
        <f>AG113*(1-AN113)</f>
        <v>0</v>
      </c>
      <c r="AP113" s="14">
        <v>45474</v>
      </c>
      <c r="AQ113" s="7">
        <v>7</v>
      </c>
      <c r="AR113" s="14">
        <f t="shared" si="23"/>
        <v>45467</v>
      </c>
      <c r="AS113" s="10" t="s">
        <v>23</v>
      </c>
      <c r="AT113" s="23"/>
      <c r="AU113" s="7" t="s">
        <v>85</v>
      </c>
      <c r="AV113" s="20"/>
    </row>
    <row r="114" spans="1:48" ht="36" hidden="1" customHeight="1" x14ac:dyDescent="0.25">
      <c r="A114" s="7">
        <f t="shared" si="16"/>
        <v>111</v>
      </c>
      <c r="B114" s="7" t="s">
        <v>190</v>
      </c>
      <c r="C114" s="8" t="s">
        <v>171</v>
      </c>
      <c r="D114" s="114" t="s">
        <v>172</v>
      </c>
      <c r="E114" s="171" t="s">
        <v>605</v>
      </c>
      <c r="F114" s="11" t="s">
        <v>21</v>
      </c>
      <c r="G114" s="12" t="s">
        <v>22</v>
      </c>
      <c r="H114" s="73">
        <v>1</v>
      </c>
      <c r="I114" s="31">
        <f>VLOOKUP(C114,[1]Sheet1!$B:$AY,50,0)</f>
        <v>0</v>
      </c>
      <c r="J114" s="31">
        <f>VLOOKUP(C114,[1]Sheet1!$B:$AZ,51,0)</f>
        <v>0</v>
      </c>
      <c r="K114" s="44">
        <f>VLOOKUP(C114,[1]Sheet1!$B$5:$BB$697,53,0)</f>
        <v>0</v>
      </c>
      <c r="L114" s="44">
        <f>VLOOKUP(C114,[1]Sheet1!$B:$BC,54,0)</f>
        <v>0</v>
      </c>
      <c r="M114" s="44">
        <f>VLOOKUP(C114,[1]Sheet1!$B:$BD,55,0)</f>
        <v>0</v>
      </c>
      <c r="N114" s="44">
        <f>VLOOKUP(C114,[1]Sheet1!$B:$BE,56,0)</f>
        <v>0</v>
      </c>
      <c r="O114" s="44">
        <f>VLOOKUP(C114,[1]Sheet1!$B:$BF,57,0)</f>
        <v>0</v>
      </c>
      <c r="P114" s="44">
        <f>VLOOKUP(C114,[2]Sheet1!$B:$BH,59,0)</f>
        <v>0</v>
      </c>
      <c r="Q114" s="108">
        <f t="shared" si="17"/>
        <v>0</v>
      </c>
      <c r="R114" s="109"/>
      <c r="S114" s="109">
        <v>12530.25</v>
      </c>
      <c r="T114" s="109"/>
      <c r="U114" s="109"/>
      <c r="V114" s="109">
        <f t="shared" si="18"/>
        <v>12530.25</v>
      </c>
      <c r="W114" s="106">
        <f t="shared" si="19"/>
        <v>-12530.25</v>
      </c>
      <c r="X114" s="112">
        <f t="shared" si="20"/>
        <v>0</v>
      </c>
      <c r="Y114" s="61">
        <f t="shared" si="21"/>
        <v>-12530.25</v>
      </c>
      <c r="Z114" s="107">
        <f t="shared" si="22"/>
        <v>0</v>
      </c>
      <c r="AA114" s="61"/>
      <c r="AB114" s="26" t="str">
        <f>IF(Z114&lt;=0,"100%",AA114/Z114)</f>
        <v>100%</v>
      </c>
      <c r="AC114" s="61"/>
      <c r="AD114" s="26" t="str">
        <f t="shared" si="13"/>
        <v>100%</v>
      </c>
      <c r="AE114" s="61"/>
      <c r="AF114" s="26" t="str">
        <f t="shared" si="14"/>
        <v>100%</v>
      </c>
      <c r="AG114" s="17">
        <f>AA114</f>
        <v>0</v>
      </c>
      <c r="AH114" s="122">
        <f>AG114/$AG$1</f>
        <v>0</v>
      </c>
      <c r="AI114" s="124"/>
      <c r="AJ114" s="124"/>
      <c r="AK114" s="124"/>
      <c r="AL114" s="124">
        <f t="shared" si="15"/>
        <v>0</v>
      </c>
      <c r="AM114" s="24">
        <v>0</v>
      </c>
      <c r="AN114" s="126">
        <f>IF(AG114=0,0,AL114/AG114+AM114)</f>
        <v>0</v>
      </c>
      <c r="AO114" s="17">
        <f>AG114*(1-AN114)</f>
        <v>0</v>
      </c>
      <c r="AP114" s="14">
        <v>45474</v>
      </c>
      <c r="AQ114" s="7">
        <v>7</v>
      </c>
      <c r="AR114" s="14">
        <f t="shared" si="23"/>
        <v>45467</v>
      </c>
      <c r="AS114" s="10" t="s">
        <v>23</v>
      </c>
      <c r="AT114" s="23"/>
      <c r="AU114" s="7" t="s">
        <v>85</v>
      </c>
      <c r="AV114" s="20" t="s">
        <v>154</v>
      </c>
    </row>
    <row r="115" spans="1:48" ht="36" hidden="1" customHeight="1" x14ac:dyDescent="0.25">
      <c r="A115" s="7">
        <f t="shared" si="16"/>
        <v>112</v>
      </c>
      <c r="B115" s="7" t="s">
        <v>29</v>
      </c>
      <c r="C115" s="8" t="s">
        <v>54</v>
      </c>
      <c r="D115" s="114" t="s">
        <v>55</v>
      </c>
      <c r="E115" s="12" t="s">
        <v>621</v>
      </c>
      <c r="F115" s="11" t="s">
        <v>27</v>
      </c>
      <c r="G115" s="12" t="s">
        <v>22</v>
      </c>
      <c r="H115" s="73">
        <v>0.8</v>
      </c>
      <c r="I115" s="31">
        <f>VLOOKUP(C115,[1]Sheet1!$B:$AY,50,0)</f>
        <v>1176.6600000000001</v>
      </c>
      <c r="J115" s="31">
        <f>VLOOKUP(C115,[1]Sheet1!$B:$AZ,51,0)</f>
        <v>1176.6600000000001</v>
      </c>
      <c r="K115" s="44">
        <f>VLOOKUP(C115,[1]Sheet1!$B$5:$BB$697,53,0)</f>
        <v>0</v>
      </c>
      <c r="L115" s="44">
        <f>VLOOKUP(C115,[1]Sheet1!$B:$BC,54,0)</f>
        <v>0</v>
      </c>
      <c r="M115" s="44">
        <f>VLOOKUP(C115,[1]Sheet1!$B:$BD,55,0)</f>
        <v>0</v>
      </c>
      <c r="N115" s="44">
        <f>VLOOKUP(C115,[1]Sheet1!$B:$BE,56,0)</f>
        <v>0</v>
      </c>
      <c r="O115" s="44">
        <f>VLOOKUP(C115,[1]Sheet1!$B:$BF,57,0)</f>
        <v>196.11</v>
      </c>
      <c r="P115" s="44">
        <f>VLOOKUP(C115,[2]Sheet1!$B:$BH,59,0)</f>
        <v>196.11</v>
      </c>
      <c r="Q115" s="108">
        <f t="shared" si="17"/>
        <v>313.77600000000007</v>
      </c>
      <c r="R115" s="109">
        <f>VLOOKUP(C115,[3]Sheet2!$A:$V,21,0)</f>
        <v>0</v>
      </c>
      <c r="S115" s="109">
        <v>40000</v>
      </c>
      <c r="T115" s="109"/>
      <c r="U115" s="109"/>
      <c r="V115" s="109">
        <f t="shared" si="18"/>
        <v>40000</v>
      </c>
      <c r="W115" s="106">
        <f t="shared" si="19"/>
        <v>-39686.224000000002</v>
      </c>
      <c r="X115" s="112">
        <f t="shared" si="20"/>
        <v>1176.6600000000001</v>
      </c>
      <c r="Y115" s="61">
        <f t="shared" si="21"/>
        <v>-39686.224000000002</v>
      </c>
      <c r="Z115" s="107">
        <f t="shared" si="22"/>
        <v>0</v>
      </c>
      <c r="AA115" s="61"/>
      <c r="AB115" s="26" t="str">
        <f>IF(Z115&lt;=0,"100%",AA115/Z115)</f>
        <v>100%</v>
      </c>
      <c r="AC115" s="61"/>
      <c r="AD115" s="26" t="str">
        <f t="shared" si="13"/>
        <v>100%</v>
      </c>
      <c r="AE115" s="61"/>
      <c r="AF115" s="26" t="str">
        <f t="shared" si="14"/>
        <v>100%</v>
      </c>
      <c r="AG115" s="17">
        <f>AA115</f>
        <v>0</v>
      </c>
      <c r="AH115" s="122">
        <f>AG115/$AG$1</f>
        <v>0</v>
      </c>
      <c r="AI115" s="124"/>
      <c r="AJ115" s="124"/>
      <c r="AK115" s="124"/>
      <c r="AL115" s="124">
        <f t="shared" si="15"/>
        <v>0</v>
      </c>
      <c r="AM115" s="24">
        <v>0</v>
      </c>
      <c r="AN115" s="126">
        <f>IF(AG115=0,0,AL115/AG115+AM115)</f>
        <v>0</v>
      </c>
      <c r="AO115" s="17">
        <f>AG115*(1-AN115)</f>
        <v>0</v>
      </c>
      <c r="AP115" s="14">
        <v>45474</v>
      </c>
      <c r="AQ115" s="7">
        <v>7</v>
      </c>
      <c r="AR115" s="14">
        <f t="shared" si="23"/>
        <v>45467</v>
      </c>
      <c r="AS115" s="10" t="s">
        <v>23</v>
      </c>
      <c r="AT115" s="17"/>
      <c r="AU115" s="7" t="s">
        <v>56</v>
      </c>
      <c r="AV115" s="20"/>
    </row>
    <row r="116" spans="1:48" ht="36" hidden="1" customHeight="1" x14ac:dyDescent="0.25">
      <c r="A116" s="7">
        <f t="shared" si="16"/>
        <v>113</v>
      </c>
      <c r="B116" s="7" t="s">
        <v>29</v>
      </c>
      <c r="C116" s="8" t="s">
        <v>296</v>
      </c>
      <c r="D116" s="114" t="s">
        <v>297</v>
      </c>
      <c r="E116" s="12" t="s">
        <v>619</v>
      </c>
      <c r="F116" s="11" t="s">
        <v>21</v>
      </c>
      <c r="G116" s="12" t="s">
        <v>22</v>
      </c>
      <c r="H116" s="73">
        <v>0.8</v>
      </c>
      <c r="I116" s="31">
        <f>VLOOKUP(C116,[1]Sheet1!$B:$AY,50,0)</f>
        <v>922501.56</v>
      </c>
      <c r="J116" s="31">
        <f>VLOOKUP(C116,[1]Sheet1!$B:$AZ,51,0)</f>
        <v>737294.72</v>
      </c>
      <c r="K116" s="44">
        <f>VLOOKUP(C116,[1]Sheet1!$B$5:$BB$697,53,0)</f>
        <v>2157.0216666666702</v>
      </c>
      <c r="L116" s="44">
        <f>VLOOKUP(C116,[1]Sheet1!$B:$BC,54,0)</f>
        <v>36575.743333333303</v>
      </c>
      <c r="M116" s="44">
        <f>VLOOKUP(C116,[1]Sheet1!$B:$BD,55,0)</f>
        <v>88698.853333333303</v>
      </c>
      <c r="N116" s="44">
        <f>VLOOKUP(C116,[1]Sheet1!$B:$BE,56,0)</f>
        <v>122882.453333333</v>
      </c>
      <c r="O116" s="44">
        <f>VLOOKUP(C116,[1]Sheet1!$B:$BF,57,0)</f>
        <v>153750.26</v>
      </c>
      <c r="P116" s="44">
        <f>VLOOKUP(C116,[2]Sheet1!$B:$BH,59,0)</f>
        <v>153750.25999999998</v>
      </c>
      <c r="Q116" s="108">
        <f t="shared" si="17"/>
        <v>446251.67333333311</v>
      </c>
      <c r="R116" s="109">
        <f>VLOOKUP(C116,[3]Sheet2!$A:$V,21,0)</f>
        <v>200000</v>
      </c>
      <c r="S116" s="109"/>
      <c r="T116" s="109"/>
      <c r="U116" s="109">
        <f>VLOOKUP(C116,'[4]5.30 (2)'!$C$4:$V$115,20,0)</f>
        <v>200000</v>
      </c>
      <c r="V116" s="109">
        <f t="shared" si="18"/>
        <v>400000</v>
      </c>
      <c r="W116" s="106">
        <f t="shared" si="19"/>
        <v>46251.673333333107</v>
      </c>
      <c r="X116" s="112">
        <f t="shared" si="20"/>
        <v>537294.72</v>
      </c>
      <c r="Y116" s="61">
        <f t="shared" si="21"/>
        <v>46251.673333333107</v>
      </c>
      <c r="Z116" s="107">
        <f t="shared" si="22"/>
        <v>46251.673333333107</v>
      </c>
      <c r="AA116" s="79">
        <v>70000</v>
      </c>
      <c r="AB116" s="26">
        <f>IF(Z116&lt;=0,"100%",AA116/Z116)</f>
        <v>1.5134587563030226</v>
      </c>
      <c r="AC116" s="138">
        <v>150000</v>
      </c>
      <c r="AD116" s="26">
        <f t="shared" si="13"/>
        <v>3.2431259063636197</v>
      </c>
      <c r="AE116" s="138">
        <v>200000</v>
      </c>
      <c r="AF116" s="26">
        <f t="shared" si="14"/>
        <v>4.3241678751514936</v>
      </c>
      <c r="AG116" s="128">
        <f>AA116</f>
        <v>70000</v>
      </c>
      <c r="AH116" s="122">
        <f>AG116/$AG$1</f>
        <v>4.1351514565619682E-2</v>
      </c>
      <c r="AI116" s="124"/>
      <c r="AJ116" s="124"/>
      <c r="AK116" s="124"/>
      <c r="AL116" s="124">
        <f t="shared" si="15"/>
        <v>0</v>
      </c>
      <c r="AM116" s="24">
        <v>0</v>
      </c>
      <c r="AN116" s="126">
        <f>IF(AG116=0,0,AL116/AG116+AM116)</f>
        <v>0</v>
      </c>
      <c r="AO116" s="17">
        <f>AG116*(1-AN116)</f>
        <v>70000</v>
      </c>
      <c r="AP116" s="14">
        <v>45474</v>
      </c>
      <c r="AQ116" s="7">
        <v>7</v>
      </c>
      <c r="AR116" s="14">
        <f t="shared" si="23"/>
        <v>45467</v>
      </c>
      <c r="AS116" s="10" t="s">
        <v>23</v>
      </c>
      <c r="AT116" s="17"/>
      <c r="AU116" s="7" t="s">
        <v>109</v>
      </c>
      <c r="AV116" s="20" t="s">
        <v>330</v>
      </c>
    </row>
    <row r="117" spans="1:48" ht="36" hidden="1" customHeight="1" x14ac:dyDescent="0.25">
      <c r="A117" s="7">
        <f t="shared" si="16"/>
        <v>114</v>
      </c>
      <c r="B117" s="7" t="s">
        <v>18</v>
      </c>
      <c r="C117" s="8" t="s">
        <v>331</v>
      </c>
      <c r="D117" s="114" t="s">
        <v>332</v>
      </c>
      <c r="E117" s="12" t="s">
        <v>619</v>
      </c>
      <c r="F117" s="11" t="s">
        <v>27</v>
      </c>
      <c r="G117" s="12" t="s">
        <v>22</v>
      </c>
      <c r="H117" s="73">
        <v>0.8</v>
      </c>
      <c r="I117" s="31">
        <f>VLOOKUP(C117,[1]Sheet1!$B:$AY,50,0)</f>
        <v>226103.89</v>
      </c>
      <c r="J117" s="31">
        <f>VLOOKUP(C117,[1]Sheet1!$B:$AZ,51,0)</f>
        <v>226103.89</v>
      </c>
      <c r="K117" s="44">
        <f>VLOOKUP(C117,[1]Sheet1!$B$5:$BB$697,53,0)</f>
        <v>14050.2633333333</v>
      </c>
      <c r="L117" s="44">
        <f>VLOOKUP(C117,[1]Sheet1!$B:$BC,54,0)</f>
        <v>0</v>
      </c>
      <c r="M117" s="44">
        <f>VLOOKUP(C117,[1]Sheet1!$B:$BD,55,0)</f>
        <v>0</v>
      </c>
      <c r="N117" s="44">
        <f>VLOOKUP(C117,[1]Sheet1!$B:$BE,56,0)</f>
        <v>0</v>
      </c>
      <c r="O117" s="44">
        <f>VLOOKUP(C117,[1]Sheet1!$B:$BF,57,0)</f>
        <v>0</v>
      </c>
      <c r="P117" s="44">
        <f>VLOOKUP(C117,[2]Sheet1!$B:$BH,59,0)</f>
        <v>0</v>
      </c>
      <c r="Q117" s="108">
        <f t="shared" si="17"/>
        <v>11240.21066666664</v>
      </c>
      <c r="R117" s="109">
        <f>VLOOKUP(C117,[3]Sheet2!$A:$V,21,0)</f>
        <v>30000</v>
      </c>
      <c r="S117" s="109"/>
      <c r="T117" s="109"/>
      <c r="U117" s="109">
        <f>VLOOKUP(C117,'[4]5.30 (2)'!$C$4:$V$115,20,0)</f>
        <v>10000</v>
      </c>
      <c r="V117" s="109">
        <f t="shared" si="18"/>
        <v>40000</v>
      </c>
      <c r="W117" s="106">
        <f t="shared" si="19"/>
        <v>-28759.78933333336</v>
      </c>
      <c r="X117" s="112">
        <f t="shared" si="20"/>
        <v>216103.89</v>
      </c>
      <c r="Y117" s="61">
        <f t="shared" si="21"/>
        <v>-28759.78933333336</v>
      </c>
      <c r="Z117" s="107">
        <f t="shared" si="22"/>
        <v>0</v>
      </c>
      <c r="AA117" s="79">
        <v>10000</v>
      </c>
      <c r="AB117" s="26" t="str">
        <f>IF(Z117&lt;=0,"100%",AA117/Z117)</f>
        <v>100%</v>
      </c>
      <c r="AC117" s="138">
        <v>20000</v>
      </c>
      <c r="AD117" s="26" t="str">
        <f t="shared" si="13"/>
        <v>100%</v>
      </c>
      <c r="AE117" s="138">
        <v>30000</v>
      </c>
      <c r="AF117" s="26" t="str">
        <f t="shared" si="14"/>
        <v>100%</v>
      </c>
      <c r="AG117" s="128">
        <f>AA117</f>
        <v>10000</v>
      </c>
      <c r="AH117" s="122">
        <f>AG117/$AG$1</f>
        <v>5.9073592236599543E-3</v>
      </c>
      <c r="AI117" s="124"/>
      <c r="AJ117" s="124"/>
      <c r="AK117" s="124"/>
      <c r="AL117" s="124">
        <f t="shared" si="15"/>
        <v>0</v>
      </c>
      <c r="AM117" s="24">
        <v>0.03</v>
      </c>
      <c r="AN117" s="126">
        <f>IF(AG117=0,0,AL117/AG117+AM117)</f>
        <v>0.03</v>
      </c>
      <c r="AO117" s="17">
        <f>AG117*(1-AN117)</f>
        <v>9700</v>
      </c>
      <c r="AP117" s="14">
        <v>45474</v>
      </c>
      <c r="AQ117" s="7">
        <v>3</v>
      </c>
      <c r="AR117" s="14">
        <f t="shared" si="23"/>
        <v>45471</v>
      </c>
      <c r="AS117" s="10" t="s">
        <v>23</v>
      </c>
      <c r="AT117" s="23"/>
      <c r="AU117" s="7" t="s">
        <v>28</v>
      </c>
      <c r="AV117" s="20" t="s">
        <v>323</v>
      </c>
    </row>
    <row r="118" spans="1:48" ht="36" hidden="1" customHeight="1" x14ac:dyDescent="0.25">
      <c r="A118" s="7">
        <f t="shared" si="16"/>
        <v>115</v>
      </c>
      <c r="B118" s="7" t="s">
        <v>29</v>
      </c>
      <c r="C118" s="8" t="s">
        <v>159</v>
      </c>
      <c r="D118" s="114" t="s">
        <v>160</v>
      </c>
      <c r="E118" s="12" t="s">
        <v>621</v>
      </c>
      <c r="F118" s="11" t="s">
        <v>21</v>
      </c>
      <c r="G118" s="12" t="s">
        <v>22</v>
      </c>
      <c r="H118" s="73">
        <v>0.8</v>
      </c>
      <c r="I118" s="31">
        <f>VLOOKUP(C118,[1]Sheet1!$B:$AY,50,0)</f>
        <v>21121.07</v>
      </c>
      <c r="J118" s="31">
        <f>VLOOKUP(C118,[1]Sheet1!$B:$AZ,51,0)</f>
        <v>21121.07</v>
      </c>
      <c r="K118" s="44">
        <f>VLOOKUP(C118,[1]Sheet1!$B$5:$BB$697,53,0)</f>
        <v>1071.1216666666701</v>
      </c>
      <c r="L118" s="44">
        <f>VLOOKUP(C118,[1]Sheet1!$B:$BC,54,0)</f>
        <v>2297.6233333333298</v>
      </c>
      <c r="M118" s="44">
        <f>VLOOKUP(C118,[1]Sheet1!$B:$BD,55,0)</f>
        <v>2297.6233333333298</v>
      </c>
      <c r="N118" s="44">
        <f>VLOOKUP(C118,[1]Sheet1!$B:$BE,56,0)</f>
        <v>3520.1783333333301</v>
      </c>
      <c r="O118" s="44">
        <f>VLOOKUP(C118,[1]Sheet1!$B:$BF,57,0)</f>
        <v>3520.1783333333301</v>
      </c>
      <c r="P118" s="44">
        <f>VLOOKUP(C118,[2]Sheet1!$B:$BH,59,0)</f>
        <v>3520.1783333333333</v>
      </c>
      <c r="Q118" s="108">
        <f t="shared" si="17"/>
        <v>12981.522666666659</v>
      </c>
      <c r="R118" s="109">
        <f>VLOOKUP(C118,[3]Sheet2!$A:$V,21,0)</f>
        <v>0</v>
      </c>
      <c r="S118" s="109"/>
      <c r="T118" s="109"/>
      <c r="U118" s="109">
        <f>VLOOKUP(C118,'[4]5.30 (2)'!$C$4:$V$115,20,0)</f>
        <v>10000</v>
      </c>
      <c r="V118" s="109">
        <f t="shared" si="18"/>
        <v>10000</v>
      </c>
      <c r="W118" s="106">
        <f t="shared" si="19"/>
        <v>2981.5226666666586</v>
      </c>
      <c r="X118" s="112">
        <f t="shared" si="20"/>
        <v>11121.07</v>
      </c>
      <c r="Y118" s="61">
        <f t="shared" si="21"/>
        <v>2981.5226666666586</v>
      </c>
      <c r="Z118" s="107">
        <f t="shared" si="22"/>
        <v>2981.5226666666586</v>
      </c>
      <c r="AA118" s="61"/>
      <c r="AB118" s="26">
        <f>IF(Z118&lt;=0,"100%",AA118/Z118)</f>
        <v>0</v>
      </c>
      <c r="AC118" s="61"/>
      <c r="AD118" s="26">
        <f t="shared" si="13"/>
        <v>0</v>
      </c>
      <c r="AE118" s="61"/>
      <c r="AF118" s="26">
        <f t="shared" si="14"/>
        <v>0</v>
      </c>
      <c r="AG118" s="17">
        <f>AA118</f>
        <v>0</v>
      </c>
      <c r="AH118" s="122">
        <f>AG118/$AG$1</f>
        <v>0</v>
      </c>
      <c r="AI118" s="124"/>
      <c r="AJ118" s="124"/>
      <c r="AK118" s="124"/>
      <c r="AL118" s="124">
        <f t="shared" si="15"/>
        <v>0</v>
      </c>
      <c r="AM118" s="24">
        <v>0</v>
      </c>
      <c r="AN118" s="126">
        <f>IF(AG118=0,0,AL118/AG118+AM118)</f>
        <v>0</v>
      </c>
      <c r="AO118" s="17">
        <f>AG118*(1-AN118)</f>
        <v>0</v>
      </c>
      <c r="AP118" s="14">
        <v>45474</v>
      </c>
      <c r="AQ118" s="7">
        <v>7</v>
      </c>
      <c r="AR118" s="14">
        <f t="shared" si="23"/>
        <v>45467</v>
      </c>
      <c r="AS118" s="10" t="s">
        <v>23</v>
      </c>
      <c r="AT118" s="23"/>
      <c r="AU118" s="7" t="s">
        <v>85</v>
      </c>
      <c r="AV118" s="20"/>
    </row>
    <row r="119" spans="1:48" ht="36" hidden="1" customHeight="1" x14ac:dyDescent="0.25">
      <c r="A119" s="7">
        <f t="shared" si="16"/>
        <v>116</v>
      </c>
      <c r="B119" s="7" t="s">
        <v>29</v>
      </c>
      <c r="C119" s="74" t="s">
        <v>163</v>
      </c>
      <c r="D119" s="115" t="s">
        <v>164</v>
      </c>
      <c r="E119" s="12" t="s">
        <v>621</v>
      </c>
      <c r="F119" s="11" t="s">
        <v>21</v>
      </c>
      <c r="G119" s="12" t="s">
        <v>22</v>
      </c>
      <c r="H119" s="73">
        <v>0.8</v>
      </c>
      <c r="I119" s="31">
        <f>VLOOKUP(C119,[1]Sheet1!$B:$AY,50,0)</f>
        <v>1357574.01</v>
      </c>
      <c r="J119" s="31">
        <f>VLOOKUP(C119,[1]Sheet1!$B:$AZ,51,0)</f>
        <v>956613.85</v>
      </c>
      <c r="K119" s="44">
        <f>VLOOKUP(C119,[1]Sheet1!$B$5:$BB$697,53,0)</f>
        <v>60261.848333333299</v>
      </c>
      <c r="L119" s="44">
        <f>VLOOKUP(C119,[1]Sheet1!$B:$BC,54,0)</f>
        <v>96315.441666666695</v>
      </c>
      <c r="M119" s="44">
        <f>VLOOKUP(C119,[1]Sheet1!$B:$BD,55,0)</f>
        <v>130811.423333333</v>
      </c>
      <c r="N119" s="44">
        <f>VLOOKUP(C119,[1]Sheet1!$B:$BE,56,0)</f>
        <v>159435.64166666701</v>
      </c>
      <c r="O119" s="44">
        <f>VLOOKUP(C119,[1]Sheet1!$B:$BF,57,0)</f>
        <v>195099.19500000001</v>
      </c>
      <c r="P119" s="44">
        <f>VLOOKUP(C119,[2]Sheet1!$B:$BH,59,0)</f>
        <v>192343.23500000002</v>
      </c>
      <c r="Q119" s="108">
        <f t="shared" si="17"/>
        <v>667413.42800000007</v>
      </c>
      <c r="R119" s="109">
        <f>VLOOKUP(C119,[3]Sheet2!$A:$V,21,0)</f>
        <v>320000</v>
      </c>
      <c r="S119" s="109"/>
      <c r="T119" s="109"/>
      <c r="U119" s="109">
        <f>VLOOKUP(C119,'[4]5.30 (2)'!$C$4:$V$115,20,0)</f>
        <v>500000</v>
      </c>
      <c r="V119" s="109">
        <f t="shared" si="18"/>
        <v>820000</v>
      </c>
      <c r="W119" s="106">
        <f t="shared" si="19"/>
        <v>-152586.57199999993</v>
      </c>
      <c r="X119" s="112">
        <f t="shared" si="20"/>
        <v>456613.85</v>
      </c>
      <c r="Y119" s="61">
        <f t="shared" si="21"/>
        <v>-152586.57199999993</v>
      </c>
      <c r="Z119" s="107">
        <f t="shared" si="22"/>
        <v>0</v>
      </c>
      <c r="AA119" s="61"/>
      <c r="AB119" s="26" t="str">
        <f>IF(Z119&lt;=0,"100%",AA119/Z119)</f>
        <v>100%</v>
      </c>
      <c r="AC119" s="138">
        <v>100000</v>
      </c>
      <c r="AD119" s="26" t="str">
        <f t="shared" si="13"/>
        <v>100%</v>
      </c>
      <c r="AE119" s="138">
        <v>300000</v>
      </c>
      <c r="AF119" s="26" t="str">
        <f t="shared" si="14"/>
        <v>100%</v>
      </c>
      <c r="AG119" s="128">
        <f>AA119</f>
        <v>0</v>
      </c>
      <c r="AH119" s="122">
        <f>AG119/$AG$1</f>
        <v>0</v>
      </c>
      <c r="AI119" s="124"/>
      <c r="AJ119" s="124"/>
      <c r="AK119" s="124"/>
      <c r="AL119" s="124">
        <f t="shared" si="15"/>
        <v>0</v>
      </c>
      <c r="AM119" s="24">
        <v>0.02</v>
      </c>
      <c r="AN119" s="126">
        <f>IF(AG119=0,0,AL119/AG119+AM119)</f>
        <v>0</v>
      </c>
      <c r="AO119" s="17">
        <f>AG119*(1-AN119)</f>
        <v>0</v>
      </c>
      <c r="AP119" s="14">
        <v>45474</v>
      </c>
      <c r="AQ119" s="7">
        <v>7</v>
      </c>
      <c r="AR119" s="14">
        <f t="shared" si="23"/>
        <v>45467</v>
      </c>
      <c r="AS119" s="10" t="s">
        <v>23</v>
      </c>
      <c r="AT119" s="23"/>
      <c r="AU119" s="7" t="s">
        <v>85</v>
      </c>
      <c r="AV119" s="20" t="s">
        <v>404</v>
      </c>
    </row>
    <row r="120" spans="1:48" ht="36" hidden="1" customHeight="1" x14ac:dyDescent="0.25">
      <c r="A120" s="7">
        <f t="shared" si="16"/>
        <v>117</v>
      </c>
      <c r="B120" s="7" t="s">
        <v>29</v>
      </c>
      <c r="C120" s="8" t="s">
        <v>333</v>
      </c>
      <c r="D120" s="115" t="s">
        <v>334</v>
      </c>
      <c r="E120" s="12" t="s">
        <v>621</v>
      </c>
      <c r="F120" s="11" t="s">
        <v>21</v>
      </c>
      <c r="G120" s="12" t="s">
        <v>22</v>
      </c>
      <c r="H120" s="73">
        <v>1</v>
      </c>
      <c r="I120" s="31">
        <f>VLOOKUP(C120,[1]Sheet1!$B:$AY,50,0)</f>
        <v>0</v>
      </c>
      <c r="J120" s="31">
        <f>VLOOKUP(C120,[1]Sheet1!$B:$AZ,51,0)</f>
        <v>0</v>
      </c>
      <c r="K120" s="44">
        <f>VLOOKUP(C120,[1]Sheet1!$B$5:$BB$697,53,0)</f>
        <v>0</v>
      </c>
      <c r="L120" s="44">
        <f>VLOOKUP(C120,[1]Sheet1!$B:$BC,54,0)</f>
        <v>0</v>
      </c>
      <c r="M120" s="44">
        <f>VLOOKUP(C120,[1]Sheet1!$B:$BD,55,0)</f>
        <v>0</v>
      </c>
      <c r="N120" s="44">
        <f>VLOOKUP(C120,[1]Sheet1!$B:$BE,56,0)</f>
        <v>0</v>
      </c>
      <c r="O120" s="44">
        <f>VLOOKUP(C120,[1]Sheet1!$B:$BF,57,0)</f>
        <v>0</v>
      </c>
      <c r="P120" s="44">
        <f>VLOOKUP(C120,[2]Sheet1!$B:$BH,59,0)</f>
        <v>0</v>
      </c>
      <c r="Q120" s="108">
        <f t="shared" si="17"/>
        <v>0</v>
      </c>
      <c r="R120" s="109">
        <f>VLOOKUP(C120,[3]Sheet2!$A:$V,21,0)</f>
        <v>3060</v>
      </c>
      <c r="S120" s="109">
        <f>980+884</f>
        <v>1864</v>
      </c>
      <c r="T120" s="109"/>
      <c r="U120" s="109"/>
      <c r="V120" s="109">
        <f t="shared" si="18"/>
        <v>4924</v>
      </c>
      <c r="W120" s="106">
        <f t="shared" si="19"/>
        <v>-4924</v>
      </c>
      <c r="X120" s="112">
        <f t="shared" si="20"/>
        <v>0</v>
      </c>
      <c r="Y120" s="61">
        <f t="shared" si="21"/>
        <v>-4924</v>
      </c>
      <c r="Z120" s="107">
        <f t="shared" si="22"/>
        <v>0</v>
      </c>
      <c r="AA120" s="61"/>
      <c r="AB120" s="26" t="str">
        <f>IF(Z120&lt;=0,"100%",AA120/Z120)</f>
        <v>100%</v>
      </c>
      <c r="AC120" s="61"/>
      <c r="AD120" s="26" t="str">
        <f t="shared" si="13"/>
        <v>100%</v>
      </c>
      <c r="AE120" s="61"/>
      <c r="AF120" s="26" t="str">
        <f t="shared" si="14"/>
        <v>100%</v>
      </c>
      <c r="AG120" s="128">
        <f>AA120</f>
        <v>0</v>
      </c>
      <c r="AH120" s="122">
        <f>AG120/$AG$1</f>
        <v>0</v>
      </c>
      <c r="AI120" s="124"/>
      <c r="AJ120" s="124"/>
      <c r="AK120" s="124"/>
      <c r="AL120" s="124">
        <f t="shared" si="15"/>
        <v>0</v>
      </c>
      <c r="AM120" s="24">
        <v>0</v>
      </c>
      <c r="AN120" s="126">
        <f>IF(AG120=0,0,AL120/AG120+AM120)</f>
        <v>0</v>
      </c>
      <c r="AO120" s="17">
        <f>AG120*(1-AN120)</f>
        <v>0</v>
      </c>
      <c r="AP120" s="14">
        <v>45474</v>
      </c>
      <c r="AQ120" s="7">
        <v>7</v>
      </c>
      <c r="AR120" s="14">
        <f t="shared" si="23"/>
        <v>45467</v>
      </c>
      <c r="AS120" s="10" t="s">
        <v>23</v>
      </c>
      <c r="AT120" s="17"/>
      <c r="AU120" s="7" t="s">
        <v>109</v>
      </c>
      <c r="AV120" s="20" t="s">
        <v>335</v>
      </c>
    </row>
    <row r="121" spans="1:48" ht="36" hidden="1" customHeight="1" x14ac:dyDescent="0.25">
      <c r="A121" s="7">
        <f t="shared" si="16"/>
        <v>118</v>
      </c>
      <c r="B121" s="7" t="s">
        <v>29</v>
      </c>
      <c r="C121" s="8" t="s">
        <v>355</v>
      </c>
      <c r="D121" s="115" t="s">
        <v>356</v>
      </c>
      <c r="E121" s="12" t="s">
        <v>621</v>
      </c>
      <c r="F121" s="10" t="s">
        <v>46</v>
      </c>
      <c r="G121" s="12" t="s">
        <v>22</v>
      </c>
      <c r="H121" s="73">
        <v>1</v>
      </c>
      <c r="I121" s="31">
        <f>VLOOKUP(C121,[1]Sheet1!$B:$AY,50,0)</f>
        <v>0</v>
      </c>
      <c r="J121" s="31">
        <f>VLOOKUP(C121,[1]Sheet1!$B:$AZ,51,0)</f>
        <v>0</v>
      </c>
      <c r="K121" s="44">
        <f>VLOOKUP(C121,[1]Sheet1!$B$5:$BB$697,53,0)</f>
        <v>0</v>
      </c>
      <c r="L121" s="44">
        <f>VLOOKUP(C121,[1]Sheet1!$B:$BC,54,0)</f>
        <v>0</v>
      </c>
      <c r="M121" s="44">
        <f>VLOOKUP(C121,[1]Sheet1!$B:$BD,55,0)</f>
        <v>0</v>
      </c>
      <c r="N121" s="44">
        <f>VLOOKUP(C121,[1]Sheet1!$B:$BE,56,0)</f>
        <v>0</v>
      </c>
      <c r="O121" s="44">
        <f>VLOOKUP(C121,[1]Sheet1!$B:$BF,57,0)</f>
        <v>0</v>
      </c>
      <c r="P121" s="44">
        <f>VLOOKUP(C121,[2]Sheet1!$B:$BH,59,0)</f>
        <v>0</v>
      </c>
      <c r="Q121" s="108">
        <f t="shared" si="17"/>
        <v>0</v>
      </c>
      <c r="R121" s="109">
        <f>VLOOKUP(C121,[3]Sheet2!$A:$V,21,0)</f>
        <v>17113</v>
      </c>
      <c r="S121" s="109">
        <v>5487.23</v>
      </c>
      <c r="T121" s="109"/>
      <c r="U121" s="109"/>
      <c r="V121" s="109">
        <f t="shared" si="18"/>
        <v>22600.23</v>
      </c>
      <c r="W121" s="106">
        <f t="shared" si="19"/>
        <v>-22600.23</v>
      </c>
      <c r="X121" s="112">
        <f t="shared" si="20"/>
        <v>0</v>
      </c>
      <c r="Y121" s="61">
        <f t="shared" si="21"/>
        <v>-22600.23</v>
      </c>
      <c r="Z121" s="107">
        <f t="shared" si="22"/>
        <v>0</v>
      </c>
      <c r="AA121" s="61"/>
      <c r="AB121" s="26" t="str">
        <f>IF(Z121&lt;=0,"100%",AA121/Z121)</f>
        <v>100%</v>
      </c>
      <c r="AC121" s="61"/>
      <c r="AD121" s="26" t="str">
        <f t="shared" si="13"/>
        <v>100%</v>
      </c>
      <c r="AE121" s="61"/>
      <c r="AF121" s="26" t="str">
        <f t="shared" si="14"/>
        <v>100%</v>
      </c>
      <c r="AG121" s="17">
        <f>AA121</f>
        <v>0</v>
      </c>
      <c r="AH121" s="122">
        <f>AG121/$AG$1</f>
        <v>0</v>
      </c>
      <c r="AI121" s="124"/>
      <c r="AJ121" s="124"/>
      <c r="AK121" s="124"/>
      <c r="AL121" s="124">
        <f t="shared" si="15"/>
        <v>0</v>
      </c>
      <c r="AM121" s="24">
        <v>0</v>
      </c>
      <c r="AN121" s="126">
        <f>IF(AG121=0,0,AL121/AG121+AM121)</f>
        <v>0</v>
      </c>
      <c r="AO121" s="17">
        <f>AG121*(1-AN121)</f>
        <v>0</v>
      </c>
      <c r="AP121" s="14">
        <v>45474</v>
      </c>
      <c r="AQ121" s="7">
        <v>7</v>
      </c>
      <c r="AR121" s="14">
        <f t="shared" si="23"/>
        <v>45467</v>
      </c>
      <c r="AS121" s="10" t="s">
        <v>23</v>
      </c>
      <c r="AT121" s="17"/>
      <c r="AU121" s="7" t="s">
        <v>109</v>
      </c>
      <c r="AV121" s="20" t="s">
        <v>335</v>
      </c>
    </row>
    <row r="122" spans="1:48" ht="36" hidden="1" customHeight="1" x14ac:dyDescent="0.25">
      <c r="A122" s="7">
        <f t="shared" si="16"/>
        <v>119</v>
      </c>
      <c r="B122" s="7" t="s">
        <v>29</v>
      </c>
      <c r="C122" s="8" t="s">
        <v>336</v>
      </c>
      <c r="D122" s="114" t="s">
        <v>337</v>
      </c>
      <c r="E122" s="12" t="s">
        <v>621</v>
      </c>
      <c r="F122" s="11" t="s">
        <v>291</v>
      </c>
      <c r="G122" s="12" t="s">
        <v>22</v>
      </c>
      <c r="H122" s="73">
        <v>1</v>
      </c>
      <c r="I122" s="31">
        <f>VLOOKUP(C122,[1]Sheet1!$B:$AY,50,0)</f>
        <v>450250.33</v>
      </c>
      <c r="J122" s="31">
        <f>VLOOKUP(C122,[1]Sheet1!$B:$AZ,51,0)</f>
        <v>63602.76</v>
      </c>
      <c r="K122" s="44">
        <f>VLOOKUP(C122,[1]Sheet1!$B$5:$BB$697,53,0)</f>
        <v>418.35</v>
      </c>
      <c r="L122" s="44">
        <f>VLOOKUP(C122,[1]Sheet1!$B:$BC,54,0)</f>
        <v>10600.46</v>
      </c>
      <c r="M122" s="44">
        <f>VLOOKUP(C122,[1]Sheet1!$B:$BD,55,0)</f>
        <v>10600.46</v>
      </c>
      <c r="N122" s="44">
        <f>VLOOKUP(C122,[1]Sheet1!$B:$BE,56,0)</f>
        <v>26599.726666666698</v>
      </c>
      <c r="O122" s="44">
        <f>VLOOKUP(C122,[1]Sheet1!$B:$BF,57,0)</f>
        <v>53198.158333333296</v>
      </c>
      <c r="P122" s="44">
        <f>VLOOKUP(C122,[2]Sheet1!$B:$BH,59,0)</f>
        <v>75041.721666666665</v>
      </c>
      <c r="Q122" s="108">
        <f t="shared" si="17"/>
        <v>176458.87666666665</v>
      </c>
      <c r="R122" s="109">
        <f>VLOOKUP(C122,[3]Sheet2!$A:$V,21,0)</f>
        <v>249048.97</v>
      </c>
      <c r="S122" s="109"/>
      <c r="T122" s="109"/>
      <c r="U122" s="109">
        <f>VLOOKUP(C122,'[4]5.30 (2)'!$C$4:$V$115,20,0)</f>
        <v>60000</v>
      </c>
      <c r="V122" s="109">
        <f t="shared" si="18"/>
        <v>309048.96999999997</v>
      </c>
      <c r="W122" s="106">
        <f t="shared" si="19"/>
        <v>-132590.09333333332</v>
      </c>
      <c r="X122" s="112">
        <f t="shared" si="20"/>
        <v>3602.760000000002</v>
      </c>
      <c r="Y122" s="61">
        <f t="shared" si="21"/>
        <v>-132590.09333333332</v>
      </c>
      <c r="Z122" s="107">
        <f t="shared" si="22"/>
        <v>0</v>
      </c>
      <c r="AA122" s="138">
        <v>100000</v>
      </c>
      <c r="AB122" s="26" t="str">
        <f>IF(Z122&lt;=0,"100%",AA122/Z122)</f>
        <v>100%</v>
      </c>
      <c r="AC122" s="138">
        <v>100000</v>
      </c>
      <c r="AD122" s="26" t="str">
        <f t="shared" si="13"/>
        <v>100%</v>
      </c>
      <c r="AE122" s="138">
        <v>160000</v>
      </c>
      <c r="AF122" s="26" t="str">
        <f t="shared" si="14"/>
        <v>100%</v>
      </c>
      <c r="AG122" s="17">
        <f>AA122</f>
        <v>100000</v>
      </c>
      <c r="AH122" s="122">
        <f>AG122/$AG$1</f>
        <v>5.9073592236599547E-2</v>
      </c>
      <c r="AI122" s="124"/>
      <c r="AJ122" s="124"/>
      <c r="AK122" s="124"/>
      <c r="AL122" s="124">
        <f t="shared" si="15"/>
        <v>0</v>
      </c>
      <c r="AM122" s="24">
        <v>0</v>
      </c>
      <c r="AN122" s="126">
        <f>IF(AG122=0,0,AL122/AG122+AM122)</f>
        <v>0</v>
      </c>
      <c r="AO122" s="17">
        <f>AG122*(1-AN122)</f>
        <v>100000</v>
      </c>
      <c r="AP122" s="14">
        <v>45474</v>
      </c>
      <c r="AQ122" s="7">
        <v>7</v>
      </c>
      <c r="AR122" s="14">
        <f t="shared" si="23"/>
        <v>45467</v>
      </c>
      <c r="AS122" s="10" t="s">
        <v>23</v>
      </c>
      <c r="AT122" s="23"/>
      <c r="AU122" s="7" t="s">
        <v>570</v>
      </c>
      <c r="AV122" s="20" t="s">
        <v>590</v>
      </c>
    </row>
    <row r="123" spans="1:48" ht="36" hidden="1" customHeight="1" x14ac:dyDescent="0.25">
      <c r="A123" s="7">
        <f t="shared" si="16"/>
        <v>120</v>
      </c>
      <c r="B123" s="7" t="s">
        <v>29</v>
      </c>
      <c r="C123" s="8" t="s">
        <v>340</v>
      </c>
      <c r="D123" s="114" t="s">
        <v>341</v>
      </c>
      <c r="E123" s="12" t="s">
        <v>621</v>
      </c>
      <c r="F123" s="11" t="s">
        <v>21</v>
      </c>
      <c r="G123" s="12" t="s">
        <v>22</v>
      </c>
      <c r="H123" s="73">
        <v>0.8</v>
      </c>
      <c r="I123" s="31">
        <f>VLOOKUP(C123,[1]Sheet1!$B:$AY,50,0)</f>
        <v>60107.89</v>
      </c>
      <c r="J123" s="31">
        <f>VLOOKUP(C123,[1]Sheet1!$B:$AZ,51,0)</f>
        <v>0</v>
      </c>
      <c r="K123" s="44">
        <f>VLOOKUP(C123,[1]Sheet1!$B$5:$BB$697,53,0)</f>
        <v>0</v>
      </c>
      <c r="L123" s="44">
        <f>VLOOKUP(C123,[1]Sheet1!$B:$BC,54,0)</f>
        <v>0</v>
      </c>
      <c r="M123" s="44">
        <f>VLOOKUP(C123,[1]Sheet1!$B:$BD,55,0)</f>
        <v>0</v>
      </c>
      <c r="N123" s="44">
        <f>VLOOKUP(C123,[1]Sheet1!$B:$BE,56,0)</f>
        <v>10017.981666666699</v>
      </c>
      <c r="O123" s="44">
        <f>VLOOKUP(C123,[1]Sheet1!$B:$BF,57,0)</f>
        <v>10017.981666666699</v>
      </c>
      <c r="P123" s="44">
        <f>VLOOKUP(C123,[2]Sheet1!$B:$BH,59,0)</f>
        <v>10017.981666666667</v>
      </c>
      <c r="Q123" s="108">
        <f t="shared" si="17"/>
        <v>24043.156000000054</v>
      </c>
      <c r="R123" s="109">
        <f>VLOOKUP(C123,[3]Sheet2!$A:$V,21,0)</f>
        <v>0</v>
      </c>
      <c r="S123" s="109">
        <v>60107.89</v>
      </c>
      <c r="T123" s="109"/>
      <c r="U123" s="109"/>
      <c r="V123" s="109">
        <f t="shared" si="18"/>
        <v>60107.89</v>
      </c>
      <c r="W123" s="106">
        <f t="shared" si="19"/>
        <v>-36064.733999999946</v>
      </c>
      <c r="X123" s="112">
        <f t="shared" si="20"/>
        <v>0</v>
      </c>
      <c r="Y123" s="61">
        <f t="shared" si="21"/>
        <v>-36064.733999999946</v>
      </c>
      <c r="Z123" s="107">
        <f t="shared" si="22"/>
        <v>0</v>
      </c>
      <c r="AA123" s="61"/>
      <c r="AB123" s="26" t="str">
        <f>IF(Z123&lt;=0,"100%",AA123/Z123)</f>
        <v>100%</v>
      </c>
      <c r="AC123" s="61"/>
      <c r="AD123" s="26" t="str">
        <f t="shared" si="13"/>
        <v>100%</v>
      </c>
      <c r="AE123" s="61"/>
      <c r="AF123" s="26" t="str">
        <f t="shared" si="14"/>
        <v>100%</v>
      </c>
      <c r="AG123" s="17">
        <f>AA123</f>
        <v>0</v>
      </c>
      <c r="AH123" s="122">
        <f>AG123/$AG$1</f>
        <v>0</v>
      </c>
      <c r="AI123" s="124"/>
      <c r="AJ123" s="124"/>
      <c r="AK123" s="124"/>
      <c r="AL123" s="124">
        <f t="shared" si="15"/>
        <v>0</v>
      </c>
      <c r="AM123" s="24">
        <v>0</v>
      </c>
      <c r="AN123" s="126">
        <f>IF(AG123=0,0,AL123/AG123+AM123)</f>
        <v>0</v>
      </c>
      <c r="AO123" s="17">
        <f>AG123*(1-AN123)</f>
        <v>0</v>
      </c>
      <c r="AP123" s="14">
        <v>45474</v>
      </c>
      <c r="AQ123" s="7">
        <v>7</v>
      </c>
      <c r="AR123" s="14">
        <f t="shared" si="23"/>
        <v>45467</v>
      </c>
      <c r="AS123" s="10" t="s">
        <v>23</v>
      </c>
      <c r="AT123" s="23"/>
      <c r="AU123" s="7" t="s">
        <v>24</v>
      </c>
      <c r="AV123" s="20" t="s">
        <v>342</v>
      </c>
    </row>
    <row r="124" spans="1:48" ht="36" hidden="1" customHeight="1" x14ac:dyDescent="0.25">
      <c r="A124" s="7">
        <f t="shared" si="16"/>
        <v>121</v>
      </c>
      <c r="B124" s="7" t="s">
        <v>29</v>
      </c>
      <c r="C124" s="8" t="s">
        <v>411</v>
      </c>
      <c r="D124" s="114" t="s">
        <v>412</v>
      </c>
      <c r="E124" s="12" t="s">
        <v>621</v>
      </c>
      <c r="F124" s="11" t="s">
        <v>21</v>
      </c>
      <c r="G124" s="12" t="s">
        <v>22</v>
      </c>
      <c r="H124" s="73">
        <v>0.8</v>
      </c>
      <c r="I124" s="31">
        <f>VLOOKUP(C124,[1]Sheet1!$B:$AY,50,0)</f>
        <v>580573.37</v>
      </c>
      <c r="J124" s="31">
        <f>VLOOKUP(C124,[1]Sheet1!$B:$AZ,51,0)</f>
        <v>580573.37</v>
      </c>
      <c r="K124" s="44">
        <f>VLOOKUP(C124,[1]Sheet1!$B$5:$BB$697,53,0)</f>
        <v>40329.406666666699</v>
      </c>
      <c r="L124" s="44">
        <f>VLOOKUP(C124,[1]Sheet1!$B:$BC,54,0)</f>
        <v>71466.425000000003</v>
      </c>
      <c r="M124" s="44">
        <f>VLOOKUP(C124,[1]Sheet1!$B:$BD,55,0)</f>
        <v>80707</v>
      </c>
      <c r="N124" s="44">
        <f>VLOOKUP(C124,[1]Sheet1!$B:$BE,56,0)</f>
        <v>96762.228333333303</v>
      </c>
      <c r="O124" s="44">
        <f>VLOOKUP(C124,[1]Sheet1!$B:$BF,57,0)</f>
        <v>71298.856666666703</v>
      </c>
      <c r="P124" s="44">
        <f>VLOOKUP(C124,[2]Sheet1!$B:$BH,59,0)</f>
        <v>71298.856666666674</v>
      </c>
      <c r="Q124" s="108">
        <f t="shared" si="17"/>
        <v>345490.21866666671</v>
      </c>
      <c r="R124" s="109">
        <f>VLOOKUP(C124,[3]Sheet2!$A:$V,21,0)</f>
        <v>0</v>
      </c>
      <c r="S124" s="109"/>
      <c r="T124" s="109"/>
      <c r="U124" s="109">
        <f>VLOOKUP(C124,'[4]5.30 (2)'!$C$4:$V$115,20,0)</f>
        <v>60000</v>
      </c>
      <c r="V124" s="109">
        <f t="shared" si="18"/>
        <v>60000</v>
      </c>
      <c r="W124" s="106">
        <f t="shared" si="19"/>
        <v>285490.21866666671</v>
      </c>
      <c r="X124" s="112">
        <f t="shared" si="20"/>
        <v>520573.37</v>
      </c>
      <c r="Y124" s="61">
        <f t="shared" si="21"/>
        <v>285490.21866666671</v>
      </c>
      <c r="Z124" s="107">
        <f t="shared" si="22"/>
        <v>285490.21866666671</v>
      </c>
      <c r="AA124" s="138">
        <v>50000</v>
      </c>
      <c r="AB124" s="26">
        <f>IF(Z124&lt;=0,"100%",AA124/Z124)</f>
        <v>0.1751373487803416</v>
      </c>
      <c r="AC124" s="138">
        <v>100000</v>
      </c>
      <c r="AD124" s="26">
        <f t="shared" si="13"/>
        <v>0.35027469756068319</v>
      </c>
      <c r="AE124" s="138">
        <v>200000</v>
      </c>
      <c r="AF124" s="26">
        <f t="shared" si="14"/>
        <v>0.70054939512136638</v>
      </c>
      <c r="AG124" s="17">
        <f>AA124</f>
        <v>50000</v>
      </c>
      <c r="AH124" s="122">
        <f>AG124/$AG$1</f>
        <v>2.9536796118299773E-2</v>
      </c>
      <c r="AI124" s="124"/>
      <c r="AJ124" s="124"/>
      <c r="AK124" s="124"/>
      <c r="AL124" s="124">
        <f t="shared" si="15"/>
        <v>0</v>
      </c>
      <c r="AM124" s="24">
        <v>0</v>
      </c>
      <c r="AN124" s="126">
        <f>IF(AG124=0,0,AL124/AG124+AM124)</f>
        <v>0</v>
      </c>
      <c r="AO124" s="17">
        <f>AG124*(1-AN124)</f>
        <v>50000</v>
      </c>
      <c r="AP124" s="14">
        <v>45474</v>
      </c>
      <c r="AQ124" s="135">
        <v>3</v>
      </c>
      <c r="AR124" s="14">
        <f t="shared" si="23"/>
        <v>45471</v>
      </c>
      <c r="AS124" s="10" t="s">
        <v>23</v>
      </c>
      <c r="AT124" s="17"/>
      <c r="AU124" s="7" t="s">
        <v>24</v>
      </c>
      <c r="AV124" s="20"/>
    </row>
    <row r="125" spans="1:48" ht="36" hidden="1" customHeight="1" x14ac:dyDescent="0.25">
      <c r="A125" s="7">
        <f t="shared" si="16"/>
        <v>122</v>
      </c>
      <c r="B125" s="7" t="s">
        <v>29</v>
      </c>
      <c r="C125" s="8" t="s">
        <v>86</v>
      </c>
      <c r="D125" s="114" t="s">
        <v>87</v>
      </c>
      <c r="E125" s="12" t="s">
        <v>621</v>
      </c>
      <c r="F125" s="11" t="s">
        <v>27</v>
      </c>
      <c r="G125" s="12" t="s">
        <v>22</v>
      </c>
      <c r="H125" s="73">
        <v>0.8</v>
      </c>
      <c r="I125" s="31">
        <f>VLOOKUP(C125,[1]Sheet1!$B:$AY,50,0)</f>
        <v>1291497.07</v>
      </c>
      <c r="J125" s="31">
        <f>VLOOKUP(C125,[1]Sheet1!$B:$AZ,51,0)</f>
        <v>713368.73</v>
      </c>
      <c r="K125" s="44">
        <f>VLOOKUP(C125,[1]Sheet1!$B$5:$BB$697,53,0)</f>
        <v>104311.34</v>
      </c>
      <c r="L125" s="44">
        <f>VLOOKUP(C125,[1]Sheet1!$B:$BC,54,0)</f>
        <v>94289.37</v>
      </c>
      <c r="M125" s="44">
        <f>VLOOKUP(C125,[1]Sheet1!$B:$BD,55,0)</f>
        <v>90690.696666666699</v>
      </c>
      <c r="N125" s="44">
        <f>VLOOKUP(C125,[1]Sheet1!$B:$BE,56,0)</f>
        <v>90717.096666666694</v>
      </c>
      <c r="O125" s="44">
        <f>VLOOKUP(C125,[1]Sheet1!$B:$BF,57,0)</f>
        <v>145695.42000000001</v>
      </c>
      <c r="P125" s="44">
        <f>VLOOKUP(C125,[2]Sheet1!$B:$BH,59,0)</f>
        <v>127500.53666666667</v>
      </c>
      <c r="Q125" s="108">
        <f t="shared" si="17"/>
        <v>522563.56799999997</v>
      </c>
      <c r="R125" s="109">
        <f>VLOOKUP(C125,[3]Sheet2!$A:$V,21,0)</f>
        <v>0</v>
      </c>
      <c r="S125" s="109"/>
      <c r="T125" s="109"/>
      <c r="U125" s="109">
        <f>VLOOKUP(C125,'[4]5.30 (2)'!$C$4:$V$115,20,0)</f>
        <v>60000</v>
      </c>
      <c r="V125" s="109">
        <f t="shared" si="18"/>
        <v>60000</v>
      </c>
      <c r="W125" s="106">
        <f t="shared" si="19"/>
        <v>462563.56799999997</v>
      </c>
      <c r="X125" s="112">
        <f t="shared" si="20"/>
        <v>653368.73</v>
      </c>
      <c r="Y125" s="61">
        <f t="shared" si="21"/>
        <v>462563.56799999997</v>
      </c>
      <c r="Z125" s="107">
        <f t="shared" si="22"/>
        <v>462563.56799999997</v>
      </c>
      <c r="AA125" s="61"/>
      <c r="AB125" s="26">
        <f>IF(Z125&lt;=0,"100%",AA125/Z125)</f>
        <v>0</v>
      </c>
      <c r="AC125" s="138">
        <v>200000</v>
      </c>
      <c r="AD125" s="26">
        <f t="shared" si="13"/>
        <v>0.43237300521687433</v>
      </c>
      <c r="AE125" s="138">
        <v>462563.56799999997</v>
      </c>
      <c r="AF125" s="26">
        <f t="shared" si="14"/>
        <v>1</v>
      </c>
      <c r="AG125" s="128">
        <f>AA125</f>
        <v>0</v>
      </c>
      <c r="AH125" s="122">
        <f>AG125/$AG$1</f>
        <v>0</v>
      </c>
      <c r="AI125" s="124"/>
      <c r="AJ125" s="124"/>
      <c r="AK125" s="124"/>
      <c r="AL125" s="124">
        <f t="shared" si="15"/>
        <v>0</v>
      </c>
      <c r="AM125" s="24">
        <v>0</v>
      </c>
      <c r="AN125" s="126">
        <f>IF(AG125=0,0,AL125/AG125+AM125)</f>
        <v>0</v>
      </c>
      <c r="AO125" s="17">
        <f>AG125*(1-AN125)</f>
        <v>0</v>
      </c>
      <c r="AP125" s="14">
        <v>45493</v>
      </c>
      <c r="AQ125" s="135">
        <v>3</v>
      </c>
      <c r="AR125" s="14">
        <f t="shared" si="23"/>
        <v>45490</v>
      </c>
      <c r="AS125" s="10" t="s">
        <v>23</v>
      </c>
      <c r="AT125" s="17"/>
      <c r="AU125" s="7" t="s">
        <v>56</v>
      </c>
      <c r="AV125" s="20"/>
    </row>
    <row r="126" spans="1:48" ht="36" hidden="1" customHeight="1" x14ac:dyDescent="0.25">
      <c r="A126" s="7">
        <f t="shared" si="16"/>
        <v>123</v>
      </c>
      <c r="B126" s="7" t="s">
        <v>18</v>
      </c>
      <c r="C126" s="8" t="s">
        <v>116</v>
      </c>
      <c r="D126" s="114" t="s">
        <v>117</v>
      </c>
      <c r="E126" s="12" t="s">
        <v>621</v>
      </c>
      <c r="F126" s="11" t="s">
        <v>21</v>
      </c>
      <c r="G126" s="12" t="s">
        <v>22</v>
      </c>
      <c r="H126" s="73">
        <v>0.8</v>
      </c>
      <c r="I126" s="31">
        <f>VLOOKUP(C126,[1]Sheet1!$B:$AY,50,0)</f>
        <v>372807.38</v>
      </c>
      <c r="J126" s="31">
        <f>VLOOKUP(C126,[1]Sheet1!$B:$AZ,51,0)</f>
        <v>307443.14</v>
      </c>
      <c r="K126" s="44">
        <f>VLOOKUP(C126,[1]Sheet1!$B$5:$BB$697,53,0)</f>
        <v>32203.89</v>
      </c>
      <c r="L126" s="44">
        <f>VLOOKUP(C126,[1]Sheet1!$B:$BC,54,0)</f>
        <v>36976.076666666697</v>
      </c>
      <c r="M126" s="44">
        <f>VLOOKUP(C126,[1]Sheet1!$B:$BD,55,0)</f>
        <v>21701.051666666699</v>
      </c>
      <c r="N126" s="44">
        <f>VLOOKUP(C126,[1]Sheet1!$B:$BE,56,0)</f>
        <v>20451.051666666699</v>
      </c>
      <c r="O126" s="44">
        <f>VLOOKUP(C126,[1]Sheet1!$B:$BF,57,0)</f>
        <v>28411.758333333299</v>
      </c>
      <c r="P126" s="44">
        <f>VLOOKUP(C126,[2]Sheet1!$B:$BH,59,0)</f>
        <v>24364.058333333334</v>
      </c>
      <c r="Q126" s="108">
        <f t="shared" si="17"/>
        <v>131286.30933333337</v>
      </c>
      <c r="R126" s="109">
        <f>VLOOKUP(C126,[3]Sheet2!$A:$V,21,0)</f>
        <v>100000</v>
      </c>
      <c r="S126" s="109">
        <v>30000</v>
      </c>
      <c r="T126" s="109"/>
      <c r="U126" s="109"/>
      <c r="V126" s="109">
        <f t="shared" si="18"/>
        <v>130000</v>
      </c>
      <c r="W126" s="106">
        <f t="shared" si="19"/>
        <v>1286.3093333333672</v>
      </c>
      <c r="X126" s="112">
        <f t="shared" si="20"/>
        <v>307443.14</v>
      </c>
      <c r="Y126" s="61">
        <f t="shared" si="21"/>
        <v>1286.3093333333672</v>
      </c>
      <c r="Z126" s="107">
        <f t="shared" si="22"/>
        <v>1286.3093333333672</v>
      </c>
      <c r="AA126" s="138">
        <v>10000</v>
      </c>
      <c r="AB126" s="26">
        <f>IF(Z126&lt;=0,"100%",AA126/Z126)</f>
        <v>7.7741797722059625</v>
      </c>
      <c r="AC126" s="138">
        <v>30000</v>
      </c>
      <c r="AD126" s="26">
        <f t="shared" si="13"/>
        <v>23.322539316617885</v>
      </c>
      <c r="AE126" s="138">
        <v>30000</v>
      </c>
      <c r="AF126" s="26">
        <f t="shared" si="14"/>
        <v>23.322539316617885</v>
      </c>
      <c r="AG126" s="17">
        <f>AA126</f>
        <v>10000</v>
      </c>
      <c r="AH126" s="122">
        <f>AG126/$AG$1</f>
        <v>5.9073592236599543E-3</v>
      </c>
      <c r="AI126" s="124"/>
      <c r="AJ126" s="124"/>
      <c r="AK126" s="124"/>
      <c r="AL126" s="124">
        <f t="shared" si="15"/>
        <v>0</v>
      </c>
      <c r="AM126" s="24"/>
      <c r="AN126" s="126">
        <f>IF(AG126=0,0,AL126/AG126+AM126)</f>
        <v>0</v>
      </c>
      <c r="AO126" s="17">
        <f>AG126*(1-AN126)</f>
        <v>10000</v>
      </c>
      <c r="AP126" s="14">
        <v>45474</v>
      </c>
      <c r="AQ126" s="135">
        <v>3</v>
      </c>
      <c r="AR126" s="14">
        <f t="shared" si="23"/>
        <v>45471</v>
      </c>
      <c r="AS126" s="10" t="s">
        <v>23</v>
      </c>
      <c r="AT126" s="17"/>
      <c r="AU126" s="113" t="s">
        <v>561</v>
      </c>
      <c r="AV126" s="20"/>
    </row>
    <row r="127" spans="1:48" ht="36" hidden="1" customHeight="1" x14ac:dyDescent="0.25">
      <c r="A127" s="7">
        <f t="shared" si="16"/>
        <v>124</v>
      </c>
      <c r="B127" s="7" t="s">
        <v>190</v>
      </c>
      <c r="C127" s="8" t="s">
        <v>229</v>
      </c>
      <c r="D127" s="114" t="s">
        <v>230</v>
      </c>
      <c r="E127" s="12" t="s">
        <v>622</v>
      </c>
      <c r="F127" s="11" t="s">
        <v>46</v>
      </c>
      <c r="G127" s="12" t="s">
        <v>22</v>
      </c>
      <c r="H127" s="73">
        <v>0.8</v>
      </c>
      <c r="I127" s="31">
        <f>VLOOKUP(C127,[1]Sheet1!$B:$AY,50,0)</f>
        <v>171747.95</v>
      </c>
      <c r="J127" s="31">
        <f>VLOOKUP(C127,[1]Sheet1!$B:$AZ,51,0)</f>
        <v>50072.12</v>
      </c>
      <c r="K127" s="44">
        <f>VLOOKUP(C127,[1]Sheet1!$B$5:$BB$697,53,0)</f>
        <v>0</v>
      </c>
      <c r="L127" s="44">
        <f>VLOOKUP(C127,[1]Sheet1!$B:$BC,54,0)</f>
        <v>4131.1566666666704</v>
      </c>
      <c r="M127" s="44">
        <f>VLOOKUP(C127,[1]Sheet1!$B:$BD,55,0)</f>
        <v>8345.3533333333307</v>
      </c>
      <c r="N127" s="44">
        <f>VLOOKUP(C127,[1]Sheet1!$B:$BE,56,0)</f>
        <v>10147.9566666667</v>
      </c>
      <c r="O127" s="44">
        <f>VLOOKUP(C127,[1]Sheet1!$B:$BF,57,0)</f>
        <v>18354.628333333301</v>
      </c>
      <c r="P127" s="44">
        <f>VLOOKUP(C127,[2]Sheet1!$B:$BH,59,0)</f>
        <v>28624.658333333329</v>
      </c>
      <c r="Q127" s="108">
        <f t="shared" si="17"/>
        <v>55683.002666666667</v>
      </c>
      <c r="R127" s="109">
        <f>VLOOKUP(C127,[3]Sheet2!$A:$V,21,0)</f>
        <v>100000</v>
      </c>
      <c r="S127" s="109">
        <v>30000</v>
      </c>
      <c r="T127" s="109"/>
      <c r="U127" s="109"/>
      <c r="V127" s="109">
        <f t="shared" si="18"/>
        <v>130000</v>
      </c>
      <c r="W127" s="106">
        <f t="shared" si="19"/>
        <v>-74316.997333333333</v>
      </c>
      <c r="X127" s="112">
        <f t="shared" si="20"/>
        <v>50072.12</v>
      </c>
      <c r="Y127" s="61">
        <f t="shared" si="21"/>
        <v>-74316.997333333333</v>
      </c>
      <c r="Z127" s="107">
        <f t="shared" si="22"/>
        <v>0</v>
      </c>
      <c r="AA127" s="138">
        <v>30000</v>
      </c>
      <c r="AB127" s="26" t="str">
        <f>IF(Z127&lt;=0,"100%",AA127/Z127)</f>
        <v>100%</v>
      </c>
      <c r="AC127" s="138">
        <v>30000</v>
      </c>
      <c r="AD127" s="26" t="str">
        <f t="shared" si="13"/>
        <v>100%</v>
      </c>
      <c r="AE127" s="138">
        <v>30000</v>
      </c>
      <c r="AF127" s="26" t="str">
        <f t="shared" si="14"/>
        <v>100%</v>
      </c>
      <c r="AG127" s="17">
        <f>AA127</f>
        <v>30000</v>
      </c>
      <c r="AH127" s="122">
        <f>AG127/$AG$1</f>
        <v>1.7722077670979865E-2</v>
      </c>
      <c r="AI127" s="124"/>
      <c r="AJ127" s="124"/>
      <c r="AK127" s="124"/>
      <c r="AL127" s="124">
        <f t="shared" si="15"/>
        <v>0</v>
      </c>
      <c r="AM127" s="24"/>
      <c r="AN127" s="126">
        <f>IF(AG127=0,0,AL127/AG127+AM127)</f>
        <v>0</v>
      </c>
      <c r="AO127" s="17">
        <f>AG127*(1-AN127)</f>
        <v>30000</v>
      </c>
      <c r="AP127" s="14">
        <v>45474</v>
      </c>
      <c r="AQ127" s="135">
        <v>3</v>
      </c>
      <c r="AR127" s="14">
        <f t="shared" si="23"/>
        <v>45471</v>
      </c>
      <c r="AS127" s="10" t="s">
        <v>23</v>
      </c>
      <c r="AT127" s="17"/>
      <c r="AU127" s="113" t="s">
        <v>561</v>
      </c>
      <c r="AV127" s="20"/>
    </row>
    <row r="128" spans="1:48" ht="36" hidden="1" customHeight="1" x14ac:dyDescent="0.25">
      <c r="A128" s="7">
        <f t="shared" si="16"/>
        <v>125</v>
      </c>
      <c r="B128" s="7" t="s">
        <v>29</v>
      </c>
      <c r="C128" s="8" t="s">
        <v>418</v>
      </c>
      <c r="D128" s="114" t="s">
        <v>419</v>
      </c>
      <c r="E128" s="12" t="s">
        <v>622</v>
      </c>
      <c r="F128" s="11" t="s">
        <v>21</v>
      </c>
      <c r="G128" s="12" t="s">
        <v>22</v>
      </c>
      <c r="H128" s="73">
        <v>0.8</v>
      </c>
      <c r="I128" s="31">
        <f>VLOOKUP(C128,[1]Sheet1!$B:$AY,50,0)</f>
        <v>12628.11</v>
      </c>
      <c r="J128" s="31">
        <f>VLOOKUP(C128,[1]Sheet1!$B:$AZ,51,0)</f>
        <v>12628.11</v>
      </c>
      <c r="K128" s="44">
        <f>VLOOKUP(C128,[1]Sheet1!$B$5:$BB$697,53,0)</f>
        <v>0</v>
      </c>
      <c r="L128" s="44">
        <f>VLOOKUP(C128,[1]Sheet1!$B:$BC,54,0)</f>
        <v>0</v>
      </c>
      <c r="M128" s="44">
        <f>VLOOKUP(C128,[1]Sheet1!$B:$BD,55,0)</f>
        <v>0</v>
      </c>
      <c r="N128" s="44">
        <f>VLOOKUP(C128,[1]Sheet1!$B:$BE,56,0)</f>
        <v>0</v>
      </c>
      <c r="O128" s="44">
        <f>VLOOKUP(C128,[1]Sheet1!$B:$BF,57,0)</f>
        <v>0</v>
      </c>
      <c r="P128" s="44">
        <f>VLOOKUP(C128,[2]Sheet1!$B:$BH,59,0)</f>
        <v>0</v>
      </c>
      <c r="Q128" s="108">
        <f t="shared" si="17"/>
        <v>0</v>
      </c>
      <c r="R128" s="109">
        <f>VLOOKUP(C128,[3]Sheet2!$A:$V,21,0)</f>
        <v>0</v>
      </c>
      <c r="S128" s="109">
        <v>10000</v>
      </c>
      <c r="T128" s="109"/>
      <c r="U128" s="109"/>
      <c r="V128" s="109">
        <f t="shared" si="18"/>
        <v>10000</v>
      </c>
      <c r="W128" s="106">
        <f t="shared" si="19"/>
        <v>-10000</v>
      </c>
      <c r="X128" s="112">
        <f t="shared" si="20"/>
        <v>12628.11</v>
      </c>
      <c r="Y128" s="61">
        <f t="shared" si="21"/>
        <v>-10000</v>
      </c>
      <c r="Z128" s="107">
        <f t="shared" si="22"/>
        <v>0</v>
      </c>
      <c r="AA128" s="61"/>
      <c r="AB128" s="26" t="str">
        <f>IF(Z128&lt;=0,"100%",AA128/Z128)</f>
        <v>100%</v>
      </c>
      <c r="AC128" s="61"/>
      <c r="AD128" s="26" t="str">
        <f t="shared" si="13"/>
        <v>100%</v>
      </c>
      <c r="AE128" s="61"/>
      <c r="AF128" s="26" t="str">
        <f t="shared" si="14"/>
        <v>100%</v>
      </c>
      <c r="AG128" s="17">
        <f>AA128</f>
        <v>0</v>
      </c>
      <c r="AH128" s="122">
        <f>AG128/$AG$1</f>
        <v>0</v>
      </c>
      <c r="AI128" s="124"/>
      <c r="AJ128" s="124"/>
      <c r="AK128" s="124"/>
      <c r="AL128" s="124">
        <f t="shared" si="15"/>
        <v>0</v>
      </c>
      <c r="AM128" s="24"/>
      <c r="AN128" s="126">
        <f>IF(AG128=0,0,AL128/AG128+AM128)</f>
        <v>0</v>
      </c>
      <c r="AO128" s="17">
        <f>AG128*(1-AN128)</f>
        <v>0</v>
      </c>
      <c r="AP128" s="14">
        <v>45474</v>
      </c>
      <c r="AQ128" s="135">
        <v>3</v>
      </c>
      <c r="AR128" s="14">
        <f t="shared" si="23"/>
        <v>45471</v>
      </c>
      <c r="AS128" s="10" t="s">
        <v>23</v>
      </c>
      <c r="AT128" s="17"/>
      <c r="AU128" s="113" t="s">
        <v>561</v>
      </c>
      <c r="AV128" s="20"/>
    </row>
    <row r="129" spans="1:48" ht="36" hidden="1" customHeight="1" x14ac:dyDescent="0.25">
      <c r="A129" s="7">
        <f t="shared" si="16"/>
        <v>126</v>
      </c>
      <c r="B129" s="7" t="s">
        <v>29</v>
      </c>
      <c r="C129" s="8" t="s">
        <v>420</v>
      </c>
      <c r="D129" s="114" t="s">
        <v>421</v>
      </c>
      <c r="E129" s="12" t="s">
        <v>621</v>
      </c>
      <c r="F129" s="11" t="s">
        <v>21</v>
      </c>
      <c r="G129" s="12" t="s">
        <v>22</v>
      </c>
      <c r="H129" s="73">
        <v>1</v>
      </c>
      <c r="I129" s="31"/>
      <c r="J129" s="31"/>
      <c r="K129" s="44"/>
      <c r="L129" s="44"/>
      <c r="M129" s="44"/>
      <c r="N129" s="44"/>
      <c r="O129" s="44"/>
      <c r="P129" s="44"/>
      <c r="Q129" s="108">
        <f t="shared" si="17"/>
        <v>0</v>
      </c>
      <c r="R129" s="109"/>
      <c r="S129" s="109">
        <v>12251.89</v>
      </c>
      <c r="T129" s="109"/>
      <c r="U129" s="109"/>
      <c r="V129" s="109">
        <f t="shared" si="18"/>
        <v>12251.89</v>
      </c>
      <c r="W129" s="106">
        <f t="shared" si="19"/>
        <v>-12251.89</v>
      </c>
      <c r="X129" s="112">
        <f t="shared" si="20"/>
        <v>0</v>
      </c>
      <c r="Y129" s="61">
        <f t="shared" si="21"/>
        <v>-12251.89</v>
      </c>
      <c r="Z129" s="107">
        <f t="shared" si="22"/>
        <v>0</v>
      </c>
      <c r="AA129" s="61"/>
      <c r="AB129" s="26" t="str">
        <f>IF(Z129&lt;=0,"100%",AA129/Z129)</f>
        <v>100%</v>
      </c>
      <c r="AC129" s="61"/>
      <c r="AD129" s="26" t="str">
        <f t="shared" si="13"/>
        <v>100%</v>
      </c>
      <c r="AE129" s="61"/>
      <c r="AF129" s="26" t="str">
        <f t="shared" si="14"/>
        <v>100%</v>
      </c>
      <c r="AG129" s="17">
        <f>AA129</f>
        <v>0</v>
      </c>
      <c r="AH129" s="122">
        <f>AG129/$AG$1</f>
        <v>0</v>
      </c>
      <c r="AI129" s="124"/>
      <c r="AJ129" s="124"/>
      <c r="AK129" s="124"/>
      <c r="AL129" s="124">
        <f t="shared" si="15"/>
        <v>0</v>
      </c>
      <c r="AM129" s="24"/>
      <c r="AN129" s="126">
        <f>IF(AG129=0,0,AL129/AG129+AM129)</f>
        <v>0</v>
      </c>
      <c r="AO129" s="17">
        <f>AG129*(1-AN129)</f>
        <v>0</v>
      </c>
      <c r="AP129" s="14">
        <v>45474</v>
      </c>
      <c r="AQ129" s="135">
        <v>3</v>
      </c>
      <c r="AR129" s="14">
        <f t="shared" si="23"/>
        <v>45471</v>
      </c>
      <c r="AS129" s="10" t="s">
        <v>23</v>
      </c>
      <c r="AT129" s="17"/>
      <c r="AU129" s="113" t="s">
        <v>561</v>
      </c>
      <c r="AV129" s="20"/>
    </row>
    <row r="130" spans="1:48" ht="36" hidden="1" customHeight="1" x14ac:dyDescent="0.25">
      <c r="A130" s="7">
        <f t="shared" si="16"/>
        <v>127</v>
      </c>
      <c r="B130" s="7" t="s">
        <v>190</v>
      </c>
      <c r="C130" s="8" t="s">
        <v>422</v>
      </c>
      <c r="D130" s="114" t="s">
        <v>423</v>
      </c>
      <c r="E130" s="12" t="s">
        <v>622</v>
      </c>
      <c r="F130" s="11" t="s">
        <v>21</v>
      </c>
      <c r="G130" s="12" t="s">
        <v>22</v>
      </c>
      <c r="H130" s="73">
        <v>0.8</v>
      </c>
      <c r="I130" s="31">
        <f>VLOOKUP(C130,[1]Sheet1!$B:$AY,50,0)</f>
        <v>59971.360000000001</v>
      </c>
      <c r="J130" s="31">
        <f>VLOOKUP(C130,[1]Sheet1!$B:$AZ,51,0)</f>
        <v>59971.360000000001</v>
      </c>
      <c r="K130" s="44">
        <f>VLOOKUP(C130,[1]Sheet1!$B$5:$BB$697,53,0)</f>
        <v>0</v>
      </c>
      <c r="L130" s="44">
        <f>VLOOKUP(C130,[1]Sheet1!$B:$BC,54,0)</f>
        <v>0</v>
      </c>
      <c r="M130" s="44">
        <f>VLOOKUP(C130,[1]Sheet1!$B:$BD,55,0)</f>
        <v>9995.2266666666692</v>
      </c>
      <c r="N130" s="44">
        <f>VLOOKUP(C130,[1]Sheet1!$B:$BE,56,0)</f>
        <v>9995.2266666666692</v>
      </c>
      <c r="O130" s="44">
        <f>VLOOKUP(C130,[1]Sheet1!$B:$BF,57,0)</f>
        <v>9995.2266666666692</v>
      </c>
      <c r="P130" s="44">
        <f>VLOOKUP(C130,[2]Sheet1!$B:$BH,59,0)</f>
        <v>9995.2266666666674</v>
      </c>
      <c r="Q130" s="108">
        <f t="shared" si="17"/>
        <v>31984.725333333343</v>
      </c>
      <c r="R130" s="109">
        <v>0</v>
      </c>
      <c r="S130" s="109"/>
      <c r="T130" s="110">
        <v>20000</v>
      </c>
      <c r="U130" s="109"/>
      <c r="V130" s="109">
        <f t="shared" si="18"/>
        <v>20000</v>
      </c>
      <c r="W130" s="106">
        <f t="shared" si="19"/>
        <v>11984.725333333343</v>
      </c>
      <c r="X130" s="112">
        <f t="shared" si="20"/>
        <v>39971.360000000001</v>
      </c>
      <c r="Y130" s="61">
        <f t="shared" si="21"/>
        <v>11984.725333333343</v>
      </c>
      <c r="Z130" s="107">
        <f t="shared" si="22"/>
        <v>11984.725333333343</v>
      </c>
      <c r="AA130" s="138">
        <v>20000</v>
      </c>
      <c r="AB130" s="26">
        <f>IF(Z130&lt;=0,"100%",AA130/Z130)</f>
        <v>1.6687908520000556</v>
      </c>
      <c r="AC130" s="138">
        <v>20000</v>
      </c>
      <c r="AD130" s="26">
        <f t="shared" si="13"/>
        <v>1.6687908520000556</v>
      </c>
      <c r="AE130" s="138">
        <v>30000</v>
      </c>
      <c r="AF130" s="26">
        <f t="shared" si="14"/>
        <v>2.5031862780000833</v>
      </c>
      <c r="AG130" s="17">
        <f>AA130</f>
        <v>20000</v>
      </c>
      <c r="AH130" s="122">
        <f>AG130/$AG$1</f>
        <v>1.1814718447319909E-2</v>
      </c>
      <c r="AI130" s="124"/>
      <c r="AJ130" s="124"/>
      <c r="AK130" s="124"/>
      <c r="AL130" s="124">
        <f t="shared" si="15"/>
        <v>0</v>
      </c>
      <c r="AM130" s="24">
        <v>0</v>
      </c>
      <c r="AN130" s="126">
        <f>IF(AG130=0,0,AL130/AG130+AM130)</f>
        <v>0</v>
      </c>
      <c r="AO130" s="17">
        <f>AG130*(1-AN130)</f>
        <v>20000</v>
      </c>
      <c r="AP130" s="14">
        <v>45474</v>
      </c>
      <c r="AQ130" s="135">
        <v>3</v>
      </c>
      <c r="AR130" s="14">
        <f t="shared" si="23"/>
        <v>45471</v>
      </c>
      <c r="AS130" s="10" t="s">
        <v>23</v>
      </c>
      <c r="AT130" s="17"/>
      <c r="AU130" s="113" t="s">
        <v>561</v>
      </c>
      <c r="AV130" s="20"/>
    </row>
    <row r="131" spans="1:48" ht="36" hidden="1" customHeight="1" x14ac:dyDescent="0.25">
      <c r="A131" s="7">
        <f t="shared" si="16"/>
        <v>128</v>
      </c>
      <c r="B131" s="7" t="s">
        <v>190</v>
      </c>
      <c r="C131" s="8" t="s">
        <v>135</v>
      </c>
      <c r="D131" s="114" t="s">
        <v>136</v>
      </c>
      <c r="E131" s="12" t="s">
        <v>622</v>
      </c>
      <c r="F131" s="11" t="s">
        <v>291</v>
      </c>
      <c r="G131" s="12" t="s">
        <v>22</v>
      </c>
      <c r="H131" s="73">
        <v>0.8</v>
      </c>
      <c r="I131" s="31">
        <f>VLOOKUP(C131,[1]Sheet1!$B:$AY,50,0)</f>
        <v>212280.31</v>
      </c>
      <c r="J131" s="31">
        <v>99209.569999999992</v>
      </c>
      <c r="K131" s="44">
        <f>VLOOKUP(C131,[1]Sheet1!$B$5:$BB$697,53,0)</f>
        <v>0</v>
      </c>
      <c r="L131" s="44">
        <f>VLOOKUP(C131,[1]Sheet1!$B:$BC,54,0)</f>
        <v>0</v>
      </c>
      <c r="M131" s="44">
        <f>VLOOKUP(C131,[1]Sheet1!$B:$BD,55,0)</f>
        <v>0</v>
      </c>
      <c r="N131" s="44">
        <f>VLOOKUP(C131,[1]Sheet1!$B:$BE,56,0)</f>
        <v>53.878333333333202</v>
      </c>
      <c r="O131" s="44">
        <f>VLOOKUP(C131,[1]Sheet1!$B:$BF,57,0)</f>
        <v>16534.928333333301</v>
      </c>
      <c r="P131" s="44">
        <f>VLOOKUP(C131,[2]Sheet1!$B:$BH,59,0)</f>
        <v>35380.051666666666</v>
      </c>
      <c r="Q131" s="108">
        <f t="shared" si="17"/>
        <v>41575.086666666641</v>
      </c>
      <c r="R131" s="109">
        <f>VLOOKUP(C131,[3]Sheet2!$A:$V,21,0)</f>
        <v>174000</v>
      </c>
      <c r="S131" s="109">
        <v>84000</v>
      </c>
      <c r="T131" s="109"/>
      <c r="U131" s="109"/>
      <c r="V131" s="109">
        <f t="shared" si="18"/>
        <v>258000</v>
      </c>
      <c r="W131" s="106">
        <f t="shared" si="19"/>
        <v>-216424.91333333336</v>
      </c>
      <c r="X131" s="112">
        <f t="shared" si="20"/>
        <v>99209.569999999992</v>
      </c>
      <c r="Y131" s="61">
        <f t="shared" si="21"/>
        <v>-216424.91333333336</v>
      </c>
      <c r="Z131" s="107">
        <f t="shared" si="22"/>
        <v>0</v>
      </c>
      <c r="AA131" s="138">
        <v>50000</v>
      </c>
      <c r="AB131" s="26" t="str">
        <f>IF(Z131&lt;=0,"100%",AA131/Z131)</f>
        <v>100%</v>
      </c>
      <c r="AC131" s="138">
        <v>50000</v>
      </c>
      <c r="AD131" s="26" t="str">
        <f t="shared" si="13"/>
        <v>100%</v>
      </c>
      <c r="AE131" s="138">
        <v>90000</v>
      </c>
      <c r="AF131" s="26" t="str">
        <f t="shared" si="14"/>
        <v>100%</v>
      </c>
      <c r="AG131" s="17">
        <f>AA131</f>
        <v>50000</v>
      </c>
      <c r="AH131" s="122">
        <f>AG131/$AG$1</f>
        <v>2.9536796118299773E-2</v>
      </c>
      <c r="AI131" s="124"/>
      <c r="AJ131" s="124"/>
      <c r="AK131" s="124"/>
      <c r="AL131" s="124">
        <f t="shared" si="15"/>
        <v>0</v>
      </c>
      <c r="AM131" s="24"/>
      <c r="AN131" s="126">
        <f>IF(AG131=0,0,AL131/AG131+AM131)</f>
        <v>0</v>
      </c>
      <c r="AO131" s="17">
        <f>AG131*(1-AN131)</f>
        <v>50000</v>
      </c>
      <c r="AP131" s="14">
        <v>45474</v>
      </c>
      <c r="AQ131" s="135">
        <v>3</v>
      </c>
      <c r="AR131" s="14">
        <f t="shared" si="23"/>
        <v>45471</v>
      </c>
      <c r="AS131" s="10" t="s">
        <v>23</v>
      </c>
      <c r="AT131" s="17"/>
      <c r="AU131" s="7" t="s">
        <v>571</v>
      </c>
      <c r="AV131" s="20"/>
    </row>
    <row r="132" spans="1:48" ht="36" hidden="1" customHeight="1" x14ac:dyDescent="0.25">
      <c r="A132" s="7">
        <f t="shared" si="16"/>
        <v>129</v>
      </c>
      <c r="B132" s="7" t="s">
        <v>29</v>
      </c>
      <c r="C132" s="8" t="s">
        <v>426</v>
      </c>
      <c r="D132" s="114" t="s">
        <v>427</v>
      </c>
      <c r="E132" s="12" t="s">
        <v>621</v>
      </c>
      <c r="F132" s="11" t="s">
        <v>21</v>
      </c>
      <c r="G132" s="12" t="s">
        <v>22</v>
      </c>
      <c r="H132" s="73">
        <v>0.8</v>
      </c>
      <c r="I132" s="31">
        <f>VLOOKUP(C132,[1]Sheet1!$B:$AY,50,0)</f>
        <v>1384822.71</v>
      </c>
      <c r="J132" s="31">
        <f>VLOOKUP(C132,[1]Sheet1!$B:$AZ,51,0)</f>
        <v>1208289.29</v>
      </c>
      <c r="K132" s="44">
        <f>VLOOKUP(C132,[1]Sheet1!$B$5:$BB$697,53,0)</f>
        <v>85747.361666666693</v>
      </c>
      <c r="L132" s="44">
        <f>VLOOKUP(C132,[1]Sheet1!$B:$BC,54,0)</f>
        <v>140176.35333333301</v>
      </c>
      <c r="M132" s="44">
        <f>VLOOKUP(C132,[1]Sheet1!$B:$BD,55,0)</f>
        <v>201381.54833333299</v>
      </c>
      <c r="N132" s="44">
        <f>VLOOKUP(C132,[1]Sheet1!$B:$BE,56,0)</f>
        <v>201381.54833333299</v>
      </c>
      <c r="O132" s="44">
        <f>VLOOKUP(C132,[1]Sheet1!$B:$BF,57,0)</f>
        <v>213246.65</v>
      </c>
      <c r="P132" s="44">
        <f>VLOOKUP(C132,[2]Sheet1!$B:$BH,59,0)</f>
        <v>228636.29333333333</v>
      </c>
      <c r="Q132" s="108">
        <f t="shared" si="17"/>
        <v>856455.80399999919</v>
      </c>
      <c r="R132" s="109">
        <f>VLOOKUP(C132,[3]Sheet2!$A:$V,21,0)</f>
        <v>835000</v>
      </c>
      <c r="S132" s="109">
        <f>800000+35000</f>
        <v>835000</v>
      </c>
      <c r="T132" s="109"/>
      <c r="U132" s="109">
        <v>300000</v>
      </c>
      <c r="V132" s="109">
        <f t="shared" si="18"/>
        <v>1970000</v>
      </c>
      <c r="W132" s="106">
        <f t="shared" si="19"/>
        <v>-1113544.1960000009</v>
      </c>
      <c r="X132" s="112">
        <f t="shared" si="20"/>
        <v>908289.29</v>
      </c>
      <c r="Y132" s="61">
        <f t="shared" si="21"/>
        <v>-1113544.1960000009</v>
      </c>
      <c r="Z132" s="107">
        <f t="shared" si="22"/>
        <v>0</v>
      </c>
      <c r="AA132" s="61"/>
      <c r="AB132" s="26" t="str">
        <f>IF(Z132&lt;=0,"100%",AA132/Z132)</f>
        <v>100%</v>
      </c>
      <c r="AC132" s="61"/>
      <c r="AD132" s="26" t="str">
        <f t="shared" si="13"/>
        <v>100%</v>
      </c>
      <c r="AE132" s="61"/>
      <c r="AF132" s="26" t="str">
        <f t="shared" si="14"/>
        <v>100%</v>
      </c>
      <c r="AG132" s="128">
        <f>AA132</f>
        <v>0</v>
      </c>
      <c r="AH132" s="122">
        <f>AG132/$AG$1</f>
        <v>0</v>
      </c>
      <c r="AI132" s="124"/>
      <c r="AJ132" s="124"/>
      <c r="AK132" s="124"/>
      <c r="AL132" s="124">
        <f t="shared" si="15"/>
        <v>0</v>
      </c>
      <c r="AM132" s="24"/>
      <c r="AN132" s="126">
        <f>IF(AG132=0,0,AL132/AG132+AM132)</f>
        <v>0</v>
      </c>
      <c r="AO132" s="17">
        <f>AG132*(1-AN132)</f>
        <v>0</v>
      </c>
      <c r="AP132" s="14">
        <v>45474</v>
      </c>
      <c r="AQ132" s="135">
        <v>3</v>
      </c>
      <c r="AR132" s="14">
        <f t="shared" si="23"/>
        <v>45471</v>
      </c>
      <c r="AS132" s="10" t="s">
        <v>23</v>
      </c>
      <c r="AT132" s="17"/>
      <c r="AU132" s="7" t="s">
        <v>572</v>
      </c>
      <c r="AV132" s="20"/>
    </row>
    <row r="133" spans="1:48" ht="36" hidden="1" customHeight="1" x14ac:dyDescent="0.25">
      <c r="A133" s="7">
        <f t="shared" si="16"/>
        <v>130</v>
      </c>
      <c r="B133" s="7" t="s">
        <v>29</v>
      </c>
      <c r="C133" s="8" t="s">
        <v>185</v>
      </c>
      <c r="D133" s="121" t="s">
        <v>464</v>
      </c>
      <c r="E133" s="12" t="s">
        <v>622</v>
      </c>
      <c r="F133" s="11" t="s">
        <v>27</v>
      </c>
      <c r="G133" s="12" t="s">
        <v>22</v>
      </c>
      <c r="H133" s="73">
        <v>0.8</v>
      </c>
      <c r="I133" s="31">
        <f>VLOOKUP(C133,[1]Sheet1!$B:$AY,50,0)</f>
        <v>47499.09</v>
      </c>
      <c r="J133" s="31">
        <f>VLOOKUP(C133,[1]Sheet1!$B:$AZ,51,0)</f>
        <v>21057.09</v>
      </c>
      <c r="K133" s="44">
        <f>VLOOKUP(C133,[1]Sheet1!$B$5:$BB$697,53,0)</f>
        <v>0</v>
      </c>
      <c r="L133" s="44">
        <f>VLOOKUP(C133,[1]Sheet1!$B:$BC,54,0)</f>
        <v>816.34833333333302</v>
      </c>
      <c r="M133" s="44">
        <f>VLOOKUP(C133,[1]Sheet1!$B:$BD,55,0)</f>
        <v>816.34833333333302</v>
      </c>
      <c r="N133" s="44">
        <f>VLOOKUP(C133,[1]Sheet1!$B:$BE,56,0)</f>
        <v>3509.5149999999999</v>
      </c>
      <c r="O133" s="44">
        <f>VLOOKUP(C133,[1]Sheet1!$B:$BF,57,0)</f>
        <v>7916.5150000000003</v>
      </c>
      <c r="P133" s="44">
        <f>VLOOKUP(C133,[2]Sheet1!$B:$BH,59,0)</f>
        <v>7916.5149999999994</v>
      </c>
      <c r="Q133" s="108">
        <f t="shared" si="17"/>
        <v>16780.193333333333</v>
      </c>
      <c r="R133" s="109">
        <f>VLOOKUP(C133,[3]Sheet2!$A:$V,21,0)</f>
        <v>35230.86</v>
      </c>
      <c r="S133" s="109">
        <v>10000</v>
      </c>
      <c r="T133" s="109"/>
      <c r="U133" s="109"/>
      <c r="V133" s="109">
        <f t="shared" si="18"/>
        <v>45230.86</v>
      </c>
      <c r="W133" s="106">
        <f t="shared" si="19"/>
        <v>-28450.666666666668</v>
      </c>
      <c r="X133" s="112">
        <f t="shared" si="20"/>
        <v>21057.09</v>
      </c>
      <c r="Y133" s="61">
        <f t="shared" si="21"/>
        <v>-28450.666666666668</v>
      </c>
      <c r="Z133" s="107">
        <f t="shared" si="22"/>
        <v>0</v>
      </c>
      <c r="AA133" s="138">
        <v>20000</v>
      </c>
      <c r="AB133" s="26" t="str">
        <f>IF(Z133&lt;=0,"100%",AA133/Z133)</f>
        <v>100%</v>
      </c>
      <c r="AC133" s="138">
        <v>20000</v>
      </c>
      <c r="AD133" s="26" t="str">
        <f t="shared" ref="AD133:AD194" si="24">IF(Z133&lt;=0,"100%",AC133/Z133)</f>
        <v>100%</v>
      </c>
      <c r="AE133" s="138">
        <v>20000</v>
      </c>
      <c r="AF133" s="26" t="str">
        <f t="shared" ref="AF133:AF194" si="25">IF(Z133&lt;=0,"100%",AE133/Z133)</f>
        <v>100%</v>
      </c>
      <c r="AG133" s="17">
        <f>AA133</f>
        <v>20000</v>
      </c>
      <c r="AH133" s="122">
        <f>AG133/$AG$1</f>
        <v>1.1814718447319909E-2</v>
      </c>
      <c r="AI133" s="124"/>
      <c r="AJ133" s="124"/>
      <c r="AK133" s="124"/>
      <c r="AL133" s="124">
        <f t="shared" ref="AL133:AL194" si="26">SUM(AI133:AK133)</f>
        <v>0</v>
      </c>
      <c r="AM133" s="24">
        <v>0</v>
      </c>
      <c r="AN133" s="126">
        <f>IF(AG133=0,0,AL133/AG133+AM133)</f>
        <v>0</v>
      </c>
      <c r="AO133" s="17">
        <f>AG133*(1-AN133)</f>
        <v>20000</v>
      </c>
      <c r="AP133" s="14">
        <v>45474</v>
      </c>
      <c r="AQ133" s="135">
        <v>3</v>
      </c>
      <c r="AR133" s="14">
        <f t="shared" si="23"/>
        <v>45471</v>
      </c>
      <c r="AS133" s="10" t="s">
        <v>23</v>
      </c>
      <c r="AT133" s="17"/>
      <c r="AU133" s="7" t="s">
        <v>573</v>
      </c>
      <c r="AV133" s="20"/>
    </row>
    <row r="134" spans="1:48" ht="36" hidden="1" customHeight="1" x14ac:dyDescent="0.25">
      <c r="A134" s="7">
        <f t="shared" ref="A134:A194" si="27">ROW()-3</f>
        <v>131</v>
      </c>
      <c r="B134" s="113" t="s">
        <v>554</v>
      </c>
      <c r="C134" s="8" t="s">
        <v>177</v>
      </c>
      <c r="D134" s="114" t="s">
        <v>178</v>
      </c>
      <c r="E134" s="12" t="s">
        <v>622</v>
      </c>
      <c r="F134" s="11" t="s">
        <v>46</v>
      </c>
      <c r="G134" s="12" t="s">
        <v>22</v>
      </c>
      <c r="H134" s="73">
        <v>0.8</v>
      </c>
      <c r="I134" s="31">
        <f>VLOOKUP(C134,[1]Sheet1!$B:$AY,50,0)</f>
        <v>430894.89</v>
      </c>
      <c r="J134" s="31">
        <f>VLOOKUP(C134,[1]Sheet1!$B:$AZ,51,0)</f>
        <v>398246.01</v>
      </c>
      <c r="K134" s="44">
        <f>VLOOKUP(C134,[1]Sheet1!$B$5:$BB$697,53,0)</f>
        <v>17830.275000000001</v>
      </c>
      <c r="L134" s="44">
        <f>VLOOKUP(C134,[1]Sheet1!$B:$BC,54,0)</f>
        <v>18034.081666666701</v>
      </c>
      <c r="M134" s="44">
        <f>VLOOKUP(C134,[1]Sheet1!$B:$BD,55,0)</f>
        <v>18357.02</v>
      </c>
      <c r="N134" s="44">
        <f>VLOOKUP(C134,[1]Sheet1!$B:$BE,56,0)</f>
        <v>18290.404999999999</v>
      </c>
      <c r="O134" s="44">
        <f>VLOOKUP(C134,[1]Sheet1!$B:$BF,57,0)</f>
        <v>18150.2133333333</v>
      </c>
      <c r="P134" s="44">
        <f>VLOOKUP(C134,[2]Sheet1!$B:$BH,59,0)</f>
        <v>16236.233333333332</v>
      </c>
      <c r="Q134" s="108">
        <f t="shared" si="17"/>
        <v>85518.582666666684</v>
      </c>
      <c r="R134" s="109">
        <f>VLOOKUP(C134,[3]Sheet2!$A:$V,21,0)</f>
        <v>0</v>
      </c>
      <c r="S134" s="109"/>
      <c r="T134" s="109"/>
      <c r="U134" s="109"/>
      <c r="V134" s="109">
        <f t="shared" si="18"/>
        <v>0</v>
      </c>
      <c r="W134" s="106">
        <f t="shared" si="19"/>
        <v>85518.582666666684</v>
      </c>
      <c r="X134" s="112">
        <f t="shared" si="20"/>
        <v>398246.01</v>
      </c>
      <c r="Y134" s="61">
        <f t="shared" si="21"/>
        <v>85518.582666666684</v>
      </c>
      <c r="Z134" s="107">
        <f t="shared" si="22"/>
        <v>85518.582666666684</v>
      </c>
      <c r="AA134" s="138">
        <v>10000</v>
      </c>
      <c r="AB134" s="26">
        <f>IF(Z134&lt;=0,"100%",AA134/Z134)</f>
        <v>0.11693364983582435</v>
      </c>
      <c r="AC134" s="138">
        <v>20000</v>
      </c>
      <c r="AD134" s="26">
        <f t="shared" si="24"/>
        <v>0.23386729967164871</v>
      </c>
      <c r="AE134" s="138">
        <v>50000</v>
      </c>
      <c r="AF134" s="26">
        <f t="shared" si="25"/>
        <v>0.58466824917912175</v>
      </c>
      <c r="AG134" s="17">
        <f>AA134</f>
        <v>10000</v>
      </c>
      <c r="AH134" s="122">
        <f>AG134/$AG$1</f>
        <v>5.9073592236599543E-3</v>
      </c>
      <c r="AI134" s="124"/>
      <c r="AJ134" s="124"/>
      <c r="AK134" s="124"/>
      <c r="AL134" s="124">
        <f t="shared" si="26"/>
        <v>0</v>
      </c>
      <c r="AM134" s="24"/>
      <c r="AN134" s="126">
        <f>IF(AG134=0,0,AL134/AG134+AM134)</f>
        <v>0</v>
      </c>
      <c r="AO134" s="17">
        <f>AG134*(1-AN134)</f>
        <v>10000</v>
      </c>
      <c r="AP134" s="14">
        <v>45474</v>
      </c>
      <c r="AQ134" s="135">
        <v>3</v>
      </c>
      <c r="AR134" s="14">
        <f t="shared" si="23"/>
        <v>45471</v>
      </c>
      <c r="AS134" s="10" t="s">
        <v>23</v>
      </c>
      <c r="AT134" s="17"/>
      <c r="AU134" s="7" t="s">
        <v>571</v>
      </c>
      <c r="AV134" s="20"/>
    </row>
    <row r="135" spans="1:48" ht="36" hidden="1" customHeight="1" x14ac:dyDescent="0.25">
      <c r="A135" s="7">
        <f t="shared" si="27"/>
        <v>132</v>
      </c>
      <c r="B135" s="7" t="s">
        <v>29</v>
      </c>
      <c r="C135" s="8" t="s">
        <v>467</v>
      </c>
      <c r="D135" s="114" t="s">
        <v>468</v>
      </c>
      <c r="E135" s="12" t="s">
        <v>622</v>
      </c>
      <c r="F135" s="11" t="s">
        <v>21</v>
      </c>
      <c r="G135" s="12" t="s">
        <v>22</v>
      </c>
      <c r="H135" s="73">
        <v>0.8</v>
      </c>
      <c r="I135" s="31">
        <f>VLOOKUP(C135,[1]Sheet1!$B:$AY,50,0)</f>
        <v>696441.1</v>
      </c>
      <c r="J135" s="31">
        <f>VLOOKUP(C135,[1]Sheet1!$B:$AZ,51,0)</f>
        <v>647149.69999999995</v>
      </c>
      <c r="K135" s="44">
        <f>VLOOKUP(C135,[1]Sheet1!$B$5:$BB$697,53,0)</f>
        <v>84091.6</v>
      </c>
      <c r="L135" s="44">
        <f>VLOOKUP(C135,[1]Sheet1!$B:$BC,54,0)</f>
        <v>61718.65</v>
      </c>
      <c r="M135" s="44">
        <f>VLOOKUP(C135,[1]Sheet1!$B:$BD,55,0)</f>
        <v>68297.36</v>
      </c>
      <c r="N135" s="44">
        <f>VLOOKUP(C135,[1]Sheet1!$B:$BE,56,0)</f>
        <v>48947.360000000001</v>
      </c>
      <c r="O135" s="44">
        <f>VLOOKUP(C135,[1]Sheet1!$B:$BF,57,0)</f>
        <v>57162.593333333301</v>
      </c>
      <c r="P135" s="44">
        <f>VLOOKUP(C135,[2]Sheet1!$B:$BH,59,0)</f>
        <v>33066.764999999999</v>
      </c>
      <c r="Q135" s="108">
        <f t="shared" ref="Q135:Q193" si="28">SUM(K135:P135)*H135</f>
        <v>282627.46266666666</v>
      </c>
      <c r="R135" s="109">
        <f>VLOOKUP(C135,[3]Sheet2!$A:$V,21,0)</f>
        <v>0</v>
      </c>
      <c r="S135" s="109"/>
      <c r="T135" s="109"/>
      <c r="U135" s="109"/>
      <c r="V135" s="109">
        <f t="shared" ref="V135:V193" si="29">SUM(R135:U135)</f>
        <v>0</v>
      </c>
      <c r="W135" s="106">
        <f t="shared" ref="W135:W193" si="30">Q135-V135</f>
        <v>282627.46266666666</v>
      </c>
      <c r="X135" s="112">
        <f t="shared" ref="X135:X193" si="31">J135-T135-U135</f>
        <v>647149.69999999995</v>
      </c>
      <c r="Y135" s="61">
        <f t="shared" ref="Y135:Y193" si="32">_xlfn.IFS(G135="原材料",X135,G135="涉诉",X135,G135="临采",X135,G135="零部件",W135,G135="销售",W135,G135="固定资产",X135)</f>
        <v>282627.46266666666</v>
      </c>
      <c r="Z135" s="107">
        <f t="shared" ref="Z135:Z193" si="33">IF(Y135&gt;=0,Y135,0)</f>
        <v>282627.46266666666</v>
      </c>
      <c r="AA135" s="61"/>
      <c r="AB135" s="26">
        <f>IF(Z135&lt;=0,"100%",AA135/Z135)</f>
        <v>0</v>
      </c>
      <c r="AC135" s="61"/>
      <c r="AD135" s="26">
        <f t="shared" si="24"/>
        <v>0</v>
      </c>
      <c r="AE135" s="61"/>
      <c r="AF135" s="26">
        <f t="shared" si="25"/>
        <v>0</v>
      </c>
      <c r="AG135" s="17">
        <f>AA135</f>
        <v>0</v>
      </c>
      <c r="AH135" s="122">
        <f>AG135/$AG$1</f>
        <v>0</v>
      </c>
      <c r="AI135" s="124"/>
      <c r="AJ135" s="124"/>
      <c r="AK135" s="124"/>
      <c r="AL135" s="124">
        <f t="shared" si="26"/>
        <v>0</v>
      </c>
      <c r="AM135" s="24"/>
      <c r="AN135" s="126">
        <f>IF(AG135=0,0,AL135/AG135+AM135)</f>
        <v>0</v>
      </c>
      <c r="AO135" s="17">
        <f>AG135*(1-AN135)</f>
        <v>0</v>
      </c>
      <c r="AP135" s="14">
        <v>45474</v>
      </c>
      <c r="AQ135" s="135">
        <v>3</v>
      </c>
      <c r="AR135" s="14">
        <f t="shared" si="23"/>
        <v>45471</v>
      </c>
      <c r="AS135" s="10" t="s">
        <v>23</v>
      </c>
      <c r="AT135" s="17"/>
      <c r="AU135" s="7" t="s">
        <v>572</v>
      </c>
      <c r="AV135" s="20"/>
    </row>
    <row r="136" spans="1:48" ht="36" hidden="1" customHeight="1" x14ac:dyDescent="0.25">
      <c r="A136" s="7">
        <f t="shared" si="27"/>
        <v>133</v>
      </c>
      <c r="B136" s="113" t="s">
        <v>555</v>
      </c>
      <c r="C136" s="8" t="s">
        <v>469</v>
      </c>
      <c r="D136" s="114" t="s">
        <v>470</v>
      </c>
      <c r="E136" s="12" t="s">
        <v>622</v>
      </c>
      <c r="F136" s="11" t="s">
        <v>67</v>
      </c>
      <c r="G136" s="12" t="s">
        <v>22</v>
      </c>
      <c r="H136" s="73">
        <v>0.8</v>
      </c>
      <c r="I136" s="31">
        <f>VLOOKUP(C136,[1]Sheet1!$B:$AY,50,0)</f>
        <v>269809.65999999997</v>
      </c>
      <c r="J136" s="31">
        <f>VLOOKUP(C136,[1]Sheet1!$B:$AZ,51,0)</f>
        <v>224752.26</v>
      </c>
      <c r="K136" s="44">
        <f>VLOOKUP(C136,[1]Sheet1!$B$5:$BB$697,53,0)</f>
        <v>13922.2383333333</v>
      </c>
      <c r="L136" s="44">
        <f>VLOOKUP(C136,[1]Sheet1!$B:$BC,54,0)</f>
        <v>14972.584999999999</v>
      </c>
      <c r="M136" s="44">
        <f>VLOOKUP(C136,[1]Sheet1!$B:$BD,55,0)</f>
        <v>13115.4216666667</v>
      </c>
      <c r="N136" s="44">
        <f>VLOOKUP(C136,[1]Sheet1!$B:$BE,56,0)</f>
        <v>17891.073333333301</v>
      </c>
      <c r="O136" s="44">
        <f>VLOOKUP(C136,[1]Sheet1!$B:$BF,57,0)</f>
        <v>16237.721666666699</v>
      </c>
      <c r="P136" s="44">
        <f>VLOOKUP(C136,[2]Sheet1!$B:$BH,59,0)</f>
        <v>20600.64</v>
      </c>
      <c r="Q136" s="108">
        <f t="shared" si="28"/>
        <v>77391.743999999992</v>
      </c>
      <c r="R136" s="109">
        <f>VLOOKUP(C136,[3]Sheet2!$A:$V,21,0)</f>
        <v>0</v>
      </c>
      <c r="S136" s="109"/>
      <c r="T136" s="109"/>
      <c r="U136" s="109"/>
      <c r="V136" s="109">
        <f t="shared" si="29"/>
        <v>0</v>
      </c>
      <c r="W136" s="106">
        <f t="shared" si="30"/>
        <v>77391.743999999992</v>
      </c>
      <c r="X136" s="112">
        <f t="shared" si="31"/>
        <v>224752.26</v>
      </c>
      <c r="Y136" s="61">
        <f t="shared" si="32"/>
        <v>77391.743999999992</v>
      </c>
      <c r="Z136" s="107">
        <f t="shared" si="33"/>
        <v>77391.743999999992</v>
      </c>
      <c r="AA136" s="138">
        <v>10000</v>
      </c>
      <c r="AB136" s="26">
        <f>IF(Z136&lt;=0,"100%",AA136/Z136)</f>
        <v>0.12921274910150624</v>
      </c>
      <c r="AC136" s="138">
        <v>10000</v>
      </c>
      <c r="AD136" s="26">
        <f t="shared" si="24"/>
        <v>0.12921274910150624</v>
      </c>
      <c r="AE136" s="138">
        <v>20000</v>
      </c>
      <c r="AF136" s="26">
        <f t="shared" si="25"/>
        <v>0.25842549820301247</v>
      </c>
      <c r="AG136" s="17">
        <f>AA136</f>
        <v>10000</v>
      </c>
      <c r="AH136" s="122">
        <f>AG136/$AG$1</f>
        <v>5.9073592236599543E-3</v>
      </c>
      <c r="AI136" s="124"/>
      <c r="AJ136" s="124"/>
      <c r="AK136" s="124"/>
      <c r="AL136" s="124">
        <f t="shared" si="26"/>
        <v>0</v>
      </c>
      <c r="AM136" s="24"/>
      <c r="AN136" s="126">
        <f>IF(AG136=0,0,AL136/AG136+AM136)</f>
        <v>0</v>
      </c>
      <c r="AO136" s="17">
        <f>AG136*(1-AN136)</f>
        <v>10000</v>
      </c>
      <c r="AP136" s="14">
        <v>45474</v>
      </c>
      <c r="AQ136" s="135">
        <v>3</v>
      </c>
      <c r="AR136" s="14">
        <f t="shared" si="23"/>
        <v>45471</v>
      </c>
      <c r="AS136" s="10" t="s">
        <v>23</v>
      </c>
      <c r="AT136" s="17"/>
      <c r="AU136" s="7" t="s">
        <v>573</v>
      </c>
      <c r="AV136" s="20"/>
    </row>
    <row r="137" spans="1:48" ht="36" hidden="1" customHeight="1" x14ac:dyDescent="0.25">
      <c r="A137" s="7">
        <f t="shared" si="27"/>
        <v>134</v>
      </c>
      <c r="B137" s="7" t="s">
        <v>29</v>
      </c>
      <c r="C137" s="8" t="s">
        <v>100</v>
      </c>
      <c r="D137" s="114" t="s">
        <v>101</v>
      </c>
      <c r="E137" s="12" t="s">
        <v>621</v>
      </c>
      <c r="F137" s="11" t="s">
        <v>21</v>
      </c>
      <c r="G137" s="12" t="s">
        <v>22</v>
      </c>
      <c r="H137" s="73">
        <v>0.8</v>
      </c>
      <c r="I137" s="31">
        <f>VLOOKUP(C137,[1]Sheet1!$B:$AY,50,0)</f>
        <v>497426.57</v>
      </c>
      <c r="J137" s="31">
        <f>VLOOKUP(C137,[1]Sheet1!$B:$AZ,51,0)</f>
        <v>292907.87</v>
      </c>
      <c r="K137" s="44">
        <f>VLOOKUP(C137,[1]Sheet1!$B$5:$BB$697,53,0)</f>
        <v>0</v>
      </c>
      <c r="L137" s="44">
        <f>VLOOKUP(C137,[1]Sheet1!$B:$BC,54,0)</f>
        <v>22491.238333333298</v>
      </c>
      <c r="M137" s="44">
        <f>VLOOKUP(C137,[1]Sheet1!$B:$BD,55,0)</f>
        <v>22491.238333333298</v>
      </c>
      <c r="N137" s="44">
        <f>VLOOKUP(C137,[1]Sheet1!$B:$BE,56,0)</f>
        <v>48817.978333333303</v>
      </c>
      <c r="O137" s="44">
        <f>VLOOKUP(C137,[1]Sheet1!$B:$BF,57,0)</f>
        <v>71542.278333333306</v>
      </c>
      <c r="P137" s="44">
        <f>VLOOKUP(C137,[2]Sheet1!$B:$BH,59,0)</f>
        <v>82904.42833333333</v>
      </c>
      <c r="Q137" s="108">
        <f t="shared" si="28"/>
        <v>198597.72933333326</v>
      </c>
      <c r="R137" s="109">
        <f>VLOOKUP(C137,[3]Sheet2!$A:$V,21,0)</f>
        <v>170000</v>
      </c>
      <c r="S137" s="109"/>
      <c r="T137" s="109"/>
      <c r="U137" s="109"/>
      <c r="V137" s="109">
        <f t="shared" si="29"/>
        <v>170000</v>
      </c>
      <c r="W137" s="106">
        <f t="shared" si="30"/>
        <v>28597.729333333264</v>
      </c>
      <c r="X137" s="112">
        <f t="shared" si="31"/>
        <v>292907.87</v>
      </c>
      <c r="Y137" s="61">
        <f t="shared" si="32"/>
        <v>28597.729333333264</v>
      </c>
      <c r="Z137" s="107">
        <f t="shared" si="33"/>
        <v>28597.729333333264</v>
      </c>
      <c r="AA137" s="138">
        <v>40000</v>
      </c>
      <c r="AB137" s="26">
        <f>IF(Z137&lt;=0,"100%",AA137/Z137)</f>
        <v>1.3987124478927195</v>
      </c>
      <c r="AC137" s="138">
        <v>40000</v>
      </c>
      <c r="AD137" s="26">
        <f t="shared" si="24"/>
        <v>1.3987124478927195</v>
      </c>
      <c r="AE137" s="138">
        <v>40000</v>
      </c>
      <c r="AF137" s="26">
        <f t="shared" si="25"/>
        <v>1.3987124478927195</v>
      </c>
      <c r="AG137" s="17">
        <f>AA137</f>
        <v>40000</v>
      </c>
      <c r="AH137" s="122">
        <f>AG137/$AG$1</f>
        <v>2.3629436894639817E-2</v>
      </c>
      <c r="AI137" s="124"/>
      <c r="AJ137" s="124"/>
      <c r="AK137" s="124"/>
      <c r="AL137" s="124">
        <f t="shared" si="26"/>
        <v>0</v>
      </c>
      <c r="AM137" s="24"/>
      <c r="AN137" s="126">
        <f>IF(AG137=0,0,AL137/AG137+AM137)</f>
        <v>0</v>
      </c>
      <c r="AO137" s="17">
        <f>AG137*(1-AN137)</f>
        <v>40000</v>
      </c>
      <c r="AP137" s="14">
        <v>45474</v>
      </c>
      <c r="AQ137" s="135">
        <v>3</v>
      </c>
      <c r="AR137" s="14">
        <f t="shared" si="23"/>
        <v>45471</v>
      </c>
      <c r="AS137" s="10" t="s">
        <v>23</v>
      </c>
      <c r="AT137" s="17"/>
      <c r="AU137" s="113" t="s">
        <v>561</v>
      </c>
      <c r="AV137" s="20"/>
    </row>
    <row r="138" spans="1:48" ht="36" hidden="1" customHeight="1" x14ac:dyDescent="0.25">
      <c r="A138" s="7">
        <f t="shared" si="27"/>
        <v>135</v>
      </c>
      <c r="B138" s="113" t="s">
        <v>555</v>
      </c>
      <c r="C138" s="8" t="s">
        <v>471</v>
      </c>
      <c r="D138" s="114" t="s">
        <v>472</v>
      </c>
      <c r="E138" s="12" t="s">
        <v>622</v>
      </c>
      <c r="F138" s="11" t="s">
        <v>27</v>
      </c>
      <c r="G138" s="12" t="s">
        <v>22</v>
      </c>
      <c r="H138" s="73">
        <v>0.8</v>
      </c>
      <c r="I138" s="31">
        <f>VLOOKUP(C138,[1]Sheet1!$B:$AY,50,0)</f>
        <v>205271.17</v>
      </c>
      <c r="J138" s="31">
        <f>VLOOKUP(C138,[1]Sheet1!$B:$AZ,51,0)</f>
        <v>137119.19</v>
      </c>
      <c r="K138" s="44">
        <f>VLOOKUP(C138,[1]Sheet1!$B$5:$BB$697,53,0)</f>
        <v>15262.6366666667</v>
      </c>
      <c r="L138" s="44">
        <f>VLOOKUP(C138,[1]Sheet1!$B:$BC,54,0)</f>
        <v>15546.5666666667</v>
      </c>
      <c r="M138" s="44">
        <f>VLOOKUP(C138,[1]Sheet1!$B:$BD,55,0)</f>
        <v>17250.153333333299</v>
      </c>
      <c r="N138" s="44">
        <f>VLOOKUP(C138,[1]Sheet1!$B:$BE,56,0)</f>
        <v>15900.153333333301</v>
      </c>
      <c r="O138" s="44">
        <f>VLOOKUP(C138,[1]Sheet1!$B:$BF,57,0)</f>
        <v>21720.746666666699</v>
      </c>
      <c r="P138" s="44">
        <f>VLOOKUP(C138,[2]Sheet1!$B:$BH,59,0)</f>
        <v>21722.156666666666</v>
      </c>
      <c r="Q138" s="108">
        <f t="shared" si="28"/>
        <v>85921.930666666696</v>
      </c>
      <c r="R138" s="109">
        <f>VLOOKUP(C138,[3]Sheet2!$A:$V,21,0)</f>
        <v>24000</v>
      </c>
      <c r="S138" s="109"/>
      <c r="T138" s="109"/>
      <c r="U138" s="109"/>
      <c r="V138" s="109">
        <f t="shared" si="29"/>
        <v>24000</v>
      </c>
      <c r="W138" s="106">
        <f t="shared" si="30"/>
        <v>61921.930666666696</v>
      </c>
      <c r="X138" s="112">
        <f t="shared" si="31"/>
        <v>137119.19</v>
      </c>
      <c r="Y138" s="61">
        <f t="shared" si="32"/>
        <v>61921.930666666696</v>
      </c>
      <c r="Z138" s="107">
        <f t="shared" si="33"/>
        <v>61921.930666666696</v>
      </c>
      <c r="AA138" s="138">
        <v>10000</v>
      </c>
      <c r="AB138" s="26">
        <f>IF(Z138&lt;=0,"100%",AA138/Z138)</f>
        <v>0.1614936726348411</v>
      </c>
      <c r="AC138" s="138">
        <v>20000</v>
      </c>
      <c r="AD138" s="26">
        <f t="shared" si="24"/>
        <v>0.3229873452696822</v>
      </c>
      <c r="AE138" s="138">
        <v>50000</v>
      </c>
      <c r="AF138" s="26">
        <f t="shared" si="25"/>
        <v>0.80746836317420556</v>
      </c>
      <c r="AG138" s="17">
        <f>AA138</f>
        <v>10000</v>
      </c>
      <c r="AH138" s="122">
        <f>AG138/$AG$1</f>
        <v>5.9073592236599543E-3</v>
      </c>
      <c r="AI138" s="124"/>
      <c r="AJ138" s="124"/>
      <c r="AK138" s="124"/>
      <c r="AL138" s="124">
        <f t="shared" si="26"/>
        <v>0</v>
      </c>
      <c r="AM138" s="24"/>
      <c r="AN138" s="126">
        <f>IF(AG138=0,0,AL138/AG138+AM138)</f>
        <v>0</v>
      </c>
      <c r="AO138" s="17">
        <f>AG138*(1-AN138)</f>
        <v>10000</v>
      </c>
      <c r="AP138" s="14">
        <v>45474</v>
      </c>
      <c r="AQ138" s="135">
        <v>3</v>
      </c>
      <c r="AR138" s="14">
        <f t="shared" si="23"/>
        <v>45471</v>
      </c>
      <c r="AS138" s="10" t="s">
        <v>23</v>
      </c>
      <c r="AT138" s="17"/>
      <c r="AU138" s="7" t="s">
        <v>574</v>
      </c>
      <c r="AV138" s="20"/>
    </row>
    <row r="139" spans="1:48" ht="36" hidden="1" customHeight="1" x14ac:dyDescent="0.25">
      <c r="A139" s="7">
        <f t="shared" si="27"/>
        <v>136</v>
      </c>
      <c r="B139" s="113" t="s">
        <v>555</v>
      </c>
      <c r="C139" s="8" t="s">
        <v>473</v>
      </c>
      <c r="D139" s="114" t="s">
        <v>474</v>
      </c>
      <c r="E139" s="12" t="s">
        <v>622</v>
      </c>
      <c r="F139" s="11" t="s">
        <v>67</v>
      </c>
      <c r="G139" s="12" t="s">
        <v>22</v>
      </c>
      <c r="H139" s="73">
        <v>0.8</v>
      </c>
      <c r="I139" s="31">
        <f>VLOOKUP(C139,[1]Sheet1!$B:$AY,50,0)</f>
        <v>142389.5</v>
      </c>
      <c r="J139" s="31">
        <f>VLOOKUP(C139,[1]Sheet1!$B:$AZ,51,0)</f>
        <v>114380.15</v>
      </c>
      <c r="K139" s="44">
        <f>VLOOKUP(C139,[1]Sheet1!$B$5:$BB$697,53,0)</f>
        <v>9984.3583333333299</v>
      </c>
      <c r="L139" s="44">
        <f>VLOOKUP(C139,[1]Sheet1!$B:$BC,54,0)</f>
        <v>13692.8283333333</v>
      </c>
      <c r="M139" s="44">
        <f>VLOOKUP(C139,[1]Sheet1!$B:$BD,55,0)</f>
        <v>17906.95</v>
      </c>
      <c r="N139" s="44">
        <f>VLOOKUP(C139,[1]Sheet1!$B:$BE,56,0)</f>
        <v>18388.6116666667</v>
      </c>
      <c r="O139" s="44">
        <f>VLOOKUP(C139,[1]Sheet1!$B:$BF,57,0)</f>
        <v>20573.503333333301</v>
      </c>
      <c r="P139" s="44">
        <f>VLOOKUP(C139,[2]Sheet1!$B:$BH,59,0)</f>
        <v>17163.281666666666</v>
      </c>
      <c r="Q139" s="108">
        <f t="shared" si="28"/>
        <v>78167.626666666634</v>
      </c>
      <c r="R139" s="109">
        <f>VLOOKUP(C139,[3]Sheet2!$A:$V,21,0)</f>
        <v>0</v>
      </c>
      <c r="S139" s="109"/>
      <c r="T139" s="109"/>
      <c r="U139" s="109"/>
      <c r="V139" s="109">
        <f t="shared" si="29"/>
        <v>0</v>
      </c>
      <c r="W139" s="106">
        <f t="shared" si="30"/>
        <v>78167.626666666634</v>
      </c>
      <c r="X139" s="112">
        <f t="shared" si="31"/>
        <v>114380.15</v>
      </c>
      <c r="Y139" s="61">
        <f t="shared" si="32"/>
        <v>78167.626666666634</v>
      </c>
      <c r="Z139" s="107">
        <f t="shared" si="33"/>
        <v>78167.626666666634</v>
      </c>
      <c r="AA139" s="138">
        <v>10000</v>
      </c>
      <c r="AB139" s="26">
        <f>IF(Z139&lt;=0,"100%",AA139/Z139)</f>
        <v>0.12793019855449114</v>
      </c>
      <c r="AC139" s="138">
        <v>20000</v>
      </c>
      <c r="AD139" s="26">
        <f t="shared" si="24"/>
        <v>0.25586039710898228</v>
      </c>
      <c r="AE139" s="138">
        <v>50000</v>
      </c>
      <c r="AF139" s="26">
        <f t="shared" si="25"/>
        <v>0.63965099277245574</v>
      </c>
      <c r="AG139" s="17">
        <f>AA139</f>
        <v>10000</v>
      </c>
      <c r="AH139" s="122">
        <f>AG139/$AG$1</f>
        <v>5.9073592236599543E-3</v>
      </c>
      <c r="AI139" s="124"/>
      <c r="AJ139" s="124"/>
      <c r="AK139" s="124"/>
      <c r="AL139" s="124">
        <f t="shared" si="26"/>
        <v>0</v>
      </c>
      <c r="AM139" s="24">
        <v>0.03</v>
      </c>
      <c r="AN139" s="126">
        <f>IF(AG139=0,0,AL139/AG139+AM139)</f>
        <v>0.03</v>
      </c>
      <c r="AO139" s="17">
        <f>AG139*(1-AN139)</f>
        <v>9700</v>
      </c>
      <c r="AP139" s="14">
        <v>45474</v>
      </c>
      <c r="AQ139" s="135">
        <v>3</v>
      </c>
      <c r="AR139" s="14">
        <f t="shared" si="23"/>
        <v>45471</v>
      </c>
      <c r="AS139" s="10" t="s">
        <v>23</v>
      </c>
      <c r="AT139" s="17"/>
      <c r="AU139" s="7" t="s">
        <v>573</v>
      </c>
      <c r="AV139" s="20"/>
    </row>
    <row r="140" spans="1:48" ht="36" hidden="1" customHeight="1" x14ac:dyDescent="0.25">
      <c r="A140" s="7">
        <f t="shared" si="27"/>
        <v>137</v>
      </c>
      <c r="B140" s="7" t="s">
        <v>29</v>
      </c>
      <c r="C140" s="8" t="s">
        <v>475</v>
      </c>
      <c r="D140" s="114" t="s">
        <v>476</v>
      </c>
      <c r="E140" s="12" t="s">
        <v>621</v>
      </c>
      <c r="F140" s="11" t="s">
        <v>21</v>
      </c>
      <c r="G140" s="12" t="s">
        <v>22</v>
      </c>
      <c r="H140" s="73">
        <v>0.8</v>
      </c>
      <c r="I140" s="31">
        <f>VLOOKUP(C140,[1]Sheet1!$B:$AY,50,0)</f>
        <v>116636.48</v>
      </c>
      <c r="J140" s="31">
        <f>VLOOKUP(C140,[1]Sheet1!$B:$AZ,51,0)</f>
        <v>90773.08</v>
      </c>
      <c r="K140" s="44">
        <f>VLOOKUP(C140,[1]Sheet1!$B$5:$BB$697,53,0)</f>
        <v>8913.8033333333296</v>
      </c>
      <c r="L140" s="44">
        <f>VLOOKUP(C140,[1]Sheet1!$B:$BC,54,0)</f>
        <v>8337.0183333333298</v>
      </c>
      <c r="M140" s="44">
        <f>VLOOKUP(C140,[1]Sheet1!$B:$BD,55,0)</f>
        <v>8222.9650000000001</v>
      </c>
      <c r="N140" s="44">
        <f>VLOOKUP(C140,[1]Sheet1!$B:$BE,56,0)</f>
        <v>7453.80666666667</v>
      </c>
      <c r="O140" s="44">
        <f>VLOOKUP(C140,[1]Sheet1!$B:$BF,57,0)</f>
        <v>6303.80666666667</v>
      </c>
      <c r="P140" s="44">
        <f>VLOOKUP(C140,[2]Sheet1!$B:$BH,59,0)</f>
        <v>9071.5433333333331</v>
      </c>
      <c r="Q140" s="108">
        <f t="shared" si="28"/>
        <v>38642.354666666673</v>
      </c>
      <c r="R140" s="109">
        <f>VLOOKUP(C140,[3]Sheet2!$A:$V,21,0)</f>
        <v>40000</v>
      </c>
      <c r="S140" s="109"/>
      <c r="T140" s="109"/>
      <c r="U140" s="109"/>
      <c r="V140" s="109">
        <f t="shared" si="29"/>
        <v>40000</v>
      </c>
      <c r="W140" s="106">
        <f t="shared" si="30"/>
        <v>-1357.6453333333266</v>
      </c>
      <c r="X140" s="112">
        <f t="shared" si="31"/>
        <v>90773.08</v>
      </c>
      <c r="Y140" s="61">
        <f t="shared" si="32"/>
        <v>-1357.6453333333266</v>
      </c>
      <c r="Z140" s="107">
        <f t="shared" si="33"/>
        <v>0</v>
      </c>
      <c r="AA140" s="61"/>
      <c r="AB140" s="26" t="str">
        <f>IF(Z140&lt;=0,"100%",AA140/Z140)</f>
        <v>100%</v>
      </c>
      <c r="AC140" s="61"/>
      <c r="AD140" s="26" t="str">
        <f t="shared" si="24"/>
        <v>100%</v>
      </c>
      <c r="AE140" s="61"/>
      <c r="AF140" s="26" t="str">
        <f t="shared" si="25"/>
        <v>100%</v>
      </c>
      <c r="AG140" s="17">
        <f>AA140</f>
        <v>0</v>
      </c>
      <c r="AH140" s="122">
        <f>AG140/$AG$1</f>
        <v>0</v>
      </c>
      <c r="AI140" s="124"/>
      <c r="AJ140" s="124"/>
      <c r="AK140" s="124"/>
      <c r="AL140" s="124">
        <f t="shared" si="26"/>
        <v>0</v>
      </c>
      <c r="AM140" s="24"/>
      <c r="AN140" s="126">
        <f>IF(AG140=0,0,AL140/AG140+AM140)</f>
        <v>0</v>
      </c>
      <c r="AO140" s="17">
        <f>AG140*(1-AN140)</f>
        <v>0</v>
      </c>
      <c r="AP140" s="14">
        <v>45474</v>
      </c>
      <c r="AQ140" s="135">
        <v>3</v>
      </c>
      <c r="AR140" s="14">
        <f t="shared" si="23"/>
        <v>45471</v>
      </c>
      <c r="AS140" s="10" t="s">
        <v>23</v>
      </c>
      <c r="AT140" s="17"/>
      <c r="AU140" s="113" t="s">
        <v>561</v>
      </c>
      <c r="AV140" s="20"/>
    </row>
    <row r="141" spans="1:48" ht="36" hidden="1" customHeight="1" x14ac:dyDescent="0.25">
      <c r="A141" s="7">
        <f t="shared" si="27"/>
        <v>138</v>
      </c>
      <c r="B141" s="7" t="s">
        <v>29</v>
      </c>
      <c r="C141" s="8" t="s">
        <v>175</v>
      </c>
      <c r="D141" s="114" t="s">
        <v>176</v>
      </c>
      <c r="E141" s="12" t="s">
        <v>621</v>
      </c>
      <c r="F141" s="11" t="s">
        <v>21</v>
      </c>
      <c r="G141" s="12" t="s">
        <v>22</v>
      </c>
      <c r="H141" s="73">
        <v>0.8</v>
      </c>
      <c r="I141" s="31">
        <f>VLOOKUP(C141,[1]Sheet1!$B:$AY,50,0)</f>
        <v>143823.81</v>
      </c>
      <c r="J141" s="31">
        <f>VLOOKUP(C141,[1]Sheet1!$B:$AZ,51,0)</f>
        <v>94252.03</v>
      </c>
      <c r="K141" s="44">
        <f>VLOOKUP(C141,[1]Sheet1!$B$5:$BB$697,53,0)</f>
        <v>11164.766666666699</v>
      </c>
      <c r="L141" s="44">
        <f>VLOOKUP(C141,[1]Sheet1!$B:$BC,54,0)</f>
        <v>13767.1833333333</v>
      </c>
      <c r="M141" s="44">
        <f>VLOOKUP(C141,[1]Sheet1!$B:$BD,55,0)</f>
        <v>10794.1033333333</v>
      </c>
      <c r="N141" s="44">
        <f>VLOOKUP(C141,[1]Sheet1!$B:$BE,56,0)</f>
        <v>15272.105</v>
      </c>
      <c r="O141" s="44">
        <f>VLOOKUP(C141,[1]Sheet1!$B:$BF,57,0)</f>
        <v>14557.8</v>
      </c>
      <c r="P141" s="44">
        <f>VLOOKUP(C141,[2]Sheet1!$B:$BH,59,0)</f>
        <v>14986.434999999998</v>
      </c>
      <c r="Q141" s="108">
        <f t="shared" si="28"/>
        <v>64433.914666666642</v>
      </c>
      <c r="R141" s="109">
        <f>VLOOKUP(C141,[3]Sheet2!$A:$V,21,0)</f>
        <v>0</v>
      </c>
      <c r="S141" s="109"/>
      <c r="T141" s="109"/>
      <c r="U141" s="109"/>
      <c r="V141" s="109">
        <f t="shared" si="29"/>
        <v>0</v>
      </c>
      <c r="W141" s="106">
        <f t="shared" si="30"/>
        <v>64433.914666666642</v>
      </c>
      <c r="X141" s="112">
        <f t="shared" si="31"/>
        <v>94252.03</v>
      </c>
      <c r="Y141" s="61">
        <f t="shared" si="32"/>
        <v>64433.914666666642</v>
      </c>
      <c r="Z141" s="107">
        <f t="shared" si="33"/>
        <v>64433.914666666642</v>
      </c>
      <c r="AA141" s="138">
        <v>30000</v>
      </c>
      <c r="AB141" s="26">
        <f>IF(Z141&lt;=0,"100%",AA141/Z141)</f>
        <v>0.46559331611617549</v>
      </c>
      <c r="AC141" s="138">
        <v>30000</v>
      </c>
      <c r="AD141" s="26">
        <f t="shared" si="24"/>
        <v>0.46559331611617549</v>
      </c>
      <c r="AE141" s="138">
        <v>60000</v>
      </c>
      <c r="AF141" s="26">
        <f t="shared" si="25"/>
        <v>0.93118663223235099</v>
      </c>
      <c r="AG141" s="17">
        <f>AA141</f>
        <v>30000</v>
      </c>
      <c r="AH141" s="122">
        <f>AG141/$AG$1</f>
        <v>1.7722077670979865E-2</v>
      </c>
      <c r="AI141" s="124"/>
      <c r="AJ141" s="124"/>
      <c r="AK141" s="124"/>
      <c r="AL141" s="124">
        <f t="shared" si="26"/>
        <v>0</v>
      </c>
      <c r="AM141" s="24"/>
      <c r="AN141" s="126">
        <f>IF(AG141=0,0,AL141/AG141+AM141)</f>
        <v>0</v>
      </c>
      <c r="AO141" s="17">
        <f>AG141*(1-AN141)</f>
        <v>30000</v>
      </c>
      <c r="AP141" s="14">
        <v>45474</v>
      </c>
      <c r="AQ141" s="135">
        <v>3</v>
      </c>
      <c r="AR141" s="14">
        <f t="shared" si="23"/>
        <v>45471</v>
      </c>
      <c r="AS141" s="10" t="s">
        <v>23</v>
      </c>
      <c r="AT141" s="17"/>
      <c r="AU141" s="7" t="s">
        <v>572</v>
      </c>
      <c r="AV141" s="20"/>
    </row>
    <row r="142" spans="1:48" ht="36" hidden="1" customHeight="1" x14ac:dyDescent="0.25">
      <c r="A142" s="7">
        <f t="shared" si="27"/>
        <v>139</v>
      </c>
      <c r="B142" s="7" t="s">
        <v>29</v>
      </c>
      <c r="C142" s="8" t="s">
        <v>479</v>
      </c>
      <c r="D142" s="114" t="s">
        <v>480</v>
      </c>
      <c r="E142" s="12" t="s">
        <v>621</v>
      </c>
      <c r="F142" s="11" t="s">
        <v>269</v>
      </c>
      <c r="G142" s="12" t="s">
        <v>22</v>
      </c>
      <c r="H142" s="73">
        <v>0.8</v>
      </c>
      <c r="I142" s="31">
        <f>VLOOKUP(C142,[1]Sheet1!$B:$AY,50,0)</f>
        <v>182685.16</v>
      </c>
      <c r="J142" s="31">
        <f>VLOOKUP(C142,[1]Sheet1!$B:$AZ,51,0)</f>
        <v>168329.64</v>
      </c>
      <c r="K142" s="44">
        <f>VLOOKUP(C142,[1]Sheet1!$B$5:$BB$697,53,0)</f>
        <v>9957.8683333333302</v>
      </c>
      <c r="L142" s="44">
        <f>VLOOKUP(C142,[1]Sheet1!$B:$BC,54,0)</f>
        <v>15846.8633333333</v>
      </c>
      <c r="M142" s="44">
        <f>VLOOKUP(C142,[1]Sheet1!$B:$BD,55,0)</f>
        <v>15846.8633333333</v>
      </c>
      <c r="N142" s="44">
        <f>VLOOKUP(C142,[1]Sheet1!$B:$BE,56,0)</f>
        <v>15846.8633333333</v>
      </c>
      <c r="O142" s="44">
        <f>VLOOKUP(C142,[1]Sheet1!$B:$BF,57,0)</f>
        <v>15846.8633333333</v>
      </c>
      <c r="P142" s="44">
        <f>VLOOKUP(C142,[2]Sheet1!$B:$BH,59,0)</f>
        <v>18239.45</v>
      </c>
      <c r="Q142" s="108">
        <f t="shared" si="28"/>
        <v>73267.817333333223</v>
      </c>
      <c r="R142" s="109">
        <f>VLOOKUP(C142,[3]Sheet2!$A:$V,21,0)</f>
        <v>20000</v>
      </c>
      <c r="S142" s="109"/>
      <c r="T142" s="109"/>
      <c r="U142" s="109"/>
      <c r="V142" s="109">
        <f t="shared" si="29"/>
        <v>20000</v>
      </c>
      <c r="W142" s="106">
        <f t="shared" si="30"/>
        <v>53267.817333333223</v>
      </c>
      <c r="X142" s="112">
        <f t="shared" si="31"/>
        <v>168329.64</v>
      </c>
      <c r="Y142" s="61">
        <f t="shared" si="32"/>
        <v>53267.817333333223</v>
      </c>
      <c r="Z142" s="107">
        <f t="shared" si="33"/>
        <v>53267.817333333223</v>
      </c>
      <c r="AA142" s="138">
        <v>10000</v>
      </c>
      <c r="AB142" s="26">
        <f>IF(Z142&lt;=0,"100%",AA142/Z142)</f>
        <v>0.1877306129782482</v>
      </c>
      <c r="AC142" s="138">
        <v>20000</v>
      </c>
      <c r="AD142" s="26">
        <f t="shared" si="24"/>
        <v>0.37546122595649639</v>
      </c>
      <c r="AE142" s="138">
        <v>50000</v>
      </c>
      <c r="AF142" s="26">
        <f t="shared" si="25"/>
        <v>0.93865306489124101</v>
      </c>
      <c r="AG142" s="17">
        <f>AA142</f>
        <v>10000</v>
      </c>
      <c r="AH142" s="122">
        <f>AG142/$AG$1</f>
        <v>5.9073592236599543E-3</v>
      </c>
      <c r="AI142" s="124"/>
      <c r="AJ142" s="124"/>
      <c r="AK142" s="124"/>
      <c r="AL142" s="124">
        <f t="shared" si="26"/>
        <v>0</v>
      </c>
      <c r="AM142" s="24"/>
      <c r="AN142" s="126">
        <f>IF(AG142=0,0,AL142/AG142+AM142)</f>
        <v>0</v>
      </c>
      <c r="AO142" s="17">
        <f>AG142*(1-AN142)</f>
        <v>10000</v>
      </c>
      <c r="AP142" s="14">
        <v>45474</v>
      </c>
      <c r="AQ142" s="135">
        <v>3</v>
      </c>
      <c r="AR142" s="14">
        <f t="shared" si="23"/>
        <v>45471</v>
      </c>
      <c r="AS142" s="10" t="s">
        <v>23</v>
      </c>
      <c r="AT142" s="17"/>
      <c r="AU142" s="7" t="s">
        <v>573</v>
      </c>
      <c r="AV142" s="20"/>
    </row>
    <row r="143" spans="1:48" ht="36" hidden="1" customHeight="1" x14ac:dyDescent="0.25">
      <c r="A143" s="7">
        <f t="shared" si="27"/>
        <v>140</v>
      </c>
      <c r="B143" s="113" t="s">
        <v>554</v>
      </c>
      <c r="C143" s="8" t="s">
        <v>485</v>
      </c>
      <c r="D143" s="114" t="s">
        <v>486</v>
      </c>
      <c r="E143" s="12" t="s">
        <v>622</v>
      </c>
      <c r="F143" s="11" t="s">
        <v>21</v>
      </c>
      <c r="G143" s="12" t="s">
        <v>22</v>
      </c>
      <c r="H143" s="73">
        <v>0.8</v>
      </c>
      <c r="I143" s="31">
        <f>VLOOKUP(C143,[1]Sheet1!$B:$AY,50,0)</f>
        <v>48572.959999999999</v>
      </c>
      <c r="J143" s="31">
        <f>VLOOKUP(C143,[1]Sheet1!$B:$AZ,51,0)</f>
        <v>21776.59</v>
      </c>
      <c r="K143" s="44">
        <f>VLOOKUP(C143,[1]Sheet1!$B$5:$BB$697,53,0)</f>
        <v>2742.4</v>
      </c>
      <c r="L143" s="44">
        <f>VLOOKUP(C143,[1]Sheet1!$B:$BC,54,0)</f>
        <v>2915.3</v>
      </c>
      <c r="M143" s="44">
        <f>VLOOKUP(C143,[1]Sheet1!$B:$BD,55,0)</f>
        <v>2598.9366666666701</v>
      </c>
      <c r="N143" s="44">
        <f>VLOOKUP(C143,[1]Sheet1!$B:$BE,56,0)</f>
        <v>2332.27</v>
      </c>
      <c r="O143" s="44">
        <f>VLOOKUP(C143,[1]Sheet1!$B:$BF,57,0)</f>
        <v>3616.2649999999999</v>
      </c>
      <c r="P143" s="44">
        <f>VLOOKUP(C143,[2]Sheet1!$B:$BH,59,0)</f>
        <v>5936.1733333333332</v>
      </c>
      <c r="Q143" s="108">
        <f t="shared" si="28"/>
        <v>16113.076000000005</v>
      </c>
      <c r="R143" s="109">
        <f>VLOOKUP(C143,[3]Sheet2!$A:$V,21,0)</f>
        <v>5000</v>
      </c>
      <c r="S143" s="109"/>
      <c r="T143" s="109"/>
      <c r="U143" s="109"/>
      <c r="V143" s="109">
        <f t="shared" si="29"/>
        <v>5000</v>
      </c>
      <c r="W143" s="106">
        <f t="shared" si="30"/>
        <v>11113.076000000005</v>
      </c>
      <c r="X143" s="112">
        <f t="shared" si="31"/>
        <v>21776.59</v>
      </c>
      <c r="Y143" s="61">
        <f t="shared" si="32"/>
        <v>11113.076000000005</v>
      </c>
      <c r="Z143" s="107">
        <f t="shared" si="33"/>
        <v>11113.076000000005</v>
      </c>
      <c r="AA143" s="61"/>
      <c r="AB143" s="26">
        <f>IF(Z143&lt;=0,"100%",AA143/Z143)</f>
        <v>0</v>
      </c>
      <c r="AC143" s="61"/>
      <c r="AD143" s="26">
        <f t="shared" si="24"/>
        <v>0</v>
      </c>
      <c r="AE143" s="61"/>
      <c r="AF143" s="26">
        <f t="shared" si="25"/>
        <v>0</v>
      </c>
      <c r="AG143" s="17">
        <f>AA143</f>
        <v>0</v>
      </c>
      <c r="AH143" s="122">
        <f>AG143/$AG$1</f>
        <v>0</v>
      </c>
      <c r="AI143" s="124"/>
      <c r="AJ143" s="124"/>
      <c r="AK143" s="124"/>
      <c r="AL143" s="124">
        <f t="shared" si="26"/>
        <v>0</v>
      </c>
      <c r="AM143" s="24"/>
      <c r="AN143" s="126">
        <f>IF(AG143=0,0,AL143/AG143+AM143)</f>
        <v>0</v>
      </c>
      <c r="AO143" s="17">
        <f>AG143*(1-AN143)</f>
        <v>0</v>
      </c>
      <c r="AP143" s="14">
        <v>45474</v>
      </c>
      <c r="AQ143" s="135">
        <v>3</v>
      </c>
      <c r="AR143" s="14">
        <f t="shared" si="23"/>
        <v>45471</v>
      </c>
      <c r="AS143" s="10" t="s">
        <v>23</v>
      </c>
      <c r="AT143" s="17"/>
      <c r="AU143" s="113" t="s">
        <v>561</v>
      </c>
      <c r="AV143" s="20"/>
    </row>
    <row r="144" spans="1:48" ht="36" hidden="1" customHeight="1" x14ac:dyDescent="0.25">
      <c r="A144" s="7">
        <f t="shared" si="27"/>
        <v>141</v>
      </c>
      <c r="B144" s="113" t="s">
        <v>554</v>
      </c>
      <c r="C144" s="8" t="s">
        <v>487</v>
      </c>
      <c r="D144" s="114" t="s">
        <v>488</v>
      </c>
      <c r="E144" s="12" t="s">
        <v>622</v>
      </c>
      <c r="F144" s="11" t="s">
        <v>27</v>
      </c>
      <c r="G144" s="12" t="s">
        <v>22</v>
      </c>
      <c r="H144" s="73">
        <v>0.8</v>
      </c>
      <c r="I144" s="31">
        <f>VLOOKUP(C144,[1]Sheet1!$B:$AY,50,0)</f>
        <v>18066.189999999999</v>
      </c>
      <c r="J144" s="31">
        <f>VLOOKUP(C144,[1]Sheet1!$B:$AZ,51,0)</f>
        <v>18066.189999999999</v>
      </c>
      <c r="K144" s="44">
        <f>VLOOKUP(C144,[1]Sheet1!$B$5:$BB$697,53,0)</f>
        <v>0</v>
      </c>
      <c r="L144" s="44">
        <f>VLOOKUP(C144,[1]Sheet1!$B:$BC,54,0)</f>
        <v>0</v>
      </c>
      <c r="M144" s="44">
        <f>VLOOKUP(C144,[1]Sheet1!$B:$BD,55,0)</f>
        <v>0</v>
      </c>
      <c r="N144" s="44">
        <f>VLOOKUP(C144,[1]Sheet1!$B:$BE,56,0)</f>
        <v>0</v>
      </c>
      <c r="O144" s="44">
        <f>VLOOKUP(C144,[1]Sheet1!$B:$BF,57,0)</f>
        <v>0</v>
      </c>
      <c r="P144" s="44">
        <f>VLOOKUP(C144,[2]Sheet1!$B:$BH,59,0)</f>
        <v>0</v>
      </c>
      <c r="Q144" s="108">
        <f t="shared" si="28"/>
        <v>0</v>
      </c>
      <c r="R144" s="109">
        <f>VLOOKUP(C144,[3]Sheet2!$A:$V,21,0)</f>
        <v>10000</v>
      </c>
      <c r="S144" s="109"/>
      <c r="T144" s="109"/>
      <c r="U144" s="109"/>
      <c r="V144" s="109">
        <f t="shared" si="29"/>
        <v>10000</v>
      </c>
      <c r="W144" s="106">
        <f t="shared" si="30"/>
        <v>-10000</v>
      </c>
      <c r="X144" s="112">
        <f t="shared" si="31"/>
        <v>18066.189999999999</v>
      </c>
      <c r="Y144" s="61">
        <f t="shared" si="32"/>
        <v>-10000</v>
      </c>
      <c r="Z144" s="107">
        <f t="shared" si="33"/>
        <v>0</v>
      </c>
      <c r="AA144" s="61"/>
      <c r="AB144" s="26" t="str">
        <f>IF(Z144&lt;=0,"100%",AA144/Z144)</f>
        <v>100%</v>
      </c>
      <c r="AC144" s="61"/>
      <c r="AD144" s="26" t="str">
        <f t="shared" si="24"/>
        <v>100%</v>
      </c>
      <c r="AE144" s="61"/>
      <c r="AF144" s="26" t="str">
        <f t="shared" si="25"/>
        <v>100%</v>
      </c>
      <c r="AG144" s="17">
        <f>AA144</f>
        <v>0</v>
      </c>
      <c r="AH144" s="122">
        <f>AG144/$AG$1</f>
        <v>0</v>
      </c>
      <c r="AI144" s="124"/>
      <c r="AJ144" s="124"/>
      <c r="AK144" s="124"/>
      <c r="AL144" s="124">
        <f t="shared" si="26"/>
        <v>0</v>
      </c>
      <c r="AM144" s="24"/>
      <c r="AN144" s="126">
        <f>IF(AG144=0,0,AL144/AG144+AM144)</f>
        <v>0</v>
      </c>
      <c r="AO144" s="17">
        <f>AG144*(1-AN144)</f>
        <v>0</v>
      </c>
      <c r="AP144" s="14">
        <v>45474</v>
      </c>
      <c r="AQ144" s="135">
        <v>3</v>
      </c>
      <c r="AR144" s="14">
        <f t="shared" si="23"/>
        <v>45471</v>
      </c>
      <c r="AS144" s="10" t="s">
        <v>23</v>
      </c>
      <c r="AT144" s="17"/>
      <c r="AU144" s="113" t="s">
        <v>561</v>
      </c>
      <c r="AV144" s="20"/>
    </row>
    <row r="145" spans="1:48" ht="36" hidden="1" customHeight="1" x14ac:dyDescent="0.25">
      <c r="A145" s="7">
        <f t="shared" si="27"/>
        <v>142</v>
      </c>
      <c r="B145" s="7" t="s">
        <v>29</v>
      </c>
      <c r="C145" s="8" t="s">
        <v>489</v>
      </c>
      <c r="D145" s="114" t="s">
        <v>490</v>
      </c>
      <c r="E145" s="12" t="s">
        <v>622</v>
      </c>
      <c r="F145" s="11" t="s">
        <v>21</v>
      </c>
      <c r="G145" s="12" t="s">
        <v>22</v>
      </c>
      <c r="H145" s="73">
        <v>0.8</v>
      </c>
      <c r="I145" s="31">
        <f>VLOOKUP(C145,[1]Sheet1!$B:$AY,50,0)</f>
        <v>0</v>
      </c>
      <c r="J145" s="31">
        <f>VLOOKUP(C145,[1]Sheet1!$B:$AZ,51,0)</f>
        <v>0</v>
      </c>
      <c r="K145" s="44">
        <f>VLOOKUP(C145,[1]Sheet1!$B$5:$BB$697,53,0)</f>
        <v>0</v>
      </c>
      <c r="L145" s="44">
        <f>VLOOKUP(C145,[1]Sheet1!$B:$BC,54,0)</f>
        <v>0</v>
      </c>
      <c r="M145" s="44">
        <f>VLOOKUP(C145,[1]Sheet1!$B:$BD,55,0)</f>
        <v>0</v>
      </c>
      <c r="N145" s="44">
        <f>VLOOKUP(C145,[1]Sheet1!$B:$BE,56,0)</f>
        <v>0</v>
      </c>
      <c r="O145" s="44">
        <f>VLOOKUP(C145,[1]Sheet1!$B:$BF,57,0)</f>
        <v>0</v>
      </c>
      <c r="P145" s="44">
        <f>VLOOKUP(C145,[2]Sheet1!$B:$BH,59,0)</f>
        <v>0</v>
      </c>
      <c r="Q145" s="108">
        <f t="shared" si="28"/>
        <v>0</v>
      </c>
      <c r="R145" s="109">
        <f>VLOOKUP(C145,[3]Sheet2!$A:$V,21,0)</f>
        <v>0</v>
      </c>
      <c r="S145" s="109"/>
      <c r="T145" s="109"/>
      <c r="U145" s="109"/>
      <c r="V145" s="109">
        <f t="shared" si="29"/>
        <v>0</v>
      </c>
      <c r="W145" s="106">
        <f t="shared" si="30"/>
        <v>0</v>
      </c>
      <c r="X145" s="112">
        <f t="shared" si="31"/>
        <v>0</v>
      </c>
      <c r="Y145" s="61">
        <f t="shared" si="32"/>
        <v>0</v>
      </c>
      <c r="Z145" s="107">
        <f t="shared" si="33"/>
        <v>0</v>
      </c>
      <c r="AA145" s="61"/>
      <c r="AB145" s="26" t="str">
        <f>IF(Z145&lt;=0,"100%",AA145/Z145)</f>
        <v>100%</v>
      </c>
      <c r="AC145" s="61"/>
      <c r="AD145" s="26" t="str">
        <f t="shared" si="24"/>
        <v>100%</v>
      </c>
      <c r="AE145" s="61"/>
      <c r="AF145" s="26" t="str">
        <f t="shared" si="25"/>
        <v>100%</v>
      </c>
      <c r="AG145" s="17">
        <f>AA145</f>
        <v>0</v>
      </c>
      <c r="AH145" s="122">
        <f>AG145/$AG$1</f>
        <v>0</v>
      </c>
      <c r="AI145" s="124"/>
      <c r="AJ145" s="124"/>
      <c r="AK145" s="124"/>
      <c r="AL145" s="124">
        <f t="shared" si="26"/>
        <v>0</v>
      </c>
      <c r="AM145" s="24"/>
      <c r="AN145" s="126">
        <f>IF(AG145=0,0,AL145/AG145+AM145)</f>
        <v>0</v>
      </c>
      <c r="AO145" s="17">
        <f>AG145*(1-AN145)</f>
        <v>0</v>
      </c>
      <c r="AP145" s="14">
        <v>45474</v>
      </c>
      <c r="AQ145" s="135">
        <v>3</v>
      </c>
      <c r="AR145" s="14">
        <f t="shared" si="23"/>
        <v>45471</v>
      </c>
      <c r="AS145" s="10" t="s">
        <v>23</v>
      </c>
      <c r="AT145" s="17"/>
      <c r="AU145" s="113" t="s">
        <v>561</v>
      </c>
      <c r="AV145" s="20"/>
    </row>
    <row r="146" spans="1:48" ht="36" hidden="1" customHeight="1" x14ac:dyDescent="0.25">
      <c r="A146" s="7">
        <f t="shared" si="27"/>
        <v>143</v>
      </c>
      <c r="B146" s="7" t="s">
        <v>29</v>
      </c>
      <c r="C146" s="8" t="s">
        <v>493</v>
      </c>
      <c r="D146" s="114" t="s">
        <v>494</v>
      </c>
      <c r="E146" s="12" t="s">
        <v>621</v>
      </c>
      <c r="F146" s="11" t="s">
        <v>21</v>
      </c>
      <c r="G146" s="12" t="s">
        <v>22</v>
      </c>
      <c r="H146" s="73">
        <v>1</v>
      </c>
      <c r="I146" s="31">
        <f>VLOOKUP(C146,[1]Sheet1!$B:$AY,50,0)</f>
        <v>120966.5</v>
      </c>
      <c r="J146" s="31">
        <f>VLOOKUP(C146,[1]Sheet1!$B:$AZ,51,0)</f>
        <v>0</v>
      </c>
      <c r="K146" s="44">
        <f>VLOOKUP(C146,[1]Sheet1!$B$5:$BB$697,53,0)</f>
        <v>0</v>
      </c>
      <c r="L146" s="44">
        <f>VLOOKUP(C146,[1]Sheet1!$B:$BC,54,0)</f>
        <v>0</v>
      </c>
      <c r="M146" s="44">
        <f>VLOOKUP(C146,[1]Sheet1!$B:$BD,55,0)</f>
        <v>0</v>
      </c>
      <c r="N146" s="44">
        <f>VLOOKUP(C146,[1]Sheet1!$B:$BE,56,0)</f>
        <v>0</v>
      </c>
      <c r="O146" s="44">
        <f>VLOOKUP(C146,[1]Sheet1!$B:$BF,57,0)</f>
        <v>20161.083333333299</v>
      </c>
      <c r="P146" s="44">
        <f>VLOOKUP(C146,[2]Sheet1!$B:$BH,59,0)</f>
        <v>20161.083333333332</v>
      </c>
      <c r="Q146" s="108">
        <f t="shared" si="28"/>
        <v>40322.166666666628</v>
      </c>
      <c r="R146" s="109">
        <f>VLOOKUP(C146,[3]Sheet2!$A:$V,21,0)</f>
        <v>198654</v>
      </c>
      <c r="S146" s="109"/>
      <c r="T146" s="109"/>
      <c r="U146" s="109"/>
      <c r="V146" s="109">
        <f t="shared" si="29"/>
        <v>198654</v>
      </c>
      <c r="W146" s="106">
        <f t="shared" si="30"/>
        <v>-158331.83333333337</v>
      </c>
      <c r="X146" s="112">
        <f t="shared" si="31"/>
        <v>0</v>
      </c>
      <c r="Y146" s="61">
        <f t="shared" si="32"/>
        <v>-158331.83333333337</v>
      </c>
      <c r="Z146" s="107">
        <f t="shared" si="33"/>
        <v>0</v>
      </c>
      <c r="AA146" s="61"/>
      <c r="AB146" s="26" t="str">
        <f>IF(Z146&lt;=0,"100%",AA146/Z146)</f>
        <v>100%</v>
      </c>
      <c r="AC146" s="61"/>
      <c r="AD146" s="26" t="str">
        <f t="shared" si="24"/>
        <v>100%</v>
      </c>
      <c r="AE146" s="61"/>
      <c r="AF146" s="26" t="str">
        <f t="shared" si="25"/>
        <v>100%</v>
      </c>
      <c r="AG146" s="17">
        <f>AA146</f>
        <v>0</v>
      </c>
      <c r="AH146" s="122">
        <f>AG146/$AG$1</f>
        <v>0</v>
      </c>
      <c r="AI146" s="124"/>
      <c r="AJ146" s="124"/>
      <c r="AK146" s="124"/>
      <c r="AL146" s="124">
        <f t="shared" si="26"/>
        <v>0</v>
      </c>
      <c r="AM146" s="24"/>
      <c r="AN146" s="126">
        <f>IF(AG146=0,0,AL146/AG146+AM146)</f>
        <v>0</v>
      </c>
      <c r="AO146" s="17">
        <f>AG146*(1-AN146)</f>
        <v>0</v>
      </c>
      <c r="AP146" s="14">
        <v>45474</v>
      </c>
      <c r="AQ146" s="135">
        <v>3</v>
      </c>
      <c r="AR146" s="14">
        <f t="shared" si="23"/>
        <v>45471</v>
      </c>
      <c r="AS146" s="10" t="s">
        <v>23</v>
      </c>
      <c r="AT146" s="17"/>
      <c r="AU146" s="113" t="s">
        <v>561</v>
      </c>
      <c r="AV146" s="20"/>
    </row>
    <row r="147" spans="1:48" ht="36" hidden="1" customHeight="1" x14ac:dyDescent="0.25">
      <c r="A147" s="7">
        <f t="shared" si="27"/>
        <v>144</v>
      </c>
      <c r="B147" s="113" t="s">
        <v>556</v>
      </c>
      <c r="C147" s="8" t="s">
        <v>497</v>
      </c>
      <c r="D147" s="114" t="s">
        <v>498</v>
      </c>
      <c r="E147" s="12" t="s">
        <v>622</v>
      </c>
      <c r="F147" s="11" t="s">
        <v>67</v>
      </c>
      <c r="G147" s="12" t="s">
        <v>22</v>
      </c>
      <c r="H147" s="73">
        <v>0.8</v>
      </c>
      <c r="I147" s="31">
        <f>VLOOKUP(C147,[1]Sheet1!$B:$AY,50,0)</f>
        <v>99687.679999999993</v>
      </c>
      <c r="J147" s="31">
        <f>VLOOKUP(C147,[1]Sheet1!$B:$AZ,51,0)</f>
        <v>99687.679999999993</v>
      </c>
      <c r="K147" s="44">
        <f>VLOOKUP(C147,[1]Sheet1!$B$5:$BB$697,53,0)</f>
        <v>0</v>
      </c>
      <c r="L147" s="44">
        <f>VLOOKUP(C147,[1]Sheet1!$B:$BC,54,0)</f>
        <v>0</v>
      </c>
      <c r="M147" s="44">
        <f>VLOOKUP(C147,[1]Sheet1!$B:$BD,55,0)</f>
        <v>0</v>
      </c>
      <c r="N147" s="44">
        <f>VLOOKUP(C147,[1]Sheet1!$B:$BE,56,0)</f>
        <v>0</v>
      </c>
      <c r="O147" s="44">
        <f>VLOOKUP(C147,[1]Sheet1!$B:$BF,57,0)</f>
        <v>0</v>
      </c>
      <c r="P147" s="44">
        <f>VLOOKUP(C147,[2]Sheet1!$B:$BH,59,0)</f>
        <v>0</v>
      </c>
      <c r="Q147" s="108">
        <f t="shared" si="28"/>
        <v>0</v>
      </c>
      <c r="R147" s="109">
        <f>VLOOKUP(C147,[3]Sheet2!$A:$V,21,0)</f>
        <v>0</v>
      </c>
      <c r="S147" s="109"/>
      <c r="T147" s="109"/>
      <c r="U147" s="109"/>
      <c r="V147" s="109">
        <f t="shared" si="29"/>
        <v>0</v>
      </c>
      <c r="W147" s="106">
        <f t="shared" si="30"/>
        <v>0</v>
      </c>
      <c r="X147" s="112">
        <f t="shared" si="31"/>
        <v>99687.679999999993</v>
      </c>
      <c r="Y147" s="61">
        <f t="shared" si="32"/>
        <v>0</v>
      </c>
      <c r="Z147" s="107">
        <f t="shared" si="33"/>
        <v>0</v>
      </c>
      <c r="AA147" s="61"/>
      <c r="AB147" s="26" t="str">
        <f>IF(Z147&lt;=0,"100%",AA147/Z147)</f>
        <v>100%</v>
      </c>
      <c r="AC147" s="61"/>
      <c r="AD147" s="26" t="str">
        <f t="shared" si="24"/>
        <v>100%</v>
      </c>
      <c r="AE147" s="61"/>
      <c r="AF147" s="26" t="str">
        <f t="shared" si="25"/>
        <v>100%</v>
      </c>
      <c r="AG147" s="17">
        <f>AA147</f>
        <v>0</v>
      </c>
      <c r="AH147" s="122">
        <f>AG147/$AG$1</f>
        <v>0</v>
      </c>
      <c r="AI147" s="124"/>
      <c r="AJ147" s="124"/>
      <c r="AK147" s="124"/>
      <c r="AL147" s="124">
        <f t="shared" si="26"/>
        <v>0</v>
      </c>
      <c r="AM147" s="24"/>
      <c r="AN147" s="126">
        <f>IF(AG147=0,0,AL147/AG147+AM147)</f>
        <v>0</v>
      </c>
      <c r="AO147" s="17">
        <f>AG147*(1-AN147)</f>
        <v>0</v>
      </c>
      <c r="AP147" s="14">
        <v>45474</v>
      </c>
      <c r="AQ147" s="135">
        <v>3</v>
      </c>
      <c r="AR147" s="14">
        <f t="shared" si="23"/>
        <v>45471</v>
      </c>
      <c r="AS147" s="10" t="s">
        <v>23</v>
      </c>
      <c r="AT147" s="17"/>
      <c r="AU147" s="7" t="s">
        <v>573</v>
      </c>
      <c r="AV147" s="20"/>
    </row>
    <row r="148" spans="1:48" ht="36" hidden="1" customHeight="1" x14ac:dyDescent="0.25">
      <c r="A148" s="7">
        <f t="shared" si="27"/>
        <v>145</v>
      </c>
      <c r="B148" s="113" t="s">
        <v>557</v>
      </c>
      <c r="C148" s="8" t="s">
        <v>501</v>
      </c>
      <c r="D148" s="114" t="s">
        <v>502</v>
      </c>
      <c r="E148" s="12" t="s">
        <v>621</v>
      </c>
      <c r="F148" s="11" t="s">
        <v>27</v>
      </c>
      <c r="G148" s="12" t="s">
        <v>22</v>
      </c>
      <c r="H148" s="73">
        <v>0.8</v>
      </c>
      <c r="I148" s="31">
        <f>VLOOKUP(C148,[1]Sheet1!$B:$AY,50,0)</f>
        <v>29634.53</v>
      </c>
      <c r="J148" s="31">
        <f>VLOOKUP(C148,[1]Sheet1!$B:$AZ,51,0)</f>
        <v>39493.730000000003</v>
      </c>
      <c r="K148" s="44">
        <f>VLOOKUP(C148,[1]Sheet1!$B$5:$BB$697,53,0)</f>
        <v>0</v>
      </c>
      <c r="L148" s="44">
        <f>VLOOKUP(C148,[1]Sheet1!$B:$BC,54,0)</f>
        <v>0.21333333333333299</v>
      </c>
      <c r="M148" s="44">
        <f>VLOOKUP(C148,[1]Sheet1!$B:$BD,55,0)</f>
        <v>3295.8883333333301</v>
      </c>
      <c r="N148" s="44">
        <f>VLOOKUP(C148,[1]Sheet1!$B:$BE,56,0)</f>
        <v>3295.8883333333301</v>
      </c>
      <c r="O148" s="44">
        <f>VLOOKUP(C148,[1]Sheet1!$B:$BF,57,0)</f>
        <v>3295.8883333333301</v>
      </c>
      <c r="P148" s="44">
        <f>VLOOKUP(C148,[2]Sheet1!$B:$BH,59,0)</f>
        <v>4939.0883333333331</v>
      </c>
      <c r="Q148" s="108">
        <f t="shared" si="28"/>
        <v>11861.573333333326</v>
      </c>
      <c r="R148" s="109">
        <f>VLOOKUP(C148,[3]Sheet2!$A:$V,21,0)</f>
        <v>6947.92</v>
      </c>
      <c r="S148" s="109"/>
      <c r="T148" s="109"/>
      <c r="U148" s="109"/>
      <c r="V148" s="109">
        <f t="shared" si="29"/>
        <v>6947.92</v>
      </c>
      <c r="W148" s="106">
        <f t="shared" si="30"/>
        <v>4913.6533333333264</v>
      </c>
      <c r="X148" s="112">
        <f t="shared" si="31"/>
        <v>39493.730000000003</v>
      </c>
      <c r="Y148" s="61">
        <f t="shared" si="32"/>
        <v>4913.6533333333264</v>
      </c>
      <c r="Z148" s="107">
        <f t="shared" si="33"/>
        <v>4913.6533333333264</v>
      </c>
      <c r="AA148" s="138">
        <v>10000</v>
      </c>
      <c r="AB148" s="26">
        <f>IF(Z148&lt;=0,"100%",AA148/Z148)</f>
        <v>2.0351456078844281</v>
      </c>
      <c r="AC148" s="138">
        <v>10000</v>
      </c>
      <c r="AD148" s="26">
        <f t="shared" si="24"/>
        <v>2.0351456078844281</v>
      </c>
      <c r="AE148" s="138">
        <v>10000</v>
      </c>
      <c r="AF148" s="26">
        <f t="shared" si="25"/>
        <v>2.0351456078844281</v>
      </c>
      <c r="AG148" s="17">
        <f>AA148</f>
        <v>10000</v>
      </c>
      <c r="AH148" s="122">
        <f>AG148/$AG$1</f>
        <v>5.9073592236599543E-3</v>
      </c>
      <c r="AI148" s="124"/>
      <c r="AJ148" s="124"/>
      <c r="AK148" s="124"/>
      <c r="AL148" s="124">
        <f t="shared" si="26"/>
        <v>0</v>
      </c>
      <c r="AM148" s="24"/>
      <c r="AN148" s="126">
        <f>IF(AG148=0,0,AL148/AG148+AM148)</f>
        <v>0</v>
      </c>
      <c r="AO148" s="17">
        <f>AG148*(1-AN148)</f>
        <v>10000</v>
      </c>
      <c r="AP148" s="14">
        <v>45474</v>
      </c>
      <c r="AQ148" s="135">
        <v>3</v>
      </c>
      <c r="AR148" s="14">
        <f t="shared" si="23"/>
        <v>45471</v>
      </c>
      <c r="AS148" s="10" t="s">
        <v>23</v>
      </c>
      <c r="AT148" s="17"/>
      <c r="AU148" s="7" t="s">
        <v>573</v>
      </c>
      <c r="AV148" s="20"/>
    </row>
    <row r="149" spans="1:48" ht="36" hidden="1" customHeight="1" x14ac:dyDescent="0.25">
      <c r="A149" s="7">
        <f t="shared" si="27"/>
        <v>146</v>
      </c>
      <c r="B149" s="113" t="s">
        <v>557</v>
      </c>
      <c r="C149" s="8" t="s">
        <v>503</v>
      </c>
      <c r="D149" s="114" t="s">
        <v>504</v>
      </c>
      <c r="E149" s="12" t="s">
        <v>622</v>
      </c>
      <c r="F149" s="11" t="s">
        <v>21</v>
      </c>
      <c r="G149" s="12" t="s">
        <v>22</v>
      </c>
      <c r="H149" s="73">
        <v>0.8</v>
      </c>
      <c r="I149" s="31">
        <f>VLOOKUP(C149,[1]Sheet1!$B:$AY,50,0)</f>
        <v>0</v>
      </c>
      <c r="J149" s="31">
        <f>VLOOKUP(C149,[1]Sheet1!$B:$AZ,51,0)</f>
        <v>0</v>
      </c>
      <c r="K149" s="44">
        <f>VLOOKUP(C149,[1]Sheet1!$B$5:$BB$697,53,0)</f>
        <v>0</v>
      </c>
      <c r="L149" s="44">
        <f>VLOOKUP(C149,[1]Sheet1!$B:$BC,54,0)</f>
        <v>0</v>
      </c>
      <c r="M149" s="44">
        <f>VLOOKUP(C149,[1]Sheet1!$B:$BD,55,0)</f>
        <v>0</v>
      </c>
      <c r="N149" s="44">
        <f>VLOOKUP(C149,[1]Sheet1!$B:$BE,56,0)</f>
        <v>0</v>
      </c>
      <c r="O149" s="44">
        <f>VLOOKUP(C149,[1]Sheet1!$B:$BF,57,0)</f>
        <v>0</v>
      </c>
      <c r="P149" s="44">
        <f>VLOOKUP(C149,[2]Sheet1!$B:$BH,59,0)</f>
        <v>0</v>
      </c>
      <c r="Q149" s="108">
        <f t="shared" si="28"/>
        <v>0</v>
      </c>
      <c r="R149" s="109">
        <f>VLOOKUP(C149,[3]Sheet2!$A:$V,21,0)</f>
        <v>93780</v>
      </c>
      <c r="S149" s="109"/>
      <c r="T149" s="109"/>
      <c r="U149" s="109"/>
      <c r="V149" s="109">
        <f t="shared" si="29"/>
        <v>93780</v>
      </c>
      <c r="W149" s="106">
        <f t="shared" si="30"/>
        <v>-93780</v>
      </c>
      <c r="X149" s="112">
        <f t="shared" si="31"/>
        <v>0</v>
      </c>
      <c r="Y149" s="61">
        <f t="shared" si="32"/>
        <v>-93780</v>
      </c>
      <c r="Z149" s="107">
        <f t="shared" si="33"/>
        <v>0</v>
      </c>
      <c r="AA149" s="61"/>
      <c r="AB149" s="26" t="str">
        <f>IF(Z149&lt;=0,"100%",AA149/Z149)</f>
        <v>100%</v>
      </c>
      <c r="AC149" s="61"/>
      <c r="AD149" s="26" t="str">
        <f t="shared" si="24"/>
        <v>100%</v>
      </c>
      <c r="AE149" s="61"/>
      <c r="AF149" s="26" t="str">
        <f t="shared" si="25"/>
        <v>100%</v>
      </c>
      <c r="AG149" s="17">
        <f>AA149</f>
        <v>0</v>
      </c>
      <c r="AH149" s="122">
        <f>AG149/$AG$1</f>
        <v>0</v>
      </c>
      <c r="AI149" s="124"/>
      <c r="AJ149" s="124"/>
      <c r="AK149" s="124"/>
      <c r="AL149" s="124">
        <f t="shared" si="26"/>
        <v>0</v>
      </c>
      <c r="AM149" s="24"/>
      <c r="AN149" s="126">
        <f>IF(AG149=0,0,AL149/AG149+AM149)</f>
        <v>0</v>
      </c>
      <c r="AO149" s="17">
        <f>AG149*(1-AN149)</f>
        <v>0</v>
      </c>
      <c r="AP149" s="14">
        <v>45474</v>
      </c>
      <c r="AQ149" s="135">
        <v>3</v>
      </c>
      <c r="AR149" s="14">
        <f t="shared" si="23"/>
        <v>45471</v>
      </c>
      <c r="AS149" s="10" t="s">
        <v>23</v>
      </c>
      <c r="AT149" s="17"/>
      <c r="AU149" s="7" t="s">
        <v>572</v>
      </c>
      <c r="AV149" s="20"/>
    </row>
    <row r="150" spans="1:48" ht="36" hidden="1" customHeight="1" x14ac:dyDescent="0.25">
      <c r="A150" s="7">
        <f t="shared" si="27"/>
        <v>147</v>
      </c>
      <c r="B150" s="113" t="s">
        <v>557</v>
      </c>
      <c r="C150" s="8" t="s">
        <v>505</v>
      </c>
      <c r="D150" s="114" t="s">
        <v>506</v>
      </c>
      <c r="E150" s="12" t="s">
        <v>621</v>
      </c>
      <c r="F150" s="11" t="s">
        <v>27</v>
      </c>
      <c r="G150" s="12" t="s">
        <v>22</v>
      </c>
      <c r="H150" s="73">
        <v>0.8</v>
      </c>
      <c r="I150" s="31">
        <f>VLOOKUP(C150,[1]Sheet1!$B:$AY,50,0)</f>
        <v>93150.55</v>
      </c>
      <c r="J150" s="31">
        <f>VLOOKUP(C150,[1]Sheet1!$B:$AZ,51,0)</f>
        <v>28347.31</v>
      </c>
      <c r="K150" s="44">
        <f>VLOOKUP(C150,[1]Sheet1!$B$5:$BB$697,53,0)</f>
        <v>2663.7316666666702</v>
      </c>
      <c r="L150" s="44">
        <f>VLOOKUP(C150,[1]Sheet1!$B:$BC,54,0)</f>
        <v>2663.7316666666702</v>
      </c>
      <c r="M150" s="44">
        <f>VLOOKUP(C150,[1]Sheet1!$B:$BD,55,0)</f>
        <v>4724.5516666666699</v>
      </c>
      <c r="N150" s="44">
        <f>VLOOKUP(C150,[1]Sheet1!$B:$BE,56,0)</f>
        <v>7463.6716666666698</v>
      </c>
      <c r="O150" s="44">
        <f>VLOOKUP(C150,[1]Sheet1!$B:$BF,57,0)</f>
        <v>11572.3516666667</v>
      </c>
      <c r="P150" s="44">
        <f>VLOOKUP(C150,[2]Sheet1!$B:$BH,59,0)</f>
        <v>14915.700000000003</v>
      </c>
      <c r="Q150" s="108">
        <f t="shared" si="28"/>
        <v>35202.990666666708</v>
      </c>
      <c r="R150" s="109">
        <f>VLOOKUP(C150,[3]Sheet2!$A:$V,21,0)</f>
        <v>0</v>
      </c>
      <c r="S150" s="109"/>
      <c r="T150" s="109"/>
      <c r="U150" s="109"/>
      <c r="V150" s="109">
        <f t="shared" si="29"/>
        <v>0</v>
      </c>
      <c r="W150" s="106">
        <f t="shared" si="30"/>
        <v>35202.990666666708</v>
      </c>
      <c r="X150" s="112">
        <f t="shared" si="31"/>
        <v>28347.31</v>
      </c>
      <c r="Y150" s="61">
        <f t="shared" si="32"/>
        <v>35202.990666666708</v>
      </c>
      <c r="Z150" s="107">
        <f t="shared" si="33"/>
        <v>35202.990666666708</v>
      </c>
      <c r="AA150" s="138">
        <v>20000</v>
      </c>
      <c r="AB150" s="26">
        <f>IF(Z150&lt;=0,"100%",AA150/Z150)</f>
        <v>0.56813354835041785</v>
      </c>
      <c r="AC150" s="138">
        <v>20000</v>
      </c>
      <c r="AD150" s="26">
        <f t="shared" si="24"/>
        <v>0.56813354835041785</v>
      </c>
      <c r="AE150" s="138">
        <v>35000</v>
      </c>
      <c r="AF150" s="26">
        <f t="shared" si="25"/>
        <v>0.99423370961323132</v>
      </c>
      <c r="AG150" s="17">
        <f>AA150</f>
        <v>20000</v>
      </c>
      <c r="AH150" s="122">
        <f>AG150/$AG$1</f>
        <v>1.1814718447319909E-2</v>
      </c>
      <c r="AI150" s="124"/>
      <c r="AJ150" s="124"/>
      <c r="AK150" s="124"/>
      <c r="AL150" s="124">
        <f t="shared" si="26"/>
        <v>0</v>
      </c>
      <c r="AM150" s="24">
        <v>0</v>
      </c>
      <c r="AN150" s="126">
        <f>IF(AG150=0,0,AL150/AG150+AM150)</f>
        <v>0</v>
      </c>
      <c r="AO150" s="17">
        <f>AG150*(1-AN150)</f>
        <v>20000</v>
      </c>
      <c r="AP150" s="14">
        <v>45474</v>
      </c>
      <c r="AQ150" s="135">
        <v>3</v>
      </c>
      <c r="AR150" s="14">
        <f t="shared" si="23"/>
        <v>45471</v>
      </c>
      <c r="AS150" s="10" t="s">
        <v>23</v>
      </c>
      <c r="AT150" s="17"/>
      <c r="AU150" s="7" t="s">
        <v>574</v>
      </c>
      <c r="AV150" s="20"/>
    </row>
    <row r="151" spans="1:48" ht="36" hidden="1" customHeight="1" x14ac:dyDescent="0.25">
      <c r="A151" s="7">
        <f t="shared" si="27"/>
        <v>148</v>
      </c>
      <c r="B151" s="113" t="s">
        <v>557</v>
      </c>
      <c r="C151" s="8" t="s">
        <v>507</v>
      </c>
      <c r="D151" s="114" t="s">
        <v>508</v>
      </c>
      <c r="E151" s="12" t="s">
        <v>621</v>
      </c>
      <c r="F151" s="11" t="s">
        <v>21</v>
      </c>
      <c r="G151" s="12" t="s">
        <v>22</v>
      </c>
      <c r="H151" s="73">
        <v>0.8</v>
      </c>
      <c r="I151" s="31">
        <f>VLOOKUP(C151,[1]Sheet1!$B:$AY,50,0)</f>
        <v>0</v>
      </c>
      <c r="J151" s="31">
        <f>VLOOKUP(C151,[1]Sheet1!$B:$AZ,51,0)</f>
        <v>0</v>
      </c>
      <c r="K151" s="44">
        <f>VLOOKUP(C151,[1]Sheet1!$B$5:$BB$697,53,0)</f>
        <v>0</v>
      </c>
      <c r="L151" s="44">
        <f>VLOOKUP(C151,[1]Sheet1!$B:$BC,54,0)</f>
        <v>0</v>
      </c>
      <c r="M151" s="44">
        <f>VLOOKUP(C151,[1]Sheet1!$B:$BD,55,0)</f>
        <v>0</v>
      </c>
      <c r="N151" s="44">
        <f>VLOOKUP(C151,[1]Sheet1!$B:$BE,56,0)</f>
        <v>0</v>
      </c>
      <c r="O151" s="44">
        <f>VLOOKUP(C151,[1]Sheet1!$B:$BF,57,0)</f>
        <v>0</v>
      </c>
      <c r="P151" s="44">
        <f>VLOOKUP(C151,[2]Sheet1!$B:$BH,59,0)</f>
        <v>0</v>
      </c>
      <c r="Q151" s="108">
        <f t="shared" si="28"/>
        <v>0</v>
      </c>
      <c r="R151" s="109"/>
      <c r="S151" s="109"/>
      <c r="T151" s="109"/>
      <c r="U151" s="109"/>
      <c r="V151" s="109">
        <f t="shared" si="29"/>
        <v>0</v>
      </c>
      <c r="W151" s="106">
        <f t="shared" si="30"/>
        <v>0</v>
      </c>
      <c r="X151" s="112">
        <f t="shared" si="31"/>
        <v>0</v>
      </c>
      <c r="Y151" s="61">
        <f t="shared" si="32"/>
        <v>0</v>
      </c>
      <c r="Z151" s="107">
        <f t="shared" si="33"/>
        <v>0</v>
      </c>
      <c r="AA151" s="61"/>
      <c r="AB151" s="26" t="str">
        <f>IF(Z151&lt;=0,"100%",AA151/Z151)</f>
        <v>100%</v>
      </c>
      <c r="AC151" s="61"/>
      <c r="AD151" s="26" t="str">
        <f t="shared" si="24"/>
        <v>100%</v>
      </c>
      <c r="AE151" s="61"/>
      <c r="AF151" s="26" t="str">
        <f t="shared" si="25"/>
        <v>100%</v>
      </c>
      <c r="AG151" s="17">
        <f>AA151</f>
        <v>0</v>
      </c>
      <c r="AH151" s="122">
        <f>AG151/$AG$1</f>
        <v>0</v>
      </c>
      <c r="AI151" s="124"/>
      <c r="AJ151" s="124"/>
      <c r="AK151" s="124"/>
      <c r="AL151" s="124">
        <f t="shared" si="26"/>
        <v>0</v>
      </c>
      <c r="AM151" s="24"/>
      <c r="AN151" s="126">
        <f>IF(AG151=0,0,AL151/AG151+AM151)</f>
        <v>0</v>
      </c>
      <c r="AO151" s="17">
        <f>AG151*(1-AN151)</f>
        <v>0</v>
      </c>
      <c r="AP151" s="14">
        <v>45474</v>
      </c>
      <c r="AQ151" s="135">
        <v>3</v>
      </c>
      <c r="AR151" s="14">
        <f t="shared" si="23"/>
        <v>45471</v>
      </c>
      <c r="AS151" s="10" t="s">
        <v>23</v>
      </c>
      <c r="AT151" s="17"/>
      <c r="AU151" s="7" t="s">
        <v>561</v>
      </c>
      <c r="AV151" s="20"/>
    </row>
    <row r="152" spans="1:48" ht="36" hidden="1" customHeight="1" x14ac:dyDescent="0.25">
      <c r="A152" s="7">
        <f t="shared" si="27"/>
        <v>149</v>
      </c>
      <c r="B152" s="113" t="s">
        <v>557</v>
      </c>
      <c r="C152" s="8" t="s">
        <v>509</v>
      </c>
      <c r="D152" s="114" t="s">
        <v>510</v>
      </c>
      <c r="E152" s="12" t="s">
        <v>621</v>
      </c>
      <c r="F152" s="11" t="s">
        <v>21</v>
      </c>
      <c r="G152" s="12" t="s">
        <v>22</v>
      </c>
      <c r="H152" s="73">
        <v>1</v>
      </c>
      <c r="I152" s="31">
        <f>VLOOKUP(C152,[1]Sheet1!$B:$AY,50,0)</f>
        <v>0</v>
      </c>
      <c r="J152" s="31">
        <f>VLOOKUP(C152,[1]Sheet1!$B:$AZ,51,0)</f>
        <v>0</v>
      </c>
      <c r="K152" s="44">
        <f>VLOOKUP(C152,[1]Sheet1!$B$5:$BB$697,53,0)</f>
        <v>0</v>
      </c>
      <c r="L152" s="44">
        <f>VLOOKUP(C152,[1]Sheet1!$B:$BC,54,0)</f>
        <v>0</v>
      </c>
      <c r="M152" s="44">
        <f>VLOOKUP(C152,[1]Sheet1!$B:$BD,55,0)</f>
        <v>0</v>
      </c>
      <c r="N152" s="44">
        <f>VLOOKUP(C152,[1]Sheet1!$B:$BE,56,0)</f>
        <v>0</v>
      </c>
      <c r="O152" s="44">
        <f>VLOOKUP(C152,[1]Sheet1!$B:$BF,57,0)</f>
        <v>0</v>
      </c>
      <c r="P152" s="44">
        <f>VLOOKUP(C152,[2]Sheet1!$B:$BH,59,0)</f>
        <v>0</v>
      </c>
      <c r="Q152" s="108">
        <f t="shared" si="28"/>
        <v>0</v>
      </c>
      <c r="R152" s="109">
        <f>VLOOKUP(C152,[3]Sheet2!$A:$V,21,0)</f>
        <v>0</v>
      </c>
      <c r="S152" s="109"/>
      <c r="T152" s="109"/>
      <c r="U152" s="109"/>
      <c r="V152" s="109">
        <f t="shared" si="29"/>
        <v>0</v>
      </c>
      <c r="W152" s="106">
        <f t="shared" si="30"/>
        <v>0</v>
      </c>
      <c r="X152" s="112">
        <f t="shared" si="31"/>
        <v>0</v>
      </c>
      <c r="Y152" s="61">
        <f t="shared" si="32"/>
        <v>0</v>
      </c>
      <c r="Z152" s="107">
        <f t="shared" si="33"/>
        <v>0</v>
      </c>
      <c r="AA152" s="61"/>
      <c r="AB152" s="26" t="str">
        <f>IF(Z152&lt;=0,"100%",AA152/Z152)</f>
        <v>100%</v>
      </c>
      <c r="AC152" s="61"/>
      <c r="AD152" s="26" t="str">
        <f t="shared" si="24"/>
        <v>100%</v>
      </c>
      <c r="AE152" s="61"/>
      <c r="AF152" s="26" t="str">
        <f t="shared" si="25"/>
        <v>100%</v>
      </c>
      <c r="AG152" s="17">
        <f>AA152</f>
        <v>0</v>
      </c>
      <c r="AH152" s="122">
        <f>AG152/$AG$1</f>
        <v>0</v>
      </c>
      <c r="AI152" s="124"/>
      <c r="AJ152" s="124"/>
      <c r="AK152" s="124"/>
      <c r="AL152" s="124">
        <f t="shared" si="26"/>
        <v>0</v>
      </c>
      <c r="AM152" s="24"/>
      <c r="AN152" s="126">
        <f>IF(AG152=0,0,AL152/AG152+AM152)</f>
        <v>0</v>
      </c>
      <c r="AO152" s="17">
        <f>AG152*(1-AN152)</f>
        <v>0</v>
      </c>
      <c r="AP152" s="14">
        <v>45474</v>
      </c>
      <c r="AQ152" s="135">
        <v>3</v>
      </c>
      <c r="AR152" s="14">
        <f t="shared" si="23"/>
        <v>45471</v>
      </c>
      <c r="AS152" s="10" t="s">
        <v>23</v>
      </c>
      <c r="AT152" s="17"/>
      <c r="AU152" s="7" t="s">
        <v>573</v>
      </c>
      <c r="AV152" s="20"/>
    </row>
    <row r="153" spans="1:48" ht="36" hidden="1" customHeight="1" x14ac:dyDescent="0.25">
      <c r="A153" s="7">
        <f t="shared" si="27"/>
        <v>150</v>
      </c>
      <c r="B153" s="113" t="s">
        <v>554</v>
      </c>
      <c r="C153" s="8" t="s">
        <v>511</v>
      </c>
      <c r="D153" s="114" t="s">
        <v>512</v>
      </c>
      <c r="E153" s="12" t="s">
        <v>622</v>
      </c>
      <c r="F153" s="11" t="s">
        <v>27</v>
      </c>
      <c r="G153" s="12" t="s">
        <v>22</v>
      </c>
      <c r="H153" s="73">
        <v>1</v>
      </c>
      <c r="I153" s="31">
        <f>VLOOKUP(C153,[1]Sheet1!$B:$AY,50,0)</f>
        <v>0</v>
      </c>
      <c r="J153" s="31">
        <f>VLOOKUP(C153,[1]Sheet1!$B:$AZ,51,0)</f>
        <v>0</v>
      </c>
      <c r="K153" s="44">
        <f>VLOOKUP(C153,[1]Sheet1!$B$5:$BB$697,53,0)</f>
        <v>0</v>
      </c>
      <c r="L153" s="44">
        <f>VLOOKUP(C153,[1]Sheet1!$B:$BC,54,0)</f>
        <v>0</v>
      </c>
      <c r="M153" s="44">
        <f>VLOOKUP(C153,[1]Sheet1!$B:$BD,55,0)</f>
        <v>0</v>
      </c>
      <c r="N153" s="44">
        <f>VLOOKUP(C153,[1]Sheet1!$B:$BE,56,0)</f>
        <v>0</v>
      </c>
      <c r="O153" s="44">
        <f>VLOOKUP(C153,[1]Sheet1!$B:$BF,57,0)</f>
        <v>0</v>
      </c>
      <c r="P153" s="44">
        <f>VLOOKUP(C153,[2]Sheet1!$B:$BH,59,0)</f>
        <v>0</v>
      </c>
      <c r="Q153" s="108">
        <f t="shared" si="28"/>
        <v>0</v>
      </c>
      <c r="R153" s="109">
        <f>VLOOKUP(C153,[3]Sheet2!$A:$V,21,0)</f>
        <v>0</v>
      </c>
      <c r="S153" s="109"/>
      <c r="T153" s="109"/>
      <c r="U153" s="109"/>
      <c r="V153" s="109">
        <f t="shared" si="29"/>
        <v>0</v>
      </c>
      <c r="W153" s="106">
        <f t="shared" si="30"/>
        <v>0</v>
      </c>
      <c r="X153" s="112">
        <f t="shared" si="31"/>
        <v>0</v>
      </c>
      <c r="Y153" s="61">
        <f t="shared" si="32"/>
        <v>0</v>
      </c>
      <c r="Z153" s="107">
        <f t="shared" si="33"/>
        <v>0</v>
      </c>
      <c r="AA153" s="61"/>
      <c r="AB153" s="26" t="str">
        <f>IF(Z153&lt;=0,"100%",AA153/Z153)</f>
        <v>100%</v>
      </c>
      <c r="AC153" s="61"/>
      <c r="AD153" s="26" t="str">
        <f t="shared" si="24"/>
        <v>100%</v>
      </c>
      <c r="AE153" s="61"/>
      <c r="AF153" s="26" t="str">
        <f t="shared" si="25"/>
        <v>100%</v>
      </c>
      <c r="AG153" s="17">
        <f>AA153</f>
        <v>0</v>
      </c>
      <c r="AH153" s="122">
        <f>AG153/$AG$1</f>
        <v>0</v>
      </c>
      <c r="AI153" s="124"/>
      <c r="AJ153" s="124"/>
      <c r="AK153" s="124"/>
      <c r="AL153" s="124">
        <f t="shared" si="26"/>
        <v>0</v>
      </c>
      <c r="AM153" s="24"/>
      <c r="AN153" s="126">
        <f>IF(AG153=0,0,AL153/AG153+AM153)</f>
        <v>0</v>
      </c>
      <c r="AO153" s="17">
        <f>AG153*(1-AN153)</f>
        <v>0</v>
      </c>
      <c r="AP153" s="14">
        <v>45474</v>
      </c>
      <c r="AQ153" s="135">
        <v>3</v>
      </c>
      <c r="AR153" s="14">
        <f t="shared" si="23"/>
        <v>45471</v>
      </c>
      <c r="AS153" s="10" t="s">
        <v>23</v>
      </c>
      <c r="AT153" s="17"/>
      <c r="AU153" s="7" t="s">
        <v>573</v>
      </c>
      <c r="AV153" s="20"/>
    </row>
    <row r="154" spans="1:48" ht="36" hidden="1" customHeight="1" x14ac:dyDescent="0.25">
      <c r="A154" s="7">
        <f t="shared" si="27"/>
        <v>151</v>
      </c>
      <c r="B154" s="113" t="s">
        <v>557</v>
      </c>
      <c r="C154" s="8" t="s">
        <v>165</v>
      </c>
      <c r="D154" s="114" t="s">
        <v>166</v>
      </c>
      <c r="E154" s="12" t="s">
        <v>621</v>
      </c>
      <c r="F154" s="11" t="s">
        <v>21</v>
      </c>
      <c r="G154" s="12" t="s">
        <v>22</v>
      </c>
      <c r="H154" s="73">
        <v>1</v>
      </c>
      <c r="I154" s="31">
        <f>VLOOKUP(C154,[1]Sheet1!$B:$AY,50,0)</f>
        <v>912503.79</v>
      </c>
      <c r="J154" s="31">
        <f>VLOOKUP(C154,[1]Sheet1!$B:$AZ,51,0)</f>
        <v>912503.79</v>
      </c>
      <c r="K154" s="44">
        <f>VLOOKUP(C154,[1]Sheet1!$B$5:$BB$697,53,0)</f>
        <v>62388.071666666699</v>
      </c>
      <c r="L154" s="44">
        <f>VLOOKUP(C154,[1]Sheet1!$B:$BC,54,0)</f>
        <v>114316.093333333</v>
      </c>
      <c r="M154" s="44">
        <f>VLOOKUP(C154,[1]Sheet1!$B:$BD,55,0)</f>
        <v>152083.965</v>
      </c>
      <c r="N154" s="44">
        <f>VLOOKUP(C154,[1]Sheet1!$B:$BE,56,0)</f>
        <v>152083.965</v>
      </c>
      <c r="O154" s="44">
        <f>VLOOKUP(C154,[1]Sheet1!$B:$BF,57,0)</f>
        <v>152083.965</v>
      </c>
      <c r="P154" s="44">
        <f>VLOOKUP(C154,[2]Sheet1!$B:$BH,59,0)</f>
        <v>132604.72333333333</v>
      </c>
      <c r="Q154" s="108">
        <f t="shared" si="28"/>
        <v>765560.78333333298</v>
      </c>
      <c r="R154" s="109">
        <f>VLOOKUP(C154,[3]Sheet2!$A:$V,21,0)</f>
        <v>0</v>
      </c>
      <c r="S154" s="109"/>
      <c r="T154" s="109"/>
      <c r="U154" s="109"/>
      <c r="V154" s="109">
        <f t="shared" si="29"/>
        <v>0</v>
      </c>
      <c r="W154" s="106">
        <f t="shared" si="30"/>
        <v>765560.78333333298</v>
      </c>
      <c r="X154" s="112">
        <f t="shared" si="31"/>
        <v>912503.79</v>
      </c>
      <c r="Y154" s="61">
        <f t="shared" si="32"/>
        <v>765560.78333333298</v>
      </c>
      <c r="Z154" s="107">
        <f t="shared" si="33"/>
        <v>765560.78333333298</v>
      </c>
      <c r="AA154" s="61"/>
      <c r="AB154" s="26">
        <f>IF(Z154&lt;=0,"100%",AA154/Z154)</f>
        <v>0</v>
      </c>
      <c r="AC154" s="61">
        <v>765560.78333333298</v>
      </c>
      <c r="AD154" s="26">
        <f t="shared" si="24"/>
        <v>1</v>
      </c>
      <c r="AE154" s="61">
        <v>912503.79</v>
      </c>
      <c r="AF154" s="26">
        <f t="shared" si="25"/>
        <v>1.1919416588018805</v>
      </c>
      <c r="AG154" s="17">
        <f>AA154</f>
        <v>0</v>
      </c>
      <c r="AH154" s="122">
        <f>AG154/$AG$1</f>
        <v>0</v>
      </c>
      <c r="AI154" s="124"/>
      <c r="AJ154" s="124"/>
      <c r="AK154" s="124"/>
      <c r="AL154" s="124">
        <f t="shared" si="26"/>
        <v>0</v>
      </c>
      <c r="AM154" s="24"/>
      <c r="AN154" s="126">
        <f>IF(AG154=0,0,AL154/AG154+AM154)</f>
        <v>0</v>
      </c>
      <c r="AO154" s="17">
        <f>AG154*(1-AN154)</f>
        <v>0</v>
      </c>
      <c r="AP154" s="14">
        <v>45474</v>
      </c>
      <c r="AQ154" s="135">
        <v>3</v>
      </c>
      <c r="AR154" s="14">
        <f t="shared" si="23"/>
        <v>45471</v>
      </c>
      <c r="AS154" s="10" t="s">
        <v>23</v>
      </c>
      <c r="AT154" s="17"/>
      <c r="AU154" s="7" t="s">
        <v>561</v>
      </c>
      <c r="AV154" s="20"/>
    </row>
    <row r="155" spans="1:48" ht="36" hidden="1" customHeight="1" x14ac:dyDescent="0.25">
      <c r="A155" s="7">
        <f t="shared" si="27"/>
        <v>152</v>
      </c>
      <c r="B155" s="113" t="s">
        <v>554</v>
      </c>
      <c r="C155" s="8" t="s">
        <v>513</v>
      </c>
      <c r="D155" s="114" t="s">
        <v>514</v>
      </c>
      <c r="E155" s="12" t="s">
        <v>622</v>
      </c>
      <c r="F155" s="11" t="s">
        <v>21</v>
      </c>
      <c r="G155" s="12" t="s">
        <v>22</v>
      </c>
      <c r="H155" s="73">
        <v>1</v>
      </c>
      <c r="I155" s="31">
        <f>VLOOKUP(C155,[1]Sheet1!$B:$AY,50,0)</f>
        <v>50935.51</v>
      </c>
      <c r="J155" s="31">
        <f>VLOOKUP(C155,[1]Sheet1!$B:$AZ,51,0)</f>
        <v>50935.51</v>
      </c>
      <c r="K155" s="44">
        <f>VLOOKUP(C155,[1]Sheet1!$B$5:$BB$697,53,0)</f>
        <v>28.266666666666701</v>
      </c>
      <c r="L155" s="44">
        <f>VLOOKUP(C155,[1]Sheet1!$B:$BC,54,0)</f>
        <v>28.266666666666701</v>
      </c>
      <c r="M155" s="44">
        <f>VLOOKUP(C155,[1]Sheet1!$B:$BD,55,0)</f>
        <v>28.266666666666701</v>
      </c>
      <c r="N155" s="44">
        <f>VLOOKUP(C155,[1]Sheet1!$B:$BE,56,0)</f>
        <v>8489.2516666666706</v>
      </c>
      <c r="O155" s="44">
        <f>VLOOKUP(C155,[1]Sheet1!$B:$BF,57,0)</f>
        <v>8489.2516666666706</v>
      </c>
      <c r="P155" s="44">
        <f>VLOOKUP(C155,[2]Sheet1!$B:$BH,59,0)</f>
        <v>8460.9850000000006</v>
      </c>
      <c r="Q155" s="108">
        <f t="shared" si="28"/>
        <v>25524.288333333341</v>
      </c>
      <c r="R155" s="109">
        <f>VLOOKUP(C155,[3]Sheet2!$A:$V,21,0)</f>
        <v>64000</v>
      </c>
      <c r="S155" s="109"/>
      <c r="T155" s="109"/>
      <c r="U155" s="109"/>
      <c r="V155" s="109">
        <f t="shared" si="29"/>
        <v>64000</v>
      </c>
      <c r="W155" s="106">
        <f t="shared" si="30"/>
        <v>-38475.711666666655</v>
      </c>
      <c r="X155" s="112">
        <f t="shared" si="31"/>
        <v>50935.51</v>
      </c>
      <c r="Y155" s="61">
        <f t="shared" si="32"/>
        <v>-38475.711666666655</v>
      </c>
      <c r="Z155" s="107">
        <f t="shared" si="33"/>
        <v>0</v>
      </c>
      <c r="AA155" s="61"/>
      <c r="AB155" s="26" t="str">
        <f>IF(Z155&lt;=0,"100%",AA155/Z155)</f>
        <v>100%</v>
      </c>
      <c r="AC155" s="61"/>
      <c r="AD155" s="26" t="str">
        <f t="shared" si="24"/>
        <v>100%</v>
      </c>
      <c r="AE155" s="61"/>
      <c r="AF155" s="26" t="str">
        <f t="shared" si="25"/>
        <v>100%</v>
      </c>
      <c r="AG155" s="17">
        <f>AA155</f>
        <v>0</v>
      </c>
      <c r="AH155" s="122">
        <f>AG155/$AG$1</f>
        <v>0</v>
      </c>
      <c r="AI155" s="124"/>
      <c r="AJ155" s="124"/>
      <c r="AK155" s="124"/>
      <c r="AL155" s="124">
        <f t="shared" si="26"/>
        <v>0</v>
      </c>
      <c r="AM155" s="24"/>
      <c r="AN155" s="126">
        <f>IF(AG155=0,0,AL155/AG155+AM155)</f>
        <v>0</v>
      </c>
      <c r="AO155" s="17">
        <f>AG155*(1-AN155)</f>
        <v>0</v>
      </c>
      <c r="AP155" s="14">
        <v>45474</v>
      </c>
      <c r="AQ155" s="135">
        <v>3</v>
      </c>
      <c r="AR155" s="14">
        <f t="shared" si="23"/>
        <v>45471</v>
      </c>
      <c r="AS155" s="10" t="s">
        <v>23</v>
      </c>
      <c r="AT155" s="17"/>
      <c r="AU155" s="7" t="s">
        <v>561</v>
      </c>
      <c r="AV155" s="20"/>
    </row>
    <row r="156" spans="1:48" ht="36" hidden="1" customHeight="1" x14ac:dyDescent="0.25">
      <c r="A156" s="7">
        <f t="shared" si="27"/>
        <v>153</v>
      </c>
      <c r="B156" s="113" t="s">
        <v>556</v>
      </c>
      <c r="C156" s="8" t="s">
        <v>110</v>
      </c>
      <c r="D156" s="114" t="s">
        <v>111</v>
      </c>
      <c r="E156" s="12" t="s">
        <v>626</v>
      </c>
      <c r="F156" s="11" t="s">
        <v>21</v>
      </c>
      <c r="G156" s="12" t="s">
        <v>22</v>
      </c>
      <c r="H156" s="73">
        <v>1</v>
      </c>
      <c r="I156" s="31">
        <f>VLOOKUP(C156,[1]Sheet1!$B:$AY,50,0)</f>
        <v>159609.78</v>
      </c>
      <c r="J156" s="31">
        <f>VLOOKUP(C156,[1]Sheet1!$B:$AZ,51,0)</f>
        <v>0</v>
      </c>
      <c r="K156" s="44">
        <f>VLOOKUP(C156,[1]Sheet1!$B$5:$BB$697,53,0)</f>
        <v>0</v>
      </c>
      <c r="L156" s="44">
        <f>VLOOKUP(C156,[1]Sheet1!$B:$BC,54,0)</f>
        <v>0</v>
      </c>
      <c r="M156" s="44">
        <f>VLOOKUP(C156,[1]Sheet1!$B:$BD,55,0)</f>
        <v>0</v>
      </c>
      <c r="N156" s="44">
        <f>VLOOKUP(C156,[1]Sheet1!$B:$BE,56,0)</f>
        <v>0</v>
      </c>
      <c r="O156" s="44">
        <f>VLOOKUP(C156,[1]Sheet1!$B:$BF,57,0)</f>
        <v>17883.831666666701</v>
      </c>
      <c r="P156" s="44">
        <f>VLOOKUP(C156,[2]Sheet1!$B:$BH,59,0)</f>
        <v>26601.63</v>
      </c>
      <c r="Q156" s="108">
        <f t="shared" si="28"/>
        <v>44485.461666666699</v>
      </c>
      <c r="R156" s="109"/>
      <c r="S156" s="109"/>
      <c r="T156" s="109"/>
      <c r="U156" s="109"/>
      <c r="V156" s="109">
        <f t="shared" si="29"/>
        <v>0</v>
      </c>
      <c r="W156" s="106">
        <f t="shared" si="30"/>
        <v>44485.461666666699</v>
      </c>
      <c r="X156" s="112">
        <f t="shared" si="31"/>
        <v>0</v>
      </c>
      <c r="Y156" s="61">
        <f t="shared" si="32"/>
        <v>44485.461666666699</v>
      </c>
      <c r="Z156" s="107">
        <f t="shared" si="33"/>
        <v>44485.461666666699</v>
      </c>
      <c r="AA156" s="61"/>
      <c r="AB156" s="26">
        <f>IF(Z156&lt;=0,"100%",AA156/Z156)</f>
        <v>0</v>
      </c>
      <c r="AC156" s="61"/>
      <c r="AD156" s="26">
        <f t="shared" si="24"/>
        <v>0</v>
      </c>
      <c r="AE156" s="61"/>
      <c r="AF156" s="26">
        <f t="shared" si="25"/>
        <v>0</v>
      </c>
      <c r="AG156" s="17">
        <f>AA156</f>
        <v>0</v>
      </c>
      <c r="AH156" s="122">
        <f>AG156/$AG$1</f>
        <v>0</v>
      </c>
      <c r="AI156" s="124"/>
      <c r="AJ156" s="124"/>
      <c r="AK156" s="124"/>
      <c r="AL156" s="124">
        <f t="shared" si="26"/>
        <v>0</v>
      </c>
      <c r="AM156" s="24">
        <v>0</v>
      </c>
      <c r="AN156" s="126">
        <f>IF(AG156=0,0,AL156/AG156+AM156)</f>
        <v>0</v>
      </c>
      <c r="AO156" s="17">
        <f>AG156*(1-AN156)</f>
        <v>0</v>
      </c>
      <c r="AP156" s="14">
        <v>45474</v>
      </c>
      <c r="AQ156" s="135">
        <v>3</v>
      </c>
      <c r="AR156" s="14">
        <f t="shared" si="23"/>
        <v>45471</v>
      </c>
      <c r="AS156" s="10" t="s">
        <v>23</v>
      </c>
      <c r="AT156" s="17"/>
      <c r="AU156" s="7" t="s">
        <v>572</v>
      </c>
      <c r="AV156" s="114" t="s">
        <v>591</v>
      </c>
    </row>
    <row r="157" spans="1:48" ht="36" hidden="1" customHeight="1" x14ac:dyDescent="0.25">
      <c r="A157" s="7">
        <f t="shared" si="27"/>
        <v>154</v>
      </c>
      <c r="B157" s="113" t="s">
        <v>557</v>
      </c>
      <c r="C157" s="8" t="s">
        <v>152</v>
      </c>
      <c r="D157" s="114" t="s">
        <v>153</v>
      </c>
      <c r="E157" s="12" t="s">
        <v>621</v>
      </c>
      <c r="F157" s="11" t="s">
        <v>21</v>
      </c>
      <c r="G157" s="12" t="s">
        <v>22</v>
      </c>
      <c r="H157" s="73">
        <v>0.8</v>
      </c>
      <c r="I157" s="31">
        <f>VLOOKUP(C157,[1]Sheet1!$B:$AY,50,0)</f>
        <v>71354.42</v>
      </c>
      <c r="J157" s="31">
        <f>VLOOKUP(C157,[1]Sheet1!$B:$AZ,51,0)</f>
        <v>71354.42</v>
      </c>
      <c r="K157" s="44">
        <f>VLOOKUP(C157,[1]Sheet1!$B$5:$BB$697,53,0)</f>
        <v>0</v>
      </c>
      <c r="L157" s="44">
        <f>VLOOKUP(C157,[1]Sheet1!$B:$BC,54,0)</f>
        <v>0</v>
      </c>
      <c r="M157" s="44">
        <f>VLOOKUP(C157,[1]Sheet1!$B:$BD,55,0)</f>
        <v>0</v>
      </c>
      <c r="N157" s="44">
        <f>VLOOKUP(C157,[1]Sheet1!$B:$BE,56,0)</f>
        <v>0</v>
      </c>
      <c r="O157" s="44">
        <f>VLOOKUP(C157,[1]Sheet1!$B:$BF,57,0)</f>
        <v>11892.403333333301</v>
      </c>
      <c r="P157" s="44">
        <f>VLOOKUP(C157,[2]Sheet1!$B:$BH,59,0)</f>
        <v>11892.403333333334</v>
      </c>
      <c r="Q157" s="108">
        <f t="shared" si="28"/>
        <v>19027.845333333309</v>
      </c>
      <c r="R157" s="109">
        <f>VLOOKUP(C157,[3]Sheet2!$A:$V,21,0)</f>
        <v>0</v>
      </c>
      <c r="S157" s="109"/>
      <c r="T157" s="109"/>
      <c r="U157" s="109"/>
      <c r="V157" s="109">
        <f t="shared" si="29"/>
        <v>0</v>
      </c>
      <c r="W157" s="106">
        <f t="shared" si="30"/>
        <v>19027.845333333309</v>
      </c>
      <c r="X157" s="112">
        <f t="shared" si="31"/>
        <v>71354.42</v>
      </c>
      <c r="Y157" s="61">
        <f t="shared" si="32"/>
        <v>19027.845333333309</v>
      </c>
      <c r="Z157" s="107">
        <f t="shared" si="33"/>
        <v>19027.845333333309</v>
      </c>
      <c r="AA157" s="61"/>
      <c r="AB157" s="26">
        <f>IF(Z157&lt;=0,"100%",AA157/Z157)</f>
        <v>0</v>
      </c>
      <c r="AC157" s="61">
        <v>20000</v>
      </c>
      <c r="AD157" s="26">
        <f t="shared" si="24"/>
        <v>1.0510911587537268</v>
      </c>
      <c r="AE157" s="61">
        <v>71354.42</v>
      </c>
      <c r="AF157" s="26">
        <f t="shared" si="25"/>
        <v>3.7500000000000049</v>
      </c>
      <c r="AG157" s="17">
        <f>AA157</f>
        <v>0</v>
      </c>
      <c r="AH157" s="122">
        <f>AG157/$AG$1</f>
        <v>0</v>
      </c>
      <c r="AI157" s="124"/>
      <c r="AJ157" s="124"/>
      <c r="AK157" s="124"/>
      <c r="AL157" s="124">
        <f t="shared" si="26"/>
        <v>0</v>
      </c>
      <c r="AM157" s="24">
        <v>0</v>
      </c>
      <c r="AN157" s="126">
        <f>IF(AG157=0,0,AL157/AG157+AM157)</f>
        <v>0</v>
      </c>
      <c r="AO157" s="17">
        <f>AG157*(1-AN157)</f>
        <v>0</v>
      </c>
      <c r="AP157" s="14">
        <v>45474</v>
      </c>
      <c r="AQ157" s="135">
        <v>3</v>
      </c>
      <c r="AR157" s="14">
        <f t="shared" si="23"/>
        <v>45471</v>
      </c>
      <c r="AS157" s="10" t="s">
        <v>23</v>
      </c>
      <c r="AT157" s="17"/>
      <c r="AU157" s="7" t="s">
        <v>572</v>
      </c>
      <c r="AV157" s="20"/>
    </row>
    <row r="158" spans="1:48" ht="36" hidden="1" customHeight="1" x14ac:dyDescent="0.25">
      <c r="A158" s="7">
        <f t="shared" si="27"/>
        <v>155</v>
      </c>
      <c r="B158" s="113" t="s">
        <v>556</v>
      </c>
      <c r="C158" s="8" t="s">
        <v>155</v>
      </c>
      <c r="D158" s="114" t="s">
        <v>156</v>
      </c>
      <c r="E158" s="12" t="s">
        <v>622</v>
      </c>
      <c r="F158" s="11" t="s">
        <v>21</v>
      </c>
      <c r="G158" s="12" t="s">
        <v>22</v>
      </c>
      <c r="H158" s="73">
        <v>0.8</v>
      </c>
      <c r="I158" s="31">
        <f>VLOOKUP(C158,[1]Sheet1!$B:$AY,50,0)</f>
        <v>1274</v>
      </c>
      <c r="J158" s="31">
        <f>VLOOKUP(C158,[1]Sheet1!$B:$AZ,51,0)</f>
        <v>1274</v>
      </c>
      <c r="K158" s="44">
        <f>VLOOKUP(C158,[1]Sheet1!$B$5:$BB$697,53,0)</f>
        <v>0</v>
      </c>
      <c r="L158" s="44">
        <f>VLOOKUP(C158,[1]Sheet1!$B:$BC,54,0)</f>
        <v>0</v>
      </c>
      <c r="M158" s="44">
        <f>VLOOKUP(C158,[1]Sheet1!$B:$BD,55,0)</f>
        <v>0</v>
      </c>
      <c r="N158" s="44">
        <f>VLOOKUP(C158,[1]Sheet1!$B:$BE,56,0)</f>
        <v>0</v>
      </c>
      <c r="O158" s="44">
        <f>VLOOKUP(C158,[1]Sheet1!$B:$BF,57,0)</f>
        <v>212.333333333333</v>
      </c>
      <c r="P158" s="44">
        <f>VLOOKUP(C158,[2]Sheet1!$B:$BH,59,0)</f>
        <v>212.33333333333334</v>
      </c>
      <c r="Q158" s="108">
        <f t="shared" si="28"/>
        <v>339.73333333333312</v>
      </c>
      <c r="R158" s="109">
        <f>VLOOKUP(C158,[3]Sheet2!$A:$V,21,0)</f>
        <v>3321.5</v>
      </c>
      <c r="S158" s="109"/>
      <c r="T158" s="109"/>
      <c r="U158" s="109"/>
      <c r="V158" s="109">
        <f t="shared" si="29"/>
        <v>3321.5</v>
      </c>
      <c r="W158" s="106">
        <f t="shared" si="30"/>
        <v>-2981.7666666666669</v>
      </c>
      <c r="X158" s="112">
        <f t="shared" si="31"/>
        <v>1274</v>
      </c>
      <c r="Y158" s="61">
        <f t="shared" si="32"/>
        <v>-2981.7666666666669</v>
      </c>
      <c r="Z158" s="107">
        <f t="shared" si="33"/>
        <v>0</v>
      </c>
      <c r="AA158" s="140">
        <v>1274</v>
      </c>
      <c r="AB158" s="26" t="str">
        <f>IF(Z158&lt;=0,"100%",AA158/Z158)</f>
        <v>100%</v>
      </c>
      <c r="AC158" s="140">
        <v>1274</v>
      </c>
      <c r="AD158" s="26" t="str">
        <f t="shared" si="24"/>
        <v>100%</v>
      </c>
      <c r="AE158" s="140">
        <v>1274</v>
      </c>
      <c r="AF158" s="26" t="str">
        <f t="shared" si="25"/>
        <v>100%</v>
      </c>
      <c r="AG158" s="17">
        <f>AA158</f>
        <v>1274</v>
      </c>
      <c r="AH158" s="122">
        <f>AG158/$AG$1</f>
        <v>7.5259756509427826E-4</v>
      </c>
      <c r="AI158" s="124"/>
      <c r="AJ158" s="124"/>
      <c r="AK158" s="124"/>
      <c r="AL158" s="124">
        <f t="shared" si="26"/>
        <v>0</v>
      </c>
      <c r="AM158" s="24"/>
      <c r="AN158" s="126">
        <f>IF(AG158=0,0,AL158/AG158+AM158)</f>
        <v>0</v>
      </c>
      <c r="AO158" s="17">
        <f>AG158*(1-AN158)</f>
        <v>1274</v>
      </c>
      <c r="AP158" s="14">
        <v>45474</v>
      </c>
      <c r="AQ158" s="135">
        <v>3</v>
      </c>
      <c r="AR158" s="14">
        <f t="shared" si="23"/>
        <v>45471</v>
      </c>
      <c r="AS158" s="10" t="s">
        <v>23</v>
      </c>
      <c r="AT158" s="17"/>
      <c r="AU158" s="7" t="s">
        <v>572</v>
      </c>
      <c r="AV158" s="20"/>
    </row>
    <row r="159" spans="1:48" ht="36" hidden="1" customHeight="1" x14ac:dyDescent="0.25">
      <c r="A159" s="7">
        <f t="shared" si="27"/>
        <v>156</v>
      </c>
      <c r="B159" s="113" t="s">
        <v>554</v>
      </c>
      <c r="C159" s="8" t="s">
        <v>515</v>
      </c>
      <c r="D159" s="114" t="s">
        <v>516</v>
      </c>
      <c r="E159" s="12" t="s">
        <v>622</v>
      </c>
      <c r="F159" s="11" t="s">
        <v>27</v>
      </c>
      <c r="G159" s="12" t="s">
        <v>22</v>
      </c>
      <c r="H159" s="73">
        <v>0.8</v>
      </c>
      <c r="I159" s="31">
        <f>VLOOKUP(C159,[1]Sheet1!$B:$AY,50,0)</f>
        <v>9241.48</v>
      </c>
      <c r="J159" s="31">
        <f>VLOOKUP(C159,[1]Sheet1!$B:$AZ,51,0)</f>
        <v>9241.48</v>
      </c>
      <c r="K159" s="44">
        <f>VLOOKUP(C159,[1]Sheet1!$B$5:$BB$697,53,0)</f>
        <v>0</v>
      </c>
      <c r="L159" s="44">
        <f>VLOOKUP(C159,[1]Sheet1!$B:$BC,54,0)</f>
        <v>1540.2466666666701</v>
      </c>
      <c r="M159" s="44">
        <f>VLOOKUP(C159,[1]Sheet1!$B:$BD,55,0)</f>
        <v>1540.2466666666701</v>
      </c>
      <c r="N159" s="44">
        <f>VLOOKUP(C159,[1]Sheet1!$B:$BE,56,0)</f>
        <v>1540.2466666666701</v>
      </c>
      <c r="O159" s="44">
        <f>VLOOKUP(C159,[1]Sheet1!$B:$BF,57,0)</f>
        <v>1540.2466666666701</v>
      </c>
      <c r="P159" s="44">
        <f>VLOOKUP(C159,[2]Sheet1!$B:$BH,59,0)</f>
        <v>1540.2466666666667</v>
      </c>
      <c r="Q159" s="108">
        <f t="shared" si="28"/>
        <v>6160.9866666666785</v>
      </c>
      <c r="R159" s="109">
        <f>VLOOKUP(C159,[3]Sheet2!$A:$V,21,0)</f>
        <v>15197.286</v>
      </c>
      <c r="S159" s="109"/>
      <c r="T159" s="109"/>
      <c r="U159" s="109"/>
      <c r="V159" s="109">
        <f t="shared" si="29"/>
        <v>15197.286</v>
      </c>
      <c r="W159" s="106">
        <f t="shared" si="30"/>
        <v>-9036.2993333333216</v>
      </c>
      <c r="X159" s="112">
        <f t="shared" si="31"/>
        <v>9241.48</v>
      </c>
      <c r="Y159" s="61">
        <f t="shared" si="32"/>
        <v>-9036.2993333333216</v>
      </c>
      <c r="Z159" s="107">
        <f t="shared" si="33"/>
        <v>0</v>
      </c>
      <c r="AA159" s="61"/>
      <c r="AB159" s="26" t="str">
        <f>IF(Z159&lt;=0,"100%",AA159/Z159)</f>
        <v>100%</v>
      </c>
      <c r="AC159" s="61"/>
      <c r="AD159" s="26" t="str">
        <f t="shared" si="24"/>
        <v>100%</v>
      </c>
      <c r="AE159" s="61"/>
      <c r="AF159" s="26" t="str">
        <f t="shared" si="25"/>
        <v>100%</v>
      </c>
      <c r="AG159" s="17">
        <f>AA159</f>
        <v>0</v>
      </c>
      <c r="AH159" s="122">
        <f>AG159/$AG$1</f>
        <v>0</v>
      </c>
      <c r="AI159" s="124"/>
      <c r="AJ159" s="124"/>
      <c r="AK159" s="124"/>
      <c r="AL159" s="124">
        <f t="shared" si="26"/>
        <v>0</v>
      </c>
      <c r="AM159" s="24"/>
      <c r="AN159" s="126">
        <f>IF(AG159=0,0,AL159/AG159+AM159)</f>
        <v>0</v>
      </c>
      <c r="AO159" s="17">
        <f>AG159*(1-AN159)</f>
        <v>0</v>
      </c>
      <c r="AP159" s="14">
        <v>45474</v>
      </c>
      <c r="AQ159" s="135">
        <v>3</v>
      </c>
      <c r="AR159" s="14">
        <f t="shared" si="23"/>
        <v>45471</v>
      </c>
      <c r="AS159" s="10" t="s">
        <v>23</v>
      </c>
      <c r="AT159" s="17"/>
      <c r="AU159" s="7" t="s">
        <v>573</v>
      </c>
      <c r="AV159" s="20"/>
    </row>
    <row r="160" spans="1:48" ht="36" hidden="1" customHeight="1" x14ac:dyDescent="0.25">
      <c r="A160" s="7">
        <f t="shared" si="27"/>
        <v>157</v>
      </c>
      <c r="B160" s="113" t="s">
        <v>557</v>
      </c>
      <c r="C160" s="8" t="s">
        <v>517</v>
      </c>
      <c r="D160" s="114" t="s">
        <v>518</v>
      </c>
      <c r="E160" s="12" t="s">
        <v>621</v>
      </c>
      <c r="F160" s="11" t="s">
        <v>21</v>
      </c>
      <c r="G160" s="12" t="s">
        <v>22</v>
      </c>
      <c r="H160" s="73">
        <v>0.8</v>
      </c>
      <c r="I160" s="31">
        <f>VLOOKUP(C160,[1]Sheet1!$B:$AY,50,0)</f>
        <v>132222.88</v>
      </c>
      <c r="J160" s="31">
        <f>VLOOKUP(C160,[1]Sheet1!$B:$AZ,51,0)</f>
        <v>80960.429999999993</v>
      </c>
      <c r="K160" s="44">
        <f>VLOOKUP(C160,[1]Sheet1!$B$5:$BB$697,53,0)</f>
        <v>2782.8883333333301</v>
      </c>
      <c r="L160" s="44">
        <f>VLOOKUP(C160,[1]Sheet1!$B:$BC,54,0)</f>
        <v>3607.7883333333298</v>
      </c>
      <c r="M160" s="44">
        <f>VLOOKUP(C160,[1]Sheet1!$B:$BD,55,0)</f>
        <v>13493.405000000001</v>
      </c>
      <c r="N160" s="44">
        <f>VLOOKUP(C160,[1]Sheet1!$B:$BE,56,0)</f>
        <v>17637.68</v>
      </c>
      <c r="O160" s="44">
        <f>VLOOKUP(C160,[1]Sheet1!$B:$BF,57,0)</f>
        <v>22037.1466666667</v>
      </c>
      <c r="P160" s="44">
        <f>VLOOKUP(C160,[2]Sheet1!$B:$BH,59,0)</f>
        <v>22037.146666666664</v>
      </c>
      <c r="Q160" s="108">
        <f t="shared" si="28"/>
        <v>65276.844000000019</v>
      </c>
      <c r="R160" s="109">
        <f>VLOOKUP(C160,[3]Sheet2!$A:$V,21,0)</f>
        <v>20000</v>
      </c>
      <c r="S160" s="109"/>
      <c r="T160" s="109"/>
      <c r="U160" s="109"/>
      <c r="V160" s="109">
        <f t="shared" si="29"/>
        <v>20000</v>
      </c>
      <c r="W160" s="106">
        <f t="shared" si="30"/>
        <v>45276.844000000019</v>
      </c>
      <c r="X160" s="112">
        <f t="shared" si="31"/>
        <v>80960.429999999993</v>
      </c>
      <c r="Y160" s="61">
        <f t="shared" si="32"/>
        <v>45276.844000000019</v>
      </c>
      <c r="Z160" s="107">
        <f t="shared" si="33"/>
        <v>45276.844000000019</v>
      </c>
      <c r="AA160" s="61"/>
      <c r="AB160" s="26">
        <f>IF(Z160&lt;=0,"100%",AA160/Z160)</f>
        <v>0</v>
      </c>
      <c r="AC160" s="61"/>
      <c r="AD160" s="26">
        <f t="shared" si="24"/>
        <v>0</v>
      </c>
      <c r="AE160" s="61"/>
      <c r="AF160" s="26">
        <f t="shared" si="25"/>
        <v>0</v>
      </c>
      <c r="AG160" s="17">
        <f>AA160</f>
        <v>0</v>
      </c>
      <c r="AH160" s="122">
        <f>AG160/$AG$1</f>
        <v>0</v>
      </c>
      <c r="AI160" s="124"/>
      <c r="AJ160" s="124"/>
      <c r="AK160" s="124"/>
      <c r="AL160" s="124">
        <f t="shared" si="26"/>
        <v>0</v>
      </c>
      <c r="AM160" s="24"/>
      <c r="AN160" s="126">
        <f>IF(AG160=0,0,AL160/AG160+AM160)</f>
        <v>0</v>
      </c>
      <c r="AO160" s="17">
        <f>AG160*(1-AN160)</f>
        <v>0</v>
      </c>
      <c r="AP160" s="14">
        <v>45474</v>
      </c>
      <c r="AQ160" s="135">
        <v>3</v>
      </c>
      <c r="AR160" s="14">
        <f t="shared" si="23"/>
        <v>45471</v>
      </c>
      <c r="AS160" s="10" t="s">
        <v>23</v>
      </c>
      <c r="AT160" s="17"/>
      <c r="AU160" s="7" t="s">
        <v>561</v>
      </c>
      <c r="AV160" s="20"/>
    </row>
    <row r="161" spans="1:48" ht="36" hidden="1" customHeight="1" x14ac:dyDescent="0.25">
      <c r="A161" s="7">
        <f t="shared" si="27"/>
        <v>158</v>
      </c>
      <c r="B161" s="113" t="s">
        <v>557</v>
      </c>
      <c r="C161" s="8" t="s">
        <v>519</v>
      </c>
      <c r="D161" s="114" t="s">
        <v>520</v>
      </c>
      <c r="E161" s="12" t="s">
        <v>621</v>
      </c>
      <c r="F161" s="11" t="s">
        <v>27</v>
      </c>
      <c r="G161" s="12" t="s">
        <v>22</v>
      </c>
      <c r="H161" s="73">
        <v>1</v>
      </c>
      <c r="I161" s="31">
        <f>VLOOKUP(C161,[1]Sheet1!$B:$AY,50,0)</f>
        <v>0</v>
      </c>
      <c r="J161" s="31">
        <f>VLOOKUP(C161,[1]Sheet1!$B:$AZ,51,0)</f>
        <v>0</v>
      </c>
      <c r="K161" s="44">
        <f>VLOOKUP(C161,[1]Sheet1!$B$5:$BB$697,53,0)</f>
        <v>0</v>
      </c>
      <c r="L161" s="44">
        <f>VLOOKUP(C161,[1]Sheet1!$B:$BC,54,0)</f>
        <v>0</v>
      </c>
      <c r="M161" s="44">
        <f>VLOOKUP(C161,[1]Sheet1!$B:$BD,55,0)</f>
        <v>0</v>
      </c>
      <c r="N161" s="44">
        <f>VLOOKUP(C161,[1]Sheet1!$B:$BE,56,0)</f>
        <v>0</v>
      </c>
      <c r="O161" s="44">
        <f>VLOOKUP(C161,[1]Sheet1!$B:$BF,57,0)</f>
        <v>0</v>
      </c>
      <c r="P161" s="44">
        <f>VLOOKUP(C161,[2]Sheet1!$B:$BH,59,0)</f>
        <v>0</v>
      </c>
      <c r="Q161" s="108">
        <f t="shared" si="28"/>
        <v>0</v>
      </c>
      <c r="R161" s="109">
        <f>VLOOKUP(C161,[3]Sheet2!$A:$V,21,0)</f>
        <v>0</v>
      </c>
      <c r="S161" s="109"/>
      <c r="T161" s="109"/>
      <c r="U161" s="109"/>
      <c r="V161" s="109">
        <f t="shared" si="29"/>
        <v>0</v>
      </c>
      <c r="W161" s="106">
        <f t="shared" si="30"/>
        <v>0</v>
      </c>
      <c r="X161" s="112">
        <f t="shared" si="31"/>
        <v>0</v>
      </c>
      <c r="Y161" s="61">
        <f t="shared" si="32"/>
        <v>0</v>
      </c>
      <c r="Z161" s="107">
        <f t="shared" si="33"/>
        <v>0</v>
      </c>
      <c r="AA161" s="61"/>
      <c r="AB161" s="26" t="str">
        <f>IF(Z161&lt;=0,"100%",AA161/Z161)</f>
        <v>100%</v>
      </c>
      <c r="AC161" s="61"/>
      <c r="AD161" s="26" t="str">
        <f t="shared" si="24"/>
        <v>100%</v>
      </c>
      <c r="AE161" s="61"/>
      <c r="AF161" s="26" t="str">
        <f t="shared" si="25"/>
        <v>100%</v>
      </c>
      <c r="AG161" s="17">
        <f>AA161</f>
        <v>0</v>
      </c>
      <c r="AH161" s="122">
        <f>AG161/$AG$1</f>
        <v>0</v>
      </c>
      <c r="AI161" s="124"/>
      <c r="AJ161" s="124"/>
      <c r="AK161" s="124"/>
      <c r="AL161" s="124">
        <f t="shared" si="26"/>
        <v>0</v>
      </c>
      <c r="AM161" s="24"/>
      <c r="AN161" s="126">
        <f>IF(AG161=0,0,AL161/AG161+AM161)</f>
        <v>0</v>
      </c>
      <c r="AO161" s="17">
        <f>AG161*(1-AN161)</f>
        <v>0</v>
      </c>
      <c r="AP161" s="14">
        <v>45474</v>
      </c>
      <c r="AQ161" s="135">
        <v>3</v>
      </c>
      <c r="AR161" s="14">
        <f t="shared" si="23"/>
        <v>45471</v>
      </c>
      <c r="AS161" s="10" t="s">
        <v>23</v>
      </c>
      <c r="AT161" s="17"/>
      <c r="AU161" s="7" t="s">
        <v>577</v>
      </c>
      <c r="AV161" s="20"/>
    </row>
    <row r="162" spans="1:48" ht="36" hidden="1" customHeight="1" x14ac:dyDescent="0.25">
      <c r="A162" s="7">
        <f t="shared" si="27"/>
        <v>159</v>
      </c>
      <c r="B162" s="113" t="s">
        <v>557</v>
      </c>
      <c r="C162" s="8" t="s">
        <v>521</v>
      </c>
      <c r="D162" s="114" t="s">
        <v>522</v>
      </c>
      <c r="E162" s="12" t="s">
        <v>621</v>
      </c>
      <c r="F162" s="11" t="s">
        <v>27</v>
      </c>
      <c r="G162" s="12" t="s">
        <v>22</v>
      </c>
      <c r="H162" s="73">
        <v>0.8</v>
      </c>
      <c r="I162" s="31">
        <f>VLOOKUP(C162,[1]Sheet1!$B:$AY,50,0)</f>
        <v>11660.35</v>
      </c>
      <c r="J162" s="31">
        <f>VLOOKUP(C162,[1]Sheet1!$B:$AZ,51,0)</f>
        <v>11660.35</v>
      </c>
      <c r="K162" s="44">
        <f>VLOOKUP(C162,[1]Sheet1!$B$5:$BB$697,53,0)</f>
        <v>1943.3916666666701</v>
      </c>
      <c r="L162" s="44">
        <f>VLOOKUP(C162,[1]Sheet1!$B:$BC,54,0)</f>
        <v>1672.345</v>
      </c>
      <c r="M162" s="44">
        <f>VLOOKUP(C162,[1]Sheet1!$B:$BD,55,0)</f>
        <v>1494.18166666667</v>
      </c>
      <c r="N162" s="44">
        <f>VLOOKUP(C162,[1]Sheet1!$B:$BE,56,0)</f>
        <v>1160.8483333333299</v>
      </c>
      <c r="O162" s="44">
        <f>VLOOKUP(C162,[1]Sheet1!$B:$BF,57,0)</f>
        <v>1160.8483333333299</v>
      </c>
      <c r="P162" s="44">
        <f>VLOOKUP(C162,[2]Sheet1!$B:$BH,59,0)</f>
        <v>357.08</v>
      </c>
      <c r="Q162" s="108">
        <f t="shared" si="28"/>
        <v>6230.9560000000001</v>
      </c>
      <c r="R162" s="109">
        <f>VLOOKUP(C162,[3]Sheet2!$A:$V,21,0)</f>
        <v>0</v>
      </c>
      <c r="S162" s="109"/>
      <c r="T162" s="109"/>
      <c r="U162" s="109"/>
      <c r="V162" s="109">
        <f t="shared" si="29"/>
        <v>0</v>
      </c>
      <c r="W162" s="106">
        <f t="shared" si="30"/>
        <v>6230.9560000000001</v>
      </c>
      <c r="X162" s="112">
        <f t="shared" si="31"/>
        <v>11660.35</v>
      </c>
      <c r="Y162" s="61">
        <f t="shared" si="32"/>
        <v>6230.9560000000001</v>
      </c>
      <c r="Z162" s="107">
        <f t="shared" si="33"/>
        <v>6230.9560000000001</v>
      </c>
      <c r="AA162" s="61"/>
      <c r="AB162" s="26">
        <f>IF(Z162&lt;=0,"100%",AA162/Z162)</f>
        <v>0</v>
      </c>
      <c r="AC162" s="61"/>
      <c r="AD162" s="26">
        <f t="shared" si="24"/>
        <v>0</v>
      </c>
      <c r="AE162" s="61"/>
      <c r="AF162" s="26">
        <f t="shared" si="25"/>
        <v>0</v>
      </c>
      <c r="AG162" s="17">
        <f>AA162</f>
        <v>0</v>
      </c>
      <c r="AH162" s="122">
        <f>AG162/$AG$1</f>
        <v>0</v>
      </c>
      <c r="AI162" s="124"/>
      <c r="AJ162" s="124"/>
      <c r="AK162" s="124"/>
      <c r="AL162" s="124">
        <f t="shared" si="26"/>
        <v>0</v>
      </c>
      <c r="AM162" s="24"/>
      <c r="AN162" s="126">
        <f>IF(AG162=0,0,AL162/AG162+AM162)</f>
        <v>0</v>
      </c>
      <c r="AO162" s="17">
        <f>AG162*(1-AN162)</f>
        <v>0</v>
      </c>
      <c r="AP162" s="14">
        <v>45474</v>
      </c>
      <c r="AQ162" s="135">
        <v>3</v>
      </c>
      <c r="AR162" s="14">
        <f t="shared" si="23"/>
        <v>45471</v>
      </c>
      <c r="AS162" s="10" t="s">
        <v>23</v>
      </c>
      <c r="AT162" s="17"/>
      <c r="AU162" s="7" t="s">
        <v>573</v>
      </c>
      <c r="AV162" s="20"/>
    </row>
    <row r="163" spans="1:48" ht="36" hidden="1" customHeight="1" x14ac:dyDescent="0.25">
      <c r="A163" s="7">
        <f t="shared" si="27"/>
        <v>160</v>
      </c>
      <c r="B163" s="113" t="s">
        <v>557</v>
      </c>
      <c r="C163" s="8" t="s">
        <v>523</v>
      </c>
      <c r="D163" s="114" t="s">
        <v>524</v>
      </c>
      <c r="E163" s="12" t="s">
        <v>621</v>
      </c>
      <c r="F163" s="11" t="s">
        <v>27</v>
      </c>
      <c r="G163" s="12" t="s">
        <v>22</v>
      </c>
      <c r="H163" s="73">
        <v>1</v>
      </c>
      <c r="I163" s="31">
        <f>VLOOKUP(C163,[1]Sheet1!$B:$AY,50,0)</f>
        <v>11610.75</v>
      </c>
      <c r="J163" s="31">
        <f>VLOOKUP(C163,[1]Sheet1!$B:$AZ,51,0)</f>
        <v>0</v>
      </c>
      <c r="K163" s="44">
        <f>VLOOKUP(C163,[1]Sheet1!$B$5:$BB$697,53,0)</f>
        <v>0</v>
      </c>
      <c r="L163" s="44">
        <f>VLOOKUP(C163,[1]Sheet1!$B:$BC,54,0)</f>
        <v>0</v>
      </c>
      <c r="M163" s="44">
        <f>VLOOKUP(C163,[1]Sheet1!$B:$BD,55,0)</f>
        <v>0</v>
      </c>
      <c r="N163" s="44">
        <f>VLOOKUP(C163,[1]Sheet1!$B:$BE,56,0)</f>
        <v>1935.125</v>
      </c>
      <c r="O163" s="44">
        <f>VLOOKUP(C163,[1]Sheet1!$B:$BF,57,0)</f>
        <v>1935.125</v>
      </c>
      <c r="P163" s="44">
        <f>VLOOKUP(C163,[2]Sheet1!$B:$BH,59,0)</f>
        <v>1935.125</v>
      </c>
      <c r="Q163" s="108">
        <f t="shared" si="28"/>
        <v>5805.375</v>
      </c>
      <c r="R163" s="109">
        <f>VLOOKUP(C163,[3]Sheet2!$A:$V,21,0)</f>
        <v>23000</v>
      </c>
      <c r="S163" s="109"/>
      <c r="T163" s="109"/>
      <c r="U163" s="109"/>
      <c r="V163" s="109">
        <f t="shared" si="29"/>
        <v>23000</v>
      </c>
      <c r="W163" s="106">
        <f t="shared" si="30"/>
        <v>-17194.625</v>
      </c>
      <c r="X163" s="112">
        <f t="shared" si="31"/>
        <v>0</v>
      </c>
      <c r="Y163" s="61">
        <f t="shared" si="32"/>
        <v>-17194.625</v>
      </c>
      <c r="Z163" s="107">
        <f t="shared" si="33"/>
        <v>0</v>
      </c>
      <c r="AA163" s="61"/>
      <c r="AB163" s="26" t="str">
        <f>IF(Z163&lt;=0,"100%",AA163/Z163)</f>
        <v>100%</v>
      </c>
      <c r="AC163" s="61"/>
      <c r="AD163" s="26" t="str">
        <f t="shared" si="24"/>
        <v>100%</v>
      </c>
      <c r="AE163" s="61"/>
      <c r="AF163" s="26" t="str">
        <f t="shared" si="25"/>
        <v>100%</v>
      </c>
      <c r="AG163" s="17">
        <f>AA163</f>
        <v>0</v>
      </c>
      <c r="AH163" s="122">
        <f>AG163/$AG$1</f>
        <v>0</v>
      </c>
      <c r="AI163" s="124"/>
      <c r="AJ163" s="124"/>
      <c r="AK163" s="124"/>
      <c r="AL163" s="124">
        <f t="shared" si="26"/>
        <v>0</v>
      </c>
      <c r="AM163" s="24"/>
      <c r="AN163" s="126">
        <f>IF(AG163=0,0,AL163/AG163+AM163)</f>
        <v>0</v>
      </c>
      <c r="AO163" s="17">
        <f>AG163*(1-AN163)</f>
        <v>0</v>
      </c>
      <c r="AP163" s="14">
        <v>45474</v>
      </c>
      <c r="AQ163" s="135">
        <v>3</v>
      </c>
      <c r="AR163" s="14">
        <f t="shared" si="23"/>
        <v>45471</v>
      </c>
      <c r="AS163" s="10" t="s">
        <v>23</v>
      </c>
      <c r="AT163" s="17"/>
      <c r="AU163" s="7" t="s">
        <v>577</v>
      </c>
      <c r="AV163" s="20"/>
    </row>
    <row r="164" spans="1:48" ht="36" hidden="1" customHeight="1" x14ac:dyDescent="0.25">
      <c r="A164" s="7">
        <f t="shared" si="27"/>
        <v>161</v>
      </c>
      <c r="B164" s="113" t="s">
        <v>557</v>
      </c>
      <c r="C164" s="8" t="s">
        <v>169</v>
      </c>
      <c r="D164" s="114" t="s">
        <v>170</v>
      </c>
      <c r="E164" s="12" t="s">
        <v>621</v>
      </c>
      <c r="F164" s="11" t="s">
        <v>21</v>
      </c>
      <c r="G164" s="12" t="s">
        <v>22</v>
      </c>
      <c r="H164" s="73">
        <v>0.8</v>
      </c>
      <c r="I164" s="31">
        <f>VLOOKUP(C164,[1]Sheet1!$B:$AY,50,0)</f>
        <v>338661</v>
      </c>
      <c r="J164" s="31">
        <f>VLOOKUP(C164,[1]Sheet1!$B:$AZ,51,0)</f>
        <v>94072.5</v>
      </c>
      <c r="K164" s="44">
        <f>VLOOKUP(C164,[1]Sheet1!$B$5:$BB$697,53,0)</f>
        <v>0</v>
      </c>
      <c r="L164" s="44">
        <f>VLOOKUP(C164,[1]Sheet1!$B:$BC,54,0)</f>
        <v>0</v>
      </c>
      <c r="M164" s="44">
        <f>VLOOKUP(C164,[1]Sheet1!$B:$BD,55,0)</f>
        <v>15678.75</v>
      </c>
      <c r="N164" s="44">
        <f>VLOOKUP(C164,[1]Sheet1!$B:$BE,56,0)</f>
        <v>56443.5</v>
      </c>
      <c r="O164" s="44">
        <f>VLOOKUP(C164,[1]Sheet1!$B:$BF,57,0)</f>
        <v>56443.5</v>
      </c>
      <c r="P164" s="44">
        <f>VLOOKUP(C164,[2]Sheet1!$B:$BH,59,0)</f>
        <v>56443.5</v>
      </c>
      <c r="Q164" s="108">
        <f t="shared" si="28"/>
        <v>148007.4</v>
      </c>
      <c r="R164" s="109">
        <f>VLOOKUP(C164,[3]Sheet2!$A:$V,21,0)</f>
        <v>0</v>
      </c>
      <c r="S164" s="109"/>
      <c r="T164" s="109"/>
      <c r="U164" s="109"/>
      <c r="V164" s="109">
        <f t="shared" si="29"/>
        <v>0</v>
      </c>
      <c r="W164" s="106">
        <f t="shared" si="30"/>
        <v>148007.4</v>
      </c>
      <c r="X164" s="112">
        <f t="shared" si="31"/>
        <v>94072.5</v>
      </c>
      <c r="Y164" s="61">
        <f t="shared" si="32"/>
        <v>148007.4</v>
      </c>
      <c r="Z164" s="107">
        <f t="shared" si="33"/>
        <v>148007.4</v>
      </c>
      <c r="AA164" s="61"/>
      <c r="AB164" s="26">
        <f>IF(Z164&lt;=0,"100%",AA164/Z164)</f>
        <v>0</v>
      </c>
      <c r="AC164" s="61">
        <v>50000</v>
      </c>
      <c r="AD164" s="26">
        <f t="shared" si="24"/>
        <v>0.33782094679049834</v>
      </c>
      <c r="AE164" s="61">
        <v>94072.5</v>
      </c>
      <c r="AF164" s="26">
        <f t="shared" si="25"/>
        <v>0.63559322033898302</v>
      </c>
      <c r="AG164" s="17">
        <f>AA164</f>
        <v>0</v>
      </c>
      <c r="AH164" s="122">
        <f>AG164/$AG$1</f>
        <v>0</v>
      </c>
      <c r="AI164" s="124"/>
      <c r="AJ164" s="124"/>
      <c r="AK164" s="124"/>
      <c r="AL164" s="124">
        <f t="shared" si="26"/>
        <v>0</v>
      </c>
      <c r="AM164" s="24"/>
      <c r="AN164" s="126">
        <f>IF(AG164=0,0,AL164/AG164+AM164)</f>
        <v>0</v>
      </c>
      <c r="AO164" s="17">
        <f>AG164*(1-AN164)</f>
        <v>0</v>
      </c>
      <c r="AP164" s="14">
        <v>45474</v>
      </c>
      <c r="AQ164" s="135">
        <v>3</v>
      </c>
      <c r="AR164" s="14">
        <f t="shared" si="23"/>
        <v>45471</v>
      </c>
      <c r="AS164" s="10" t="s">
        <v>23</v>
      </c>
      <c r="AT164" s="17"/>
      <c r="AU164" s="7" t="s">
        <v>572</v>
      </c>
      <c r="AV164" s="20"/>
    </row>
    <row r="165" spans="1:48" ht="36" hidden="1" customHeight="1" x14ac:dyDescent="0.25">
      <c r="A165" s="7">
        <f t="shared" si="27"/>
        <v>162</v>
      </c>
      <c r="B165" s="113" t="s">
        <v>556</v>
      </c>
      <c r="C165" s="8" t="s">
        <v>525</v>
      </c>
      <c r="D165" s="114" t="s">
        <v>526</v>
      </c>
      <c r="E165" s="12" t="s">
        <v>622</v>
      </c>
      <c r="F165" s="11" t="s">
        <v>27</v>
      </c>
      <c r="G165" s="12" t="s">
        <v>22</v>
      </c>
      <c r="H165" s="73">
        <v>0.8</v>
      </c>
      <c r="I165" s="31">
        <f>VLOOKUP(C165,[1]Sheet1!$B:$AY,50,0)</f>
        <v>9218.4599999999991</v>
      </c>
      <c r="J165" s="31">
        <f>VLOOKUP(C165,[1]Sheet1!$B:$AZ,51,0)</f>
        <v>4641.96</v>
      </c>
      <c r="K165" s="44">
        <f>VLOOKUP(C165,[1]Sheet1!$B$5:$BB$697,53,0)</f>
        <v>0</v>
      </c>
      <c r="L165" s="44">
        <f>VLOOKUP(C165,[1]Sheet1!$B:$BC,54,0)</f>
        <v>0</v>
      </c>
      <c r="M165" s="44">
        <f>VLOOKUP(C165,[1]Sheet1!$B:$BD,55,0)</f>
        <v>773.66</v>
      </c>
      <c r="N165" s="44">
        <f>VLOOKUP(C165,[1]Sheet1!$B:$BE,56,0)</f>
        <v>773.66</v>
      </c>
      <c r="O165" s="44">
        <f>VLOOKUP(C165,[1]Sheet1!$B:$BF,57,0)</f>
        <v>773.66</v>
      </c>
      <c r="P165" s="44">
        <f>VLOOKUP(C165,[2]Sheet1!$B:$BH,59,0)</f>
        <v>1536.4099999999999</v>
      </c>
      <c r="Q165" s="108">
        <f t="shared" si="28"/>
        <v>3085.9120000000003</v>
      </c>
      <c r="R165" s="109">
        <f>VLOOKUP(C165,[3]Sheet2!$A:$V,21,0)</f>
        <v>20000</v>
      </c>
      <c r="S165" s="109"/>
      <c r="T165" s="109"/>
      <c r="U165" s="109"/>
      <c r="V165" s="109">
        <f t="shared" si="29"/>
        <v>20000</v>
      </c>
      <c r="W165" s="106">
        <f t="shared" si="30"/>
        <v>-16914.088</v>
      </c>
      <c r="X165" s="112">
        <f t="shared" si="31"/>
        <v>4641.96</v>
      </c>
      <c r="Y165" s="61">
        <f t="shared" si="32"/>
        <v>-16914.088</v>
      </c>
      <c r="Z165" s="107">
        <f t="shared" si="33"/>
        <v>0</v>
      </c>
      <c r="AA165" s="61"/>
      <c r="AB165" s="26" t="str">
        <f>IF(Z165&lt;=0,"100%",AA165/Z165)</f>
        <v>100%</v>
      </c>
      <c r="AC165" s="61"/>
      <c r="AD165" s="26" t="str">
        <f t="shared" si="24"/>
        <v>100%</v>
      </c>
      <c r="AE165" s="61"/>
      <c r="AF165" s="26" t="str">
        <f t="shared" si="25"/>
        <v>100%</v>
      </c>
      <c r="AG165" s="17">
        <f>AA165</f>
        <v>0</v>
      </c>
      <c r="AH165" s="122">
        <f>AG165/$AG$1</f>
        <v>0</v>
      </c>
      <c r="AI165" s="124"/>
      <c r="AJ165" s="124"/>
      <c r="AK165" s="124"/>
      <c r="AL165" s="124">
        <f t="shared" si="26"/>
        <v>0</v>
      </c>
      <c r="AM165" s="24"/>
      <c r="AN165" s="126">
        <f>IF(AG165=0,0,AL165/AG165+AM165)</f>
        <v>0</v>
      </c>
      <c r="AO165" s="17">
        <f>AG165*(1-AN165)</f>
        <v>0</v>
      </c>
      <c r="AP165" s="14">
        <v>45474</v>
      </c>
      <c r="AQ165" s="135">
        <v>3</v>
      </c>
      <c r="AR165" s="14">
        <f t="shared" si="23"/>
        <v>45471</v>
      </c>
      <c r="AS165" s="10" t="s">
        <v>23</v>
      </c>
      <c r="AT165" s="17"/>
      <c r="AU165" s="7" t="s">
        <v>574</v>
      </c>
      <c r="AV165" s="20"/>
    </row>
    <row r="166" spans="1:48" ht="36" hidden="1" customHeight="1" x14ac:dyDescent="0.25">
      <c r="A166" s="7">
        <f t="shared" si="27"/>
        <v>163</v>
      </c>
      <c r="B166" s="113" t="s">
        <v>557</v>
      </c>
      <c r="C166" s="8" t="s">
        <v>527</v>
      </c>
      <c r="D166" s="114" t="s">
        <v>528</v>
      </c>
      <c r="E166" s="12" t="s">
        <v>621</v>
      </c>
      <c r="F166" s="11" t="s">
        <v>21</v>
      </c>
      <c r="G166" s="12" t="s">
        <v>22</v>
      </c>
      <c r="H166" s="73">
        <v>0.8</v>
      </c>
      <c r="I166" s="31">
        <f>VLOOKUP(C166,[1]Sheet1!$B:$AY,50,0)</f>
        <v>0</v>
      </c>
      <c r="J166" s="31">
        <f>VLOOKUP(C166,[1]Sheet1!$B:$AZ,51,0)</f>
        <v>0</v>
      </c>
      <c r="K166" s="44">
        <f>VLOOKUP(C166,[1]Sheet1!$B$5:$BB$697,53,0)</f>
        <v>0</v>
      </c>
      <c r="L166" s="44">
        <f>VLOOKUP(C166,[1]Sheet1!$B:$BC,54,0)</f>
        <v>0</v>
      </c>
      <c r="M166" s="44">
        <f>VLOOKUP(C166,[1]Sheet1!$B:$BD,55,0)</f>
        <v>0</v>
      </c>
      <c r="N166" s="44">
        <f>VLOOKUP(C166,[1]Sheet1!$B:$BE,56,0)</f>
        <v>0</v>
      </c>
      <c r="O166" s="44">
        <f>VLOOKUP(C166,[1]Sheet1!$B:$BF,57,0)</f>
        <v>0</v>
      </c>
      <c r="P166" s="44">
        <f>VLOOKUP(C166,[2]Sheet1!$B:$BH,59,0)</f>
        <v>0</v>
      </c>
      <c r="Q166" s="108">
        <f t="shared" si="28"/>
        <v>0</v>
      </c>
      <c r="R166" s="109">
        <f>VLOOKUP(C166,[3]Sheet2!$A:$V,21,0)</f>
        <v>39360</v>
      </c>
      <c r="S166" s="109"/>
      <c r="T166" s="109"/>
      <c r="U166" s="109"/>
      <c r="V166" s="109">
        <f t="shared" si="29"/>
        <v>39360</v>
      </c>
      <c r="W166" s="106">
        <f t="shared" si="30"/>
        <v>-39360</v>
      </c>
      <c r="X166" s="112">
        <f t="shared" si="31"/>
        <v>0</v>
      </c>
      <c r="Y166" s="61">
        <f t="shared" si="32"/>
        <v>-39360</v>
      </c>
      <c r="Z166" s="107">
        <f t="shared" si="33"/>
        <v>0</v>
      </c>
      <c r="AA166" s="61"/>
      <c r="AB166" s="26" t="str">
        <f>IF(Z166&lt;=0,"100%",AA166/Z166)</f>
        <v>100%</v>
      </c>
      <c r="AC166" s="61"/>
      <c r="AD166" s="26" t="str">
        <f t="shared" si="24"/>
        <v>100%</v>
      </c>
      <c r="AE166" s="61"/>
      <c r="AF166" s="26" t="str">
        <f t="shared" si="25"/>
        <v>100%</v>
      </c>
      <c r="AG166" s="17">
        <f>AA166</f>
        <v>0</v>
      </c>
      <c r="AH166" s="122">
        <f>AG166/$AG$1</f>
        <v>0</v>
      </c>
      <c r="AI166" s="124"/>
      <c r="AJ166" s="124"/>
      <c r="AK166" s="124"/>
      <c r="AL166" s="124">
        <f t="shared" si="26"/>
        <v>0</v>
      </c>
      <c r="AM166" s="24"/>
      <c r="AN166" s="126">
        <f>IF(AG166=0,0,AL166/AG166+AM166)</f>
        <v>0</v>
      </c>
      <c r="AO166" s="17">
        <f>AG166*(1-AN166)</f>
        <v>0</v>
      </c>
      <c r="AP166" s="14">
        <v>45474</v>
      </c>
      <c r="AQ166" s="135">
        <v>3</v>
      </c>
      <c r="AR166" s="14">
        <f t="shared" si="23"/>
        <v>45471</v>
      </c>
      <c r="AS166" s="10" t="s">
        <v>23</v>
      </c>
      <c r="AT166" s="17"/>
      <c r="AU166" s="7" t="s">
        <v>561</v>
      </c>
      <c r="AV166" s="20"/>
    </row>
    <row r="167" spans="1:48" ht="36" hidden="1" customHeight="1" x14ac:dyDescent="0.25">
      <c r="A167" s="7">
        <f t="shared" si="27"/>
        <v>164</v>
      </c>
      <c r="B167" s="113" t="s">
        <v>555</v>
      </c>
      <c r="C167" s="8" t="s">
        <v>529</v>
      </c>
      <c r="D167" s="114" t="s">
        <v>530</v>
      </c>
      <c r="E167" s="12" t="s">
        <v>622</v>
      </c>
      <c r="F167" s="11" t="s">
        <v>27</v>
      </c>
      <c r="G167" s="12" t="s">
        <v>22</v>
      </c>
      <c r="H167" s="73">
        <v>0.8</v>
      </c>
      <c r="I167" s="31">
        <f>VLOOKUP(C167,[1]Sheet1!$B:$AY,50,0)</f>
        <v>0</v>
      </c>
      <c r="J167" s="31">
        <f>VLOOKUP(C167,[1]Sheet1!$B:$AZ,51,0)</f>
        <v>0</v>
      </c>
      <c r="K167" s="44">
        <f>VLOOKUP(C167,[1]Sheet1!$B$5:$BB$697,53,0)</f>
        <v>0</v>
      </c>
      <c r="L167" s="44">
        <f>VLOOKUP(C167,[1]Sheet1!$B:$BC,54,0)</f>
        <v>0</v>
      </c>
      <c r="M167" s="44">
        <f>VLOOKUP(C167,[1]Sheet1!$B:$BD,55,0)</f>
        <v>0</v>
      </c>
      <c r="N167" s="44">
        <f>VLOOKUP(C167,[1]Sheet1!$B:$BE,56,0)</f>
        <v>0</v>
      </c>
      <c r="O167" s="44">
        <f>VLOOKUP(C167,[1]Sheet1!$B:$BF,57,0)</f>
        <v>0</v>
      </c>
      <c r="P167" s="44">
        <f>VLOOKUP(C167,[2]Sheet1!$B:$BH,59,0)</f>
        <v>0</v>
      </c>
      <c r="Q167" s="108">
        <f t="shared" si="28"/>
        <v>0</v>
      </c>
      <c r="R167" s="109">
        <f>VLOOKUP(C167,[3]Sheet2!$A:$V,21,0)</f>
        <v>20000</v>
      </c>
      <c r="S167" s="109"/>
      <c r="T167" s="109"/>
      <c r="U167" s="109"/>
      <c r="V167" s="109">
        <f t="shared" si="29"/>
        <v>20000</v>
      </c>
      <c r="W167" s="106">
        <f t="shared" si="30"/>
        <v>-20000</v>
      </c>
      <c r="X167" s="112">
        <f t="shared" si="31"/>
        <v>0</v>
      </c>
      <c r="Y167" s="61">
        <f t="shared" si="32"/>
        <v>-20000</v>
      </c>
      <c r="Z167" s="107">
        <f t="shared" si="33"/>
        <v>0</v>
      </c>
      <c r="AA167" s="61"/>
      <c r="AB167" s="26" t="str">
        <f>IF(Z167&lt;=0,"100%",AA167/Z167)</f>
        <v>100%</v>
      </c>
      <c r="AC167" s="61"/>
      <c r="AD167" s="26" t="str">
        <f t="shared" si="24"/>
        <v>100%</v>
      </c>
      <c r="AE167" s="61"/>
      <c r="AF167" s="26" t="str">
        <f t="shared" si="25"/>
        <v>100%</v>
      </c>
      <c r="AG167" s="17">
        <f>AA167</f>
        <v>0</v>
      </c>
      <c r="AH167" s="122">
        <f>AG167/$AG$1</f>
        <v>0</v>
      </c>
      <c r="AI167" s="124"/>
      <c r="AJ167" s="124"/>
      <c r="AK167" s="124"/>
      <c r="AL167" s="124">
        <f t="shared" si="26"/>
        <v>0</v>
      </c>
      <c r="AM167" s="24"/>
      <c r="AN167" s="126">
        <f>IF(AG167=0,0,AL167/AG167+AM167)</f>
        <v>0</v>
      </c>
      <c r="AO167" s="17">
        <f>AG167*(1-AN167)</f>
        <v>0</v>
      </c>
      <c r="AP167" s="14">
        <v>45474</v>
      </c>
      <c r="AQ167" s="135">
        <v>3</v>
      </c>
      <c r="AR167" s="14">
        <f t="shared" si="23"/>
        <v>45471</v>
      </c>
      <c r="AS167" s="10" t="s">
        <v>23</v>
      </c>
      <c r="AT167" s="17"/>
      <c r="AU167" s="7" t="s">
        <v>574</v>
      </c>
      <c r="AV167" s="20"/>
    </row>
    <row r="168" spans="1:48" ht="36" hidden="1" customHeight="1" x14ac:dyDescent="0.25">
      <c r="A168" s="7">
        <f t="shared" si="27"/>
        <v>165</v>
      </c>
      <c r="B168" s="113" t="s">
        <v>555</v>
      </c>
      <c r="C168" s="8" t="s">
        <v>531</v>
      </c>
      <c r="D168" s="114" t="s">
        <v>532</v>
      </c>
      <c r="E168" s="12" t="s">
        <v>622</v>
      </c>
      <c r="F168" s="11" t="s">
        <v>27</v>
      </c>
      <c r="G168" s="12" t="s">
        <v>22</v>
      </c>
      <c r="H168" s="73">
        <v>0.8</v>
      </c>
      <c r="I168" s="31">
        <f>VLOOKUP(C168,[1]Sheet1!$B:$AY,50,0)</f>
        <v>20523.37</v>
      </c>
      <c r="J168" s="31">
        <f>VLOOKUP(C168,[1]Sheet1!$B:$AZ,51,0)</f>
        <v>20523.37</v>
      </c>
      <c r="K168" s="44">
        <f>VLOOKUP(C168,[1]Sheet1!$B$5:$BB$697,53,0)</f>
        <v>0</v>
      </c>
      <c r="L168" s="44">
        <f>VLOOKUP(C168,[1]Sheet1!$B:$BC,54,0)</f>
        <v>0</v>
      </c>
      <c r="M168" s="44">
        <f>VLOOKUP(C168,[1]Sheet1!$B:$BD,55,0)</f>
        <v>3420.5616666666701</v>
      </c>
      <c r="N168" s="44">
        <f>VLOOKUP(C168,[1]Sheet1!$B:$BE,56,0)</f>
        <v>3420.5616666666701</v>
      </c>
      <c r="O168" s="44">
        <f>VLOOKUP(C168,[1]Sheet1!$B:$BF,57,0)</f>
        <v>3420.5616666666701</v>
      </c>
      <c r="P168" s="44">
        <f>VLOOKUP(C168,[2]Sheet1!$B:$BH,59,0)</f>
        <v>3420.5616666666665</v>
      </c>
      <c r="Q168" s="108">
        <f t="shared" si="28"/>
        <v>10945.797333333343</v>
      </c>
      <c r="R168" s="109">
        <f>VLOOKUP(C168,[3]Sheet2!$A:$V,21,0)</f>
        <v>10000</v>
      </c>
      <c r="S168" s="109"/>
      <c r="T168" s="109"/>
      <c r="U168" s="109"/>
      <c r="V168" s="109">
        <f t="shared" si="29"/>
        <v>10000</v>
      </c>
      <c r="W168" s="106">
        <f t="shared" si="30"/>
        <v>945.79733333334298</v>
      </c>
      <c r="X168" s="112">
        <f t="shared" si="31"/>
        <v>20523.37</v>
      </c>
      <c r="Y168" s="61">
        <f t="shared" si="32"/>
        <v>945.79733333334298</v>
      </c>
      <c r="Z168" s="107">
        <f t="shared" si="33"/>
        <v>945.79733333334298</v>
      </c>
      <c r="AA168" s="61"/>
      <c r="AB168" s="26">
        <f>IF(Z168&lt;=0,"100%",AA168/Z168)</f>
        <v>0</v>
      </c>
      <c r="AC168" s="61"/>
      <c r="AD168" s="26">
        <f t="shared" si="24"/>
        <v>0</v>
      </c>
      <c r="AE168" s="61"/>
      <c r="AF168" s="26">
        <f t="shared" si="25"/>
        <v>0</v>
      </c>
      <c r="AG168" s="17">
        <f>AA168</f>
        <v>0</v>
      </c>
      <c r="AH168" s="122">
        <f>AG168/$AG$1</f>
        <v>0</v>
      </c>
      <c r="AI168" s="124"/>
      <c r="AJ168" s="124"/>
      <c r="AK168" s="124">
        <v>50</v>
      </c>
      <c r="AL168" s="124">
        <f t="shared" si="26"/>
        <v>50</v>
      </c>
      <c r="AM168" s="24"/>
      <c r="AN168" s="126">
        <f>IF(AG168=0,0,AL168/AG168+AM168)</f>
        <v>0</v>
      </c>
      <c r="AO168" s="17">
        <f>AG168*(1-AN168)</f>
        <v>0</v>
      </c>
      <c r="AP168" s="14">
        <v>45474</v>
      </c>
      <c r="AQ168" s="135">
        <v>3</v>
      </c>
      <c r="AR168" s="14">
        <f t="shared" si="23"/>
        <v>45471</v>
      </c>
      <c r="AS168" s="10" t="s">
        <v>23</v>
      </c>
      <c r="AT168" s="17"/>
      <c r="AU168" s="7" t="s">
        <v>574</v>
      </c>
      <c r="AV168" s="20"/>
    </row>
    <row r="169" spans="1:48" ht="36" hidden="1" customHeight="1" x14ac:dyDescent="0.25">
      <c r="A169" s="7">
        <f t="shared" si="27"/>
        <v>166</v>
      </c>
      <c r="B169" s="113" t="s">
        <v>557</v>
      </c>
      <c r="C169" s="8" t="s">
        <v>533</v>
      </c>
      <c r="D169" s="114" t="s">
        <v>534</v>
      </c>
      <c r="E169" s="12" t="s">
        <v>621</v>
      </c>
      <c r="F169" s="11" t="s">
        <v>291</v>
      </c>
      <c r="G169" s="12" t="s">
        <v>22</v>
      </c>
      <c r="H169" s="73">
        <v>1</v>
      </c>
      <c r="I169" s="31">
        <f>VLOOKUP(C169,[1]Sheet1!$B:$AY,50,0)</f>
        <v>0</v>
      </c>
      <c r="J169" s="31">
        <f>VLOOKUP(C169,[1]Sheet1!$B:$AZ,51,0)</f>
        <v>0</v>
      </c>
      <c r="K169" s="44">
        <f>VLOOKUP(C169,[1]Sheet1!$B$5:$BB$697,53,0)</f>
        <v>0</v>
      </c>
      <c r="L169" s="44">
        <f>VLOOKUP(C169,[1]Sheet1!$B:$BC,54,0)</f>
        <v>0</v>
      </c>
      <c r="M169" s="44">
        <f>VLOOKUP(C169,[1]Sheet1!$B:$BD,55,0)</f>
        <v>0</v>
      </c>
      <c r="N169" s="44">
        <f>VLOOKUP(C169,[1]Sheet1!$B:$BE,56,0)</f>
        <v>0</v>
      </c>
      <c r="O169" s="44">
        <f>VLOOKUP(C169,[1]Sheet1!$B:$BF,57,0)</f>
        <v>0</v>
      </c>
      <c r="P169" s="44">
        <f>VLOOKUP(C169,[2]Sheet1!$B:$BH,59,0)</f>
        <v>0</v>
      </c>
      <c r="Q169" s="108">
        <f t="shared" si="28"/>
        <v>0</v>
      </c>
      <c r="R169" s="109">
        <f>VLOOKUP(C169,[3]Sheet2!$A:$V,21,0)</f>
        <v>5600</v>
      </c>
      <c r="S169" s="109"/>
      <c r="T169" s="109"/>
      <c r="U169" s="109"/>
      <c r="V169" s="109">
        <f t="shared" si="29"/>
        <v>5600</v>
      </c>
      <c r="W169" s="106">
        <f t="shared" si="30"/>
        <v>-5600</v>
      </c>
      <c r="X169" s="112">
        <f t="shared" si="31"/>
        <v>0</v>
      </c>
      <c r="Y169" s="61">
        <f t="shared" si="32"/>
        <v>-5600</v>
      </c>
      <c r="Z169" s="107">
        <f t="shared" si="33"/>
        <v>0</v>
      </c>
      <c r="AA169" s="61"/>
      <c r="AB169" s="26" t="str">
        <f>IF(Z169&lt;=0,"100%",AA169/Z169)</f>
        <v>100%</v>
      </c>
      <c r="AC169" s="61"/>
      <c r="AD169" s="26" t="str">
        <f t="shared" si="24"/>
        <v>100%</v>
      </c>
      <c r="AE169" s="61"/>
      <c r="AF169" s="26" t="str">
        <f t="shared" si="25"/>
        <v>100%</v>
      </c>
      <c r="AG169" s="17">
        <f>AA169</f>
        <v>0</v>
      </c>
      <c r="AH169" s="122">
        <f>AG169/$AG$1</f>
        <v>0</v>
      </c>
      <c r="AI169" s="124"/>
      <c r="AJ169" s="124"/>
      <c r="AK169" s="124"/>
      <c r="AL169" s="124">
        <f t="shared" si="26"/>
        <v>0</v>
      </c>
      <c r="AM169" s="24"/>
      <c r="AN169" s="126">
        <f>IF(AG169=0,0,AL169/AG169+AM169)</f>
        <v>0</v>
      </c>
      <c r="AO169" s="17">
        <f>AG169*(1-AN169)</f>
        <v>0</v>
      </c>
      <c r="AP169" s="14">
        <v>45474</v>
      </c>
      <c r="AQ169" s="135">
        <v>3</v>
      </c>
      <c r="AR169" s="14">
        <f t="shared" si="23"/>
        <v>45471</v>
      </c>
      <c r="AS169" s="10" t="s">
        <v>23</v>
      </c>
      <c r="AT169" s="17"/>
      <c r="AU169" s="7" t="s">
        <v>573</v>
      </c>
      <c r="AV169" s="20"/>
    </row>
    <row r="170" spans="1:48" ht="36" hidden="1" customHeight="1" x14ac:dyDescent="0.25">
      <c r="A170" s="7">
        <f t="shared" si="27"/>
        <v>167</v>
      </c>
      <c r="B170" s="113" t="s">
        <v>557</v>
      </c>
      <c r="C170" s="8" t="s">
        <v>535</v>
      </c>
      <c r="D170" s="114" t="s">
        <v>536</v>
      </c>
      <c r="E170" s="12" t="s">
        <v>622</v>
      </c>
      <c r="F170" s="11" t="s">
        <v>21</v>
      </c>
      <c r="G170" s="12" t="s">
        <v>22</v>
      </c>
      <c r="H170" s="73">
        <v>0.8</v>
      </c>
      <c r="I170" s="31">
        <f>VLOOKUP(C170,[1]Sheet1!$B:$AY,50,0)</f>
        <v>7670</v>
      </c>
      <c r="J170" s="31">
        <f>VLOOKUP(C170,[1]Sheet1!$B:$AZ,51,0)</f>
        <v>6500</v>
      </c>
      <c r="K170" s="44">
        <f>VLOOKUP(C170,[1]Sheet1!$B$5:$BB$697,53,0)</f>
        <v>1083.3333333333301</v>
      </c>
      <c r="L170" s="44">
        <f>VLOOKUP(C170,[1]Sheet1!$B:$BC,54,0)</f>
        <v>1083.3333333333301</v>
      </c>
      <c r="M170" s="44">
        <f>VLOOKUP(C170,[1]Sheet1!$B:$BD,55,0)</f>
        <v>1083.3333333333301</v>
      </c>
      <c r="N170" s="44">
        <f>VLOOKUP(C170,[1]Sheet1!$B:$BE,56,0)</f>
        <v>1278.3333333333301</v>
      </c>
      <c r="O170" s="44">
        <f>VLOOKUP(C170,[1]Sheet1!$B:$BF,57,0)</f>
        <v>1278.3333333333301</v>
      </c>
      <c r="P170" s="44">
        <f>VLOOKUP(C170,[2]Sheet1!$B:$BH,59,0)</f>
        <v>1278.3333333333333</v>
      </c>
      <c r="Q170" s="108">
        <f t="shared" si="28"/>
        <v>5667.9999999999873</v>
      </c>
      <c r="R170" s="109"/>
      <c r="S170" s="109"/>
      <c r="T170" s="109"/>
      <c r="U170" s="109"/>
      <c r="V170" s="109">
        <f t="shared" si="29"/>
        <v>0</v>
      </c>
      <c r="W170" s="106">
        <f t="shared" si="30"/>
        <v>5667.9999999999873</v>
      </c>
      <c r="X170" s="112">
        <f t="shared" si="31"/>
        <v>6500</v>
      </c>
      <c r="Y170" s="61">
        <f t="shared" si="32"/>
        <v>5667.9999999999873</v>
      </c>
      <c r="Z170" s="107">
        <f t="shared" si="33"/>
        <v>5667.9999999999873</v>
      </c>
      <c r="AA170" s="61"/>
      <c r="AB170" s="26">
        <f>IF(Z170&lt;=0,"100%",AA170/Z170)</f>
        <v>0</v>
      </c>
      <c r="AC170" s="61"/>
      <c r="AD170" s="26">
        <f t="shared" si="24"/>
        <v>0</v>
      </c>
      <c r="AE170" s="61"/>
      <c r="AF170" s="26">
        <f t="shared" si="25"/>
        <v>0</v>
      </c>
      <c r="AG170" s="17">
        <f>AA170</f>
        <v>0</v>
      </c>
      <c r="AH170" s="122">
        <f>AG170/$AG$1</f>
        <v>0</v>
      </c>
      <c r="AI170" s="124"/>
      <c r="AJ170" s="124"/>
      <c r="AK170" s="124"/>
      <c r="AL170" s="124">
        <f t="shared" si="26"/>
        <v>0</v>
      </c>
      <c r="AM170" s="24"/>
      <c r="AN170" s="126">
        <f>IF(AG170=0,0,AL170/AG170+AM170)</f>
        <v>0</v>
      </c>
      <c r="AO170" s="17">
        <f>AG170*(1-AN170)</f>
        <v>0</v>
      </c>
      <c r="AP170" s="14">
        <v>45474</v>
      </c>
      <c r="AQ170" s="135">
        <v>3</v>
      </c>
      <c r="AR170" s="14">
        <f t="shared" si="23"/>
        <v>45471</v>
      </c>
      <c r="AS170" s="10" t="s">
        <v>23</v>
      </c>
      <c r="AT170" s="17"/>
      <c r="AU170" s="7" t="s">
        <v>561</v>
      </c>
      <c r="AV170" s="20"/>
    </row>
    <row r="171" spans="1:48" ht="36" hidden="1" customHeight="1" x14ac:dyDescent="0.25">
      <c r="A171" s="7">
        <f t="shared" si="27"/>
        <v>168</v>
      </c>
      <c r="B171" s="113" t="s">
        <v>557</v>
      </c>
      <c r="C171" s="8" t="s">
        <v>537</v>
      </c>
      <c r="D171" s="114" t="s">
        <v>538</v>
      </c>
      <c r="E171" s="12" t="s">
        <v>621</v>
      </c>
      <c r="F171" s="11" t="s">
        <v>291</v>
      </c>
      <c r="G171" s="12" t="s">
        <v>22</v>
      </c>
      <c r="H171" s="73">
        <v>1</v>
      </c>
      <c r="I171" s="31">
        <f>VLOOKUP(C171,[1]Sheet1!$B:$AY,50,0)</f>
        <v>151473.39000000001</v>
      </c>
      <c r="J171" s="31">
        <f>VLOOKUP(C171,[1]Sheet1!$B:$AZ,51,0)</f>
        <v>108193.31</v>
      </c>
      <c r="K171" s="44">
        <f>VLOOKUP(C171,[1]Sheet1!$B$5:$BB$697,53,0)</f>
        <v>2960.6783333333301</v>
      </c>
      <c r="L171" s="44">
        <f>VLOOKUP(C171,[1]Sheet1!$B:$BC,54,0)</f>
        <v>6573.8649999999998</v>
      </c>
      <c r="M171" s="44">
        <f>VLOOKUP(C171,[1]Sheet1!$B:$BD,55,0)</f>
        <v>15373.821666666699</v>
      </c>
      <c r="N171" s="44">
        <f>VLOOKUP(C171,[1]Sheet1!$B:$BE,56,0)</f>
        <v>18032.218333333301</v>
      </c>
      <c r="O171" s="44">
        <f>VLOOKUP(C171,[1]Sheet1!$B:$BF,57,0)</f>
        <v>18032.218333333301</v>
      </c>
      <c r="P171" s="44">
        <f>VLOOKUP(C171,[2]Sheet1!$B:$BH,59,0)</f>
        <v>25245.565000000002</v>
      </c>
      <c r="Q171" s="108">
        <f t="shared" si="28"/>
        <v>86218.36666666664</v>
      </c>
      <c r="R171" s="109">
        <f>VLOOKUP(C171,[3]Sheet2!$A:$V,21,0)</f>
        <v>0</v>
      </c>
      <c r="S171" s="109"/>
      <c r="T171" s="109"/>
      <c r="U171" s="109"/>
      <c r="V171" s="109">
        <f t="shared" si="29"/>
        <v>0</v>
      </c>
      <c r="W171" s="106">
        <f t="shared" si="30"/>
        <v>86218.36666666664</v>
      </c>
      <c r="X171" s="112">
        <f t="shared" si="31"/>
        <v>108193.31</v>
      </c>
      <c r="Y171" s="61">
        <f t="shared" si="32"/>
        <v>86218.36666666664</v>
      </c>
      <c r="Z171" s="107">
        <f t="shared" si="33"/>
        <v>86218.36666666664</v>
      </c>
      <c r="AA171" s="138">
        <v>50000</v>
      </c>
      <c r="AB171" s="26">
        <f>IF(Z171&lt;=0,"100%",AA171/Z171)</f>
        <v>0.57992283933315081</v>
      </c>
      <c r="AC171" s="138">
        <v>80000</v>
      </c>
      <c r="AD171" s="26">
        <f t="shared" si="24"/>
        <v>0.92787654293304123</v>
      </c>
      <c r="AE171" s="138">
        <v>108193.31</v>
      </c>
      <c r="AF171" s="26">
        <f t="shared" si="25"/>
        <v>1.2548754306410355</v>
      </c>
      <c r="AG171" s="17">
        <f>AA171</f>
        <v>50000</v>
      </c>
      <c r="AH171" s="122">
        <f>AG171/$AG$1</f>
        <v>2.9536796118299773E-2</v>
      </c>
      <c r="AI171" s="124"/>
      <c r="AJ171" s="124"/>
      <c r="AK171" s="124"/>
      <c r="AL171" s="124">
        <f t="shared" si="26"/>
        <v>0</v>
      </c>
      <c r="AM171" s="24">
        <v>0</v>
      </c>
      <c r="AN171" s="126">
        <f>IF(AG171=0,0,AL171/AG171+AM171)</f>
        <v>0</v>
      </c>
      <c r="AO171" s="17">
        <f>AG171*(1-AN171)</f>
        <v>50000</v>
      </c>
      <c r="AP171" s="14">
        <v>45474</v>
      </c>
      <c r="AQ171" s="135">
        <v>3</v>
      </c>
      <c r="AR171" s="14">
        <f t="shared" si="23"/>
        <v>45471</v>
      </c>
      <c r="AS171" s="10" t="s">
        <v>23</v>
      </c>
      <c r="AT171" s="17"/>
      <c r="AU171" s="7" t="s">
        <v>573</v>
      </c>
      <c r="AV171" s="20"/>
    </row>
    <row r="172" spans="1:48" ht="36" hidden="1" customHeight="1" x14ac:dyDescent="0.25">
      <c r="A172" s="7">
        <f t="shared" si="27"/>
        <v>169</v>
      </c>
      <c r="B172" s="113" t="s">
        <v>557</v>
      </c>
      <c r="C172" s="8" t="s">
        <v>282</v>
      </c>
      <c r="D172" s="114" t="s">
        <v>283</v>
      </c>
      <c r="E172" s="12" t="s">
        <v>621</v>
      </c>
      <c r="F172" s="11" t="s">
        <v>21</v>
      </c>
      <c r="G172" s="12" t="s">
        <v>22</v>
      </c>
      <c r="H172" s="73">
        <v>1</v>
      </c>
      <c r="I172" s="31">
        <f>VLOOKUP(C172,[1]Sheet1!$B:$AY,50,0)</f>
        <v>304334</v>
      </c>
      <c r="J172" s="31">
        <f>VLOOKUP(C172,[1]Sheet1!$B:$AZ,51,0)</f>
        <v>304334</v>
      </c>
      <c r="K172" s="44">
        <f>VLOOKUP(C172,[1]Sheet1!$B$5:$BB$697,53,0)</f>
        <v>170.666666666667</v>
      </c>
      <c r="L172" s="44">
        <f>VLOOKUP(C172,[1]Sheet1!$B:$BC,54,0)</f>
        <v>170.666666666667</v>
      </c>
      <c r="M172" s="44">
        <f>VLOOKUP(C172,[1]Sheet1!$B:$BD,55,0)</f>
        <v>12186.666666666701</v>
      </c>
      <c r="N172" s="44">
        <f>VLOOKUP(C172,[1]Sheet1!$B:$BE,56,0)</f>
        <v>20632</v>
      </c>
      <c r="O172" s="44">
        <f>VLOOKUP(C172,[1]Sheet1!$B:$BF,57,0)</f>
        <v>40724</v>
      </c>
      <c r="P172" s="44">
        <f>VLOOKUP(C172,[2]Sheet1!$B:$BH,59,0)</f>
        <v>50722.333333333336</v>
      </c>
      <c r="Q172" s="108">
        <f t="shared" si="28"/>
        <v>124606.33333333337</v>
      </c>
      <c r="R172" s="109">
        <f>VLOOKUP(C172,[3]Sheet2!$A:$V,21,0)</f>
        <v>0</v>
      </c>
      <c r="S172" s="109"/>
      <c r="T172" s="109"/>
      <c r="U172" s="109"/>
      <c r="V172" s="109">
        <f t="shared" si="29"/>
        <v>0</v>
      </c>
      <c r="W172" s="106">
        <f t="shared" si="30"/>
        <v>124606.33333333337</v>
      </c>
      <c r="X172" s="112">
        <f t="shared" si="31"/>
        <v>304334</v>
      </c>
      <c r="Y172" s="61">
        <f t="shared" si="32"/>
        <v>124606.33333333337</v>
      </c>
      <c r="Z172" s="107">
        <f t="shared" si="33"/>
        <v>124606.33333333337</v>
      </c>
      <c r="AA172" s="138">
        <v>80000</v>
      </c>
      <c r="AB172" s="26">
        <f>IF(Z172&lt;=0,"100%",AA172/Z172)</f>
        <v>0.6420219410998369</v>
      </c>
      <c r="AC172" s="138">
        <v>150000</v>
      </c>
      <c r="AD172" s="26">
        <f t="shared" si="24"/>
        <v>1.2037911395621941</v>
      </c>
      <c r="AE172" s="138">
        <v>304334</v>
      </c>
      <c r="AF172" s="26">
        <f t="shared" si="25"/>
        <v>2.4423638177834719</v>
      </c>
      <c r="AG172" s="17">
        <f>AA172</f>
        <v>80000</v>
      </c>
      <c r="AH172" s="122">
        <f>AG172/$AG$1</f>
        <v>4.7258873789279635E-2</v>
      </c>
      <c r="AI172" s="124"/>
      <c r="AJ172" s="124"/>
      <c r="AK172" s="124"/>
      <c r="AL172" s="124">
        <f t="shared" si="26"/>
        <v>0</v>
      </c>
      <c r="AM172" s="24">
        <v>0</v>
      </c>
      <c r="AN172" s="126">
        <f>IF(AG172=0,0,AL172/AG172+AM172)</f>
        <v>0</v>
      </c>
      <c r="AO172" s="17">
        <f>AG172*(1-AN172)</f>
        <v>80000</v>
      </c>
      <c r="AP172" s="14">
        <v>45474</v>
      </c>
      <c r="AQ172" s="135">
        <v>3</v>
      </c>
      <c r="AR172" s="14">
        <f t="shared" si="23"/>
        <v>45471</v>
      </c>
      <c r="AS172" s="10" t="s">
        <v>23</v>
      </c>
      <c r="AT172" s="17"/>
      <c r="AU172" s="7" t="s">
        <v>573</v>
      </c>
      <c r="AV172" s="20"/>
    </row>
    <row r="173" spans="1:48" ht="36" hidden="1" customHeight="1" x14ac:dyDescent="0.25">
      <c r="A173" s="7">
        <f t="shared" si="27"/>
        <v>170</v>
      </c>
      <c r="B173" s="113" t="s">
        <v>557</v>
      </c>
      <c r="C173" s="8" t="s">
        <v>539</v>
      </c>
      <c r="D173" s="114" t="s">
        <v>540</v>
      </c>
      <c r="E173" s="12" t="s">
        <v>621</v>
      </c>
      <c r="F173" s="11" t="s">
        <v>21</v>
      </c>
      <c r="G173" s="12" t="s">
        <v>22</v>
      </c>
      <c r="H173" s="73">
        <v>1</v>
      </c>
      <c r="I173" s="31">
        <f>VLOOKUP(C173,[1]Sheet1!$B:$AY,50,0)</f>
        <v>74476.960000000006</v>
      </c>
      <c r="J173" s="31">
        <f>VLOOKUP(C173,[1]Sheet1!$B:$AZ,51,0)</f>
        <v>12258.81</v>
      </c>
      <c r="K173" s="44">
        <f>VLOOKUP(C173,[1]Sheet1!$B$5:$BB$697,53,0)</f>
        <v>2043.135</v>
      </c>
      <c r="L173" s="44">
        <f>VLOOKUP(C173,[1]Sheet1!$B:$BC,54,0)</f>
        <v>2043.135</v>
      </c>
      <c r="M173" s="44">
        <f>VLOOKUP(C173,[1]Sheet1!$B:$BD,55,0)</f>
        <v>2043.135</v>
      </c>
      <c r="N173" s="44">
        <f>VLOOKUP(C173,[1]Sheet1!$B:$BE,56,0)</f>
        <v>2043.135</v>
      </c>
      <c r="O173" s="44">
        <f>VLOOKUP(C173,[1]Sheet1!$B:$BF,57,0)</f>
        <v>12412.8266666667</v>
      </c>
      <c r="P173" s="44">
        <f>VLOOKUP(C173,[2]Sheet1!$B:$BH,59,0)</f>
        <v>12412.826666666668</v>
      </c>
      <c r="Q173" s="108">
        <f t="shared" si="28"/>
        <v>32998.193333333373</v>
      </c>
      <c r="R173" s="109"/>
      <c r="S173" s="109"/>
      <c r="T173" s="109"/>
      <c r="U173" s="109"/>
      <c r="V173" s="109">
        <f t="shared" si="29"/>
        <v>0</v>
      </c>
      <c r="W173" s="106">
        <f t="shared" si="30"/>
        <v>32998.193333333373</v>
      </c>
      <c r="X173" s="112">
        <f t="shared" si="31"/>
        <v>12258.81</v>
      </c>
      <c r="Y173" s="61">
        <f t="shared" si="32"/>
        <v>32998.193333333373</v>
      </c>
      <c r="Z173" s="107">
        <f t="shared" si="33"/>
        <v>32998.193333333373</v>
      </c>
      <c r="AA173" s="61"/>
      <c r="AB173" s="26">
        <f>IF(Z173&lt;=0,"100%",AA173/Z173)</f>
        <v>0</v>
      </c>
      <c r="AC173" s="61"/>
      <c r="AD173" s="26">
        <f t="shared" si="24"/>
        <v>0</v>
      </c>
      <c r="AE173" s="61"/>
      <c r="AF173" s="26">
        <f t="shared" si="25"/>
        <v>0</v>
      </c>
      <c r="AG173" s="17">
        <f>AA173</f>
        <v>0</v>
      </c>
      <c r="AH173" s="122">
        <f>AG173/$AG$1</f>
        <v>0</v>
      </c>
      <c r="AI173" s="124"/>
      <c r="AJ173" s="124"/>
      <c r="AK173" s="124"/>
      <c r="AL173" s="124">
        <f t="shared" si="26"/>
        <v>0</v>
      </c>
      <c r="AM173" s="24"/>
      <c r="AN173" s="126">
        <f>IF(AG173=0,0,AL173/AG173+AM173)</f>
        <v>0</v>
      </c>
      <c r="AO173" s="17">
        <f>AG173*(1-AN173)</f>
        <v>0</v>
      </c>
      <c r="AP173" s="14">
        <v>45474</v>
      </c>
      <c r="AQ173" s="135">
        <v>3</v>
      </c>
      <c r="AR173" s="14">
        <f t="shared" si="23"/>
        <v>45471</v>
      </c>
      <c r="AS173" s="10" t="s">
        <v>23</v>
      </c>
      <c r="AT173" s="17"/>
      <c r="AU173" s="7" t="s">
        <v>561</v>
      </c>
      <c r="AV173" s="20"/>
    </row>
    <row r="174" spans="1:48" ht="36" hidden="1" customHeight="1" x14ac:dyDescent="0.25">
      <c r="A174" s="7">
        <f t="shared" si="27"/>
        <v>171</v>
      </c>
      <c r="B174" s="113" t="s">
        <v>556</v>
      </c>
      <c r="C174" s="8" t="s">
        <v>238</v>
      </c>
      <c r="D174" s="114" t="s">
        <v>239</v>
      </c>
      <c r="E174" s="12" t="s">
        <v>622</v>
      </c>
      <c r="F174" s="11" t="s">
        <v>21</v>
      </c>
      <c r="G174" s="12" t="s">
        <v>22</v>
      </c>
      <c r="H174" s="73">
        <v>1</v>
      </c>
      <c r="I174" s="31">
        <f>VLOOKUP(C174,[1]Sheet1!$B:$AY,50,0)</f>
        <v>122012.91</v>
      </c>
      <c r="J174" s="31">
        <f>VLOOKUP(C174,[1]Sheet1!$B:$AZ,51,0)</f>
        <v>122012.91</v>
      </c>
      <c r="K174" s="44">
        <f>VLOOKUP(C174,[1]Sheet1!$B$5:$BB$697,53,0)</f>
        <v>2185.8966666666702</v>
      </c>
      <c r="L174" s="44">
        <f>VLOOKUP(C174,[1]Sheet1!$B:$BC,54,0)</f>
        <v>2185.8966666666702</v>
      </c>
      <c r="M174" s="44">
        <f>VLOOKUP(C174,[1]Sheet1!$B:$BD,55,0)</f>
        <v>2185.8966666666702</v>
      </c>
      <c r="N174" s="44">
        <f>VLOOKUP(C174,[1]Sheet1!$B:$BE,56,0)</f>
        <v>20335.485000000001</v>
      </c>
      <c r="O174" s="44">
        <f>VLOOKUP(C174,[1]Sheet1!$B:$BF,57,0)</f>
        <v>20335.485000000001</v>
      </c>
      <c r="P174" s="44">
        <f>VLOOKUP(C174,[2]Sheet1!$B:$BH,59,0)</f>
        <v>18149.588333333333</v>
      </c>
      <c r="Q174" s="108">
        <f t="shared" si="28"/>
        <v>65378.248333333344</v>
      </c>
      <c r="R174" s="109">
        <f>VLOOKUP(C174,[3]Sheet2!$A:$V,21,0)</f>
        <v>104448.77</v>
      </c>
      <c r="S174" s="109"/>
      <c r="T174" s="109"/>
      <c r="U174" s="109"/>
      <c r="V174" s="109">
        <f t="shared" si="29"/>
        <v>104448.77</v>
      </c>
      <c r="W174" s="106">
        <f t="shared" si="30"/>
        <v>-39070.52166666666</v>
      </c>
      <c r="X174" s="112">
        <f t="shared" si="31"/>
        <v>122012.91</v>
      </c>
      <c r="Y174" s="61">
        <f t="shared" si="32"/>
        <v>-39070.52166666666</v>
      </c>
      <c r="Z174" s="107">
        <f t="shared" si="33"/>
        <v>0</v>
      </c>
      <c r="AA174" s="61"/>
      <c r="AB174" s="26" t="str">
        <f>IF(Z174&lt;=0,"100%",AA174/Z174)</f>
        <v>100%</v>
      </c>
      <c r="AC174" s="61"/>
      <c r="AD174" s="26" t="str">
        <f t="shared" si="24"/>
        <v>100%</v>
      </c>
      <c r="AE174" s="61"/>
      <c r="AF174" s="26" t="str">
        <f t="shared" si="25"/>
        <v>100%</v>
      </c>
      <c r="AG174" s="17">
        <f>AA174</f>
        <v>0</v>
      </c>
      <c r="AH174" s="122">
        <f>AG174/$AG$1</f>
        <v>0</v>
      </c>
      <c r="AI174" s="124"/>
      <c r="AJ174" s="124"/>
      <c r="AK174" s="124"/>
      <c r="AL174" s="124">
        <f t="shared" si="26"/>
        <v>0</v>
      </c>
      <c r="AM174" s="24"/>
      <c r="AN174" s="126">
        <f>IF(AG174=0,0,AL174/AG174+AM174)</f>
        <v>0</v>
      </c>
      <c r="AO174" s="17">
        <f>AG174*(1-AN174)</f>
        <v>0</v>
      </c>
      <c r="AP174" s="14">
        <v>45474</v>
      </c>
      <c r="AQ174" s="135">
        <v>3</v>
      </c>
      <c r="AR174" s="14">
        <f t="shared" si="23"/>
        <v>45471</v>
      </c>
      <c r="AS174" s="10" t="s">
        <v>23</v>
      </c>
      <c r="AT174" s="17"/>
      <c r="AU174" s="7" t="s">
        <v>569</v>
      </c>
      <c r="AV174" s="20"/>
    </row>
    <row r="175" spans="1:48" ht="36" hidden="1" customHeight="1" x14ac:dyDescent="0.25">
      <c r="A175" s="7">
        <f t="shared" si="27"/>
        <v>172</v>
      </c>
      <c r="B175" s="113" t="s">
        <v>557</v>
      </c>
      <c r="C175" s="8" t="s">
        <v>88</v>
      </c>
      <c r="D175" s="114" t="s">
        <v>89</v>
      </c>
      <c r="E175" s="12" t="s">
        <v>622</v>
      </c>
      <c r="F175" s="11" t="s">
        <v>27</v>
      </c>
      <c r="G175" s="12" t="s">
        <v>22</v>
      </c>
      <c r="H175" s="73">
        <v>1</v>
      </c>
      <c r="I175" s="31">
        <f>VLOOKUP(C175,[1]Sheet1!$B:$AY,50,0)</f>
        <v>0</v>
      </c>
      <c r="J175" s="31">
        <f>VLOOKUP(C175,[1]Sheet1!$B:$AZ,51,0)</f>
        <v>0</v>
      </c>
      <c r="K175" s="44">
        <f>VLOOKUP(C175,[1]Sheet1!$B$5:$BB$697,53,0)</f>
        <v>0</v>
      </c>
      <c r="L175" s="44">
        <f>VLOOKUP(C175,[1]Sheet1!$B:$BC,54,0)</f>
        <v>0</v>
      </c>
      <c r="M175" s="44">
        <f>VLOOKUP(C175,[1]Sheet1!$B:$BD,55,0)</f>
        <v>0</v>
      </c>
      <c r="N175" s="44">
        <f>VLOOKUP(C175,[1]Sheet1!$B:$BE,56,0)</f>
        <v>0</v>
      </c>
      <c r="O175" s="44">
        <f>VLOOKUP(C175,[1]Sheet1!$B:$BF,57,0)</f>
        <v>0</v>
      </c>
      <c r="P175" s="44">
        <f>VLOOKUP(C175,[2]Sheet1!$B:$BH,59,0)</f>
        <v>0</v>
      </c>
      <c r="Q175" s="108">
        <f t="shared" si="28"/>
        <v>0</v>
      </c>
      <c r="R175" s="109">
        <f>VLOOKUP(C175,[3]Sheet2!$A:$V,21,0)</f>
        <v>70400</v>
      </c>
      <c r="S175" s="109"/>
      <c r="T175" s="109"/>
      <c r="U175" s="109"/>
      <c r="V175" s="109">
        <f t="shared" si="29"/>
        <v>70400</v>
      </c>
      <c r="W175" s="106">
        <f t="shared" si="30"/>
        <v>-70400</v>
      </c>
      <c r="X175" s="112">
        <f t="shared" si="31"/>
        <v>0</v>
      </c>
      <c r="Y175" s="61">
        <f t="shared" si="32"/>
        <v>-70400</v>
      </c>
      <c r="Z175" s="107">
        <f t="shared" si="33"/>
        <v>0</v>
      </c>
      <c r="AA175" s="61"/>
      <c r="AB175" s="26" t="str">
        <f>IF(Z175&lt;=0,"100%",AA175/Z175)</f>
        <v>100%</v>
      </c>
      <c r="AC175" s="61"/>
      <c r="AD175" s="26" t="str">
        <f t="shared" si="24"/>
        <v>100%</v>
      </c>
      <c r="AE175" s="61"/>
      <c r="AF175" s="26" t="str">
        <f t="shared" si="25"/>
        <v>100%</v>
      </c>
      <c r="AG175" s="17">
        <f>AA175</f>
        <v>0</v>
      </c>
      <c r="AH175" s="122">
        <f>AG175/$AG$1</f>
        <v>0</v>
      </c>
      <c r="AI175" s="124"/>
      <c r="AJ175" s="124"/>
      <c r="AK175" s="124"/>
      <c r="AL175" s="124">
        <f t="shared" si="26"/>
        <v>0</v>
      </c>
      <c r="AM175" s="24"/>
      <c r="AN175" s="126">
        <f>IF(AG175=0,0,AL175/AG175+AM175)</f>
        <v>0</v>
      </c>
      <c r="AO175" s="17">
        <f>AG175*(1-AN175)</f>
        <v>0</v>
      </c>
      <c r="AP175" s="14">
        <v>45474</v>
      </c>
      <c r="AQ175" s="135">
        <v>3</v>
      </c>
      <c r="AR175" s="14">
        <f t="shared" si="23"/>
        <v>45471</v>
      </c>
      <c r="AS175" s="10" t="s">
        <v>23</v>
      </c>
      <c r="AT175" s="17"/>
      <c r="AU175" s="7" t="s">
        <v>577</v>
      </c>
      <c r="AV175" s="20"/>
    </row>
    <row r="176" spans="1:48" ht="36" hidden="1" customHeight="1" x14ac:dyDescent="0.25">
      <c r="A176" s="7">
        <f t="shared" si="27"/>
        <v>173</v>
      </c>
      <c r="B176" s="113" t="s">
        <v>556</v>
      </c>
      <c r="C176" s="8" t="s">
        <v>122</v>
      </c>
      <c r="D176" s="114" t="s">
        <v>123</v>
      </c>
      <c r="E176" s="12" t="s">
        <v>622</v>
      </c>
      <c r="F176" s="11" t="s">
        <v>21</v>
      </c>
      <c r="G176" s="12" t="s">
        <v>22</v>
      </c>
      <c r="H176" s="73">
        <v>1</v>
      </c>
      <c r="I176" s="31">
        <f>VLOOKUP(C176,[1]Sheet1!$B:$AY,50,0)</f>
        <v>0</v>
      </c>
      <c r="J176" s="31">
        <f>VLOOKUP(C176,[1]Sheet1!$B:$AZ,51,0)</f>
        <v>0</v>
      </c>
      <c r="K176" s="44">
        <f>VLOOKUP(C176,[1]Sheet1!$B$5:$BB$697,53,0)</f>
        <v>0</v>
      </c>
      <c r="L176" s="44">
        <f>VLOOKUP(C176,[1]Sheet1!$B:$BC,54,0)</f>
        <v>0</v>
      </c>
      <c r="M176" s="44">
        <f>VLOOKUP(C176,[1]Sheet1!$B:$BD,55,0)</f>
        <v>0</v>
      </c>
      <c r="N176" s="44">
        <f>VLOOKUP(C176,[1]Sheet1!$B:$BE,56,0)</f>
        <v>0</v>
      </c>
      <c r="O176" s="44">
        <f>VLOOKUP(C176,[1]Sheet1!$B:$BF,57,0)</f>
        <v>0</v>
      </c>
      <c r="P176" s="44">
        <f>VLOOKUP(C176,[2]Sheet1!$B:$BH,59,0)</f>
        <v>0</v>
      </c>
      <c r="Q176" s="108">
        <f t="shared" si="28"/>
        <v>0</v>
      </c>
      <c r="R176" s="109">
        <f>VLOOKUP(C176,[3]Sheet2!$A:$V,21,0)</f>
        <v>34290.85</v>
      </c>
      <c r="S176" s="109"/>
      <c r="T176" s="109"/>
      <c r="U176" s="109"/>
      <c r="V176" s="109">
        <f t="shared" si="29"/>
        <v>34290.85</v>
      </c>
      <c r="W176" s="106">
        <f t="shared" si="30"/>
        <v>-34290.85</v>
      </c>
      <c r="X176" s="112">
        <f t="shared" si="31"/>
        <v>0</v>
      </c>
      <c r="Y176" s="61">
        <f t="shared" si="32"/>
        <v>-34290.85</v>
      </c>
      <c r="Z176" s="107">
        <f t="shared" si="33"/>
        <v>0</v>
      </c>
      <c r="AA176" s="61"/>
      <c r="AB176" s="26" t="str">
        <f>IF(Z176&lt;=0,"100%",AA176/Z176)</f>
        <v>100%</v>
      </c>
      <c r="AC176" s="61"/>
      <c r="AD176" s="26" t="str">
        <f t="shared" si="24"/>
        <v>100%</v>
      </c>
      <c r="AE176" s="61"/>
      <c r="AF176" s="26" t="str">
        <f t="shared" si="25"/>
        <v>100%</v>
      </c>
      <c r="AG176" s="17">
        <f>AA176</f>
        <v>0</v>
      </c>
      <c r="AH176" s="122">
        <f>AG176/$AG$1</f>
        <v>0</v>
      </c>
      <c r="AI176" s="124"/>
      <c r="AJ176" s="124"/>
      <c r="AK176" s="124"/>
      <c r="AL176" s="124">
        <f t="shared" si="26"/>
        <v>0</v>
      </c>
      <c r="AM176" s="24"/>
      <c r="AN176" s="126">
        <f>IF(AG176=0,0,AL176/AG176+AM176)</f>
        <v>0</v>
      </c>
      <c r="AO176" s="17">
        <f>AG176*(1-AN176)</f>
        <v>0</v>
      </c>
      <c r="AP176" s="14">
        <v>45474</v>
      </c>
      <c r="AQ176" s="135">
        <v>3</v>
      </c>
      <c r="AR176" s="14">
        <f t="shared" ref="AR176:AR194" si="34">AP176-AQ176</f>
        <v>45471</v>
      </c>
      <c r="AS176" s="10" t="s">
        <v>23</v>
      </c>
      <c r="AT176" s="17"/>
      <c r="AU176" s="7" t="s">
        <v>561</v>
      </c>
      <c r="AV176" s="20"/>
    </row>
    <row r="177" spans="1:48" ht="36" hidden="1" customHeight="1" x14ac:dyDescent="0.25">
      <c r="A177" s="7">
        <f t="shared" si="27"/>
        <v>174</v>
      </c>
      <c r="B177" s="113" t="s">
        <v>557</v>
      </c>
      <c r="C177" s="8" t="s">
        <v>548</v>
      </c>
      <c r="D177" s="114" t="s">
        <v>549</v>
      </c>
      <c r="E177" s="12" t="s">
        <v>621</v>
      </c>
      <c r="F177" s="11" t="s">
        <v>21</v>
      </c>
      <c r="G177" s="12" t="s">
        <v>22</v>
      </c>
      <c r="H177" s="73">
        <v>0.8</v>
      </c>
      <c r="I177" s="31">
        <f>VLOOKUP(C177,[1]Sheet1!$B:$AY,50,0)</f>
        <v>33528</v>
      </c>
      <c r="J177" s="31">
        <f>VLOOKUP(C177,[1]Sheet1!$B:$AZ,51,0)</f>
        <v>3583</v>
      </c>
      <c r="K177" s="44">
        <f>VLOOKUP(C177,[1]Sheet1!$B$5:$BB$697,53,0)</f>
        <v>0</v>
      </c>
      <c r="L177" s="44">
        <f>VLOOKUP(C177,[1]Sheet1!$B:$BC,54,0)</f>
        <v>0</v>
      </c>
      <c r="M177" s="44">
        <f>VLOOKUP(C177,[1]Sheet1!$B:$BD,55,0)</f>
        <v>597.16666666666697</v>
      </c>
      <c r="N177" s="44">
        <f>VLOOKUP(C177,[1]Sheet1!$B:$BE,56,0)</f>
        <v>5588</v>
      </c>
      <c r="O177" s="44">
        <f>VLOOKUP(C177,[1]Sheet1!$B:$BF,57,0)</f>
        <v>5588</v>
      </c>
      <c r="P177" s="44">
        <f>VLOOKUP(C177,[2]Sheet1!$B:$BH,59,0)</f>
        <v>5588</v>
      </c>
      <c r="Q177" s="108">
        <f t="shared" si="28"/>
        <v>13888.933333333334</v>
      </c>
      <c r="R177" s="109"/>
      <c r="S177" s="109"/>
      <c r="T177" s="109"/>
      <c r="U177" s="109"/>
      <c r="V177" s="109">
        <f t="shared" si="29"/>
        <v>0</v>
      </c>
      <c r="W177" s="106">
        <f t="shared" si="30"/>
        <v>13888.933333333334</v>
      </c>
      <c r="X177" s="112">
        <f t="shared" si="31"/>
        <v>3583</v>
      </c>
      <c r="Y177" s="61">
        <f t="shared" si="32"/>
        <v>13888.933333333334</v>
      </c>
      <c r="Z177" s="107">
        <f t="shared" si="33"/>
        <v>13888.933333333334</v>
      </c>
      <c r="AA177" s="61"/>
      <c r="AB177" s="26">
        <f>IF(Z177&lt;=0,"100%",AA177/Z177)</f>
        <v>0</v>
      </c>
      <c r="AC177" s="61"/>
      <c r="AD177" s="26">
        <f t="shared" si="24"/>
        <v>0</v>
      </c>
      <c r="AE177" s="61"/>
      <c r="AF177" s="26">
        <f t="shared" si="25"/>
        <v>0</v>
      </c>
      <c r="AG177" s="17">
        <f>AA177</f>
        <v>0</v>
      </c>
      <c r="AH177" s="122">
        <f>AG177/$AG$1</f>
        <v>0</v>
      </c>
      <c r="AI177" s="124"/>
      <c r="AJ177" s="124"/>
      <c r="AK177" s="124"/>
      <c r="AL177" s="124">
        <f t="shared" si="26"/>
        <v>0</v>
      </c>
      <c r="AM177" s="24"/>
      <c r="AN177" s="126">
        <f>IF(AG177=0,0,AL177/AG177+AM177)</f>
        <v>0</v>
      </c>
      <c r="AO177" s="17">
        <f>AG177*(1-AN177)</f>
        <v>0</v>
      </c>
      <c r="AP177" s="14">
        <v>45474</v>
      </c>
      <c r="AQ177" s="135">
        <v>3</v>
      </c>
      <c r="AR177" s="14">
        <f t="shared" si="34"/>
        <v>45471</v>
      </c>
      <c r="AS177" s="10" t="s">
        <v>23</v>
      </c>
      <c r="AT177" s="17"/>
      <c r="AU177" s="7" t="s">
        <v>561</v>
      </c>
      <c r="AV177" s="20"/>
    </row>
    <row r="178" spans="1:48" ht="36" hidden="1" customHeight="1" x14ac:dyDescent="0.25">
      <c r="A178" s="7">
        <f t="shared" si="27"/>
        <v>175</v>
      </c>
      <c r="B178" s="113" t="s">
        <v>557</v>
      </c>
      <c r="C178" s="8" t="s">
        <v>550</v>
      </c>
      <c r="D178" s="114" t="s">
        <v>551</v>
      </c>
      <c r="E178" s="12" t="s">
        <v>621</v>
      </c>
      <c r="F178" s="11" t="s">
        <v>27</v>
      </c>
      <c r="G178" s="12" t="s">
        <v>22</v>
      </c>
      <c r="H178" s="73">
        <v>1</v>
      </c>
      <c r="I178" s="31">
        <f>VLOOKUP(C178,[1]Sheet1!$B:$AY,50,0)</f>
        <v>0</v>
      </c>
      <c r="J178" s="31">
        <f>VLOOKUP(C178,[1]Sheet1!$B:$AZ,51,0)</f>
        <v>0</v>
      </c>
      <c r="K178" s="44">
        <f>VLOOKUP(C178,[1]Sheet1!$B$5:$BB$697,53,0)</f>
        <v>0</v>
      </c>
      <c r="L178" s="44">
        <f>VLOOKUP(C178,[1]Sheet1!$B:$BC,54,0)</f>
        <v>0</v>
      </c>
      <c r="M178" s="44">
        <f>VLOOKUP(C178,[1]Sheet1!$B:$BD,55,0)</f>
        <v>0</v>
      </c>
      <c r="N178" s="44">
        <f>VLOOKUP(C178,[1]Sheet1!$B:$BE,56,0)</f>
        <v>0</v>
      </c>
      <c r="O178" s="44">
        <f>VLOOKUP(C178,[1]Sheet1!$B:$BF,57,0)</f>
        <v>0</v>
      </c>
      <c r="P178" s="44">
        <f>VLOOKUP(C178,[2]Sheet1!$B:$BH,59,0)</f>
        <v>0</v>
      </c>
      <c r="Q178" s="108">
        <f t="shared" si="28"/>
        <v>0</v>
      </c>
      <c r="R178" s="109">
        <f>VLOOKUP(C178,[3]Sheet2!$A:$V,21,0)</f>
        <v>0</v>
      </c>
      <c r="S178" s="109"/>
      <c r="T178" s="109"/>
      <c r="U178" s="109"/>
      <c r="V178" s="109">
        <f t="shared" si="29"/>
        <v>0</v>
      </c>
      <c r="W178" s="106">
        <f t="shared" si="30"/>
        <v>0</v>
      </c>
      <c r="X178" s="112">
        <f t="shared" si="31"/>
        <v>0</v>
      </c>
      <c r="Y178" s="61">
        <f t="shared" si="32"/>
        <v>0</v>
      </c>
      <c r="Z178" s="107">
        <f t="shared" si="33"/>
        <v>0</v>
      </c>
      <c r="AA178" s="61"/>
      <c r="AB178" s="26" t="str">
        <f>IF(Z178&lt;=0,"100%",AA178/Z178)</f>
        <v>100%</v>
      </c>
      <c r="AC178" s="61"/>
      <c r="AD178" s="26" t="str">
        <f t="shared" si="24"/>
        <v>100%</v>
      </c>
      <c r="AE178" s="61"/>
      <c r="AF178" s="26" t="str">
        <f t="shared" si="25"/>
        <v>100%</v>
      </c>
      <c r="AG178" s="17">
        <f>AA178</f>
        <v>0</v>
      </c>
      <c r="AH178" s="122">
        <f>AG178/$AG$1</f>
        <v>0</v>
      </c>
      <c r="AI178" s="124"/>
      <c r="AJ178" s="124"/>
      <c r="AK178" s="124"/>
      <c r="AL178" s="124">
        <f t="shared" si="26"/>
        <v>0</v>
      </c>
      <c r="AM178" s="24"/>
      <c r="AN178" s="126">
        <f>IF(AG178=0,0,AL178/AG178+AM178)</f>
        <v>0</v>
      </c>
      <c r="AO178" s="17">
        <f>AG178*(1-AN178)</f>
        <v>0</v>
      </c>
      <c r="AP178" s="14">
        <v>45474</v>
      </c>
      <c r="AQ178" s="135">
        <v>3</v>
      </c>
      <c r="AR178" s="14">
        <f t="shared" si="34"/>
        <v>45471</v>
      </c>
      <c r="AS178" s="10" t="s">
        <v>23</v>
      </c>
      <c r="AT178" s="17"/>
      <c r="AU178" s="7" t="s">
        <v>573</v>
      </c>
      <c r="AV178" s="20"/>
    </row>
    <row r="179" spans="1:48" ht="36" hidden="1" customHeight="1" x14ac:dyDescent="0.25">
      <c r="A179" s="7">
        <f t="shared" si="27"/>
        <v>176</v>
      </c>
      <c r="B179" s="113" t="s">
        <v>554</v>
      </c>
      <c r="C179" s="8" t="s">
        <v>552</v>
      </c>
      <c r="D179" s="114" t="s">
        <v>553</v>
      </c>
      <c r="E179" s="12" t="s">
        <v>622</v>
      </c>
      <c r="F179" s="11" t="s">
        <v>27</v>
      </c>
      <c r="G179" s="12" t="s">
        <v>22</v>
      </c>
      <c r="H179" s="73">
        <v>1</v>
      </c>
      <c r="I179" s="31">
        <f>VLOOKUP(C179,[1]Sheet1!$B:$AY,50,0)</f>
        <v>96057.62</v>
      </c>
      <c r="J179" s="31">
        <f>VLOOKUP(C179,[1]Sheet1!$B:$AZ,51,0)</f>
        <v>96057.62</v>
      </c>
      <c r="K179" s="44">
        <f>VLOOKUP(C179,[1]Sheet1!$B$5:$BB$697,53,0)</f>
        <v>0</v>
      </c>
      <c r="L179" s="44">
        <f>VLOOKUP(C179,[1]Sheet1!$B:$BC,54,0)</f>
        <v>0</v>
      </c>
      <c r="M179" s="44">
        <f>VLOOKUP(C179,[1]Sheet1!$B:$BD,55,0)</f>
        <v>0</v>
      </c>
      <c r="N179" s="44">
        <f>VLOOKUP(C179,[1]Sheet1!$B:$BE,56,0)</f>
        <v>0</v>
      </c>
      <c r="O179" s="44">
        <f>VLOOKUP(C179,[1]Sheet1!$B:$BF,57,0)</f>
        <v>524.16666666666697</v>
      </c>
      <c r="P179" s="44">
        <f>VLOOKUP(C179,[2]Sheet1!$B:$BH,59,0)</f>
        <v>16009.603333333333</v>
      </c>
      <c r="Q179" s="108">
        <f t="shared" si="28"/>
        <v>16533.77</v>
      </c>
      <c r="R179" s="109"/>
      <c r="S179" s="109"/>
      <c r="T179" s="109"/>
      <c r="U179" s="109"/>
      <c r="V179" s="109">
        <f t="shared" si="29"/>
        <v>0</v>
      </c>
      <c r="W179" s="106">
        <f t="shared" si="30"/>
        <v>16533.77</v>
      </c>
      <c r="X179" s="112">
        <f t="shared" si="31"/>
        <v>96057.62</v>
      </c>
      <c r="Y179" s="61">
        <f t="shared" si="32"/>
        <v>16533.77</v>
      </c>
      <c r="Z179" s="107">
        <f t="shared" si="33"/>
        <v>16533.77</v>
      </c>
      <c r="AA179" s="61"/>
      <c r="AB179" s="26">
        <f>IF(Z179&lt;=0,"100%",AA179/Z179)</f>
        <v>0</v>
      </c>
      <c r="AC179" s="138">
        <v>30000</v>
      </c>
      <c r="AD179" s="26">
        <f t="shared" si="24"/>
        <v>1.8144682065856728</v>
      </c>
      <c r="AE179" s="138">
        <v>96057.62</v>
      </c>
      <c r="AF179" s="26">
        <f t="shared" si="25"/>
        <v>5.8097832496762685</v>
      </c>
      <c r="AG179" s="128">
        <f>AA179</f>
        <v>0</v>
      </c>
      <c r="AH179" s="122">
        <f>AG179/$AG$1</f>
        <v>0</v>
      </c>
      <c r="AI179" s="124"/>
      <c r="AJ179" s="124"/>
      <c r="AK179" s="124"/>
      <c r="AL179" s="124">
        <f t="shared" si="26"/>
        <v>0</v>
      </c>
      <c r="AM179" s="24"/>
      <c r="AN179" s="126">
        <f>IF(AG179=0,0,AL179/AG179+AM179)</f>
        <v>0</v>
      </c>
      <c r="AO179" s="17">
        <f>AG179*(1-AN179)</f>
        <v>0</v>
      </c>
      <c r="AP179" s="14">
        <v>45474</v>
      </c>
      <c r="AQ179" s="135">
        <v>3</v>
      </c>
      <c r="AR179" s="14">
        <f t="shared" si="34"/>
        <v>45471</v>
      </c>
      <c r="AS179" s="10" t="s">
        <v>23</v>
      </c>
      <c r="AT179" s="17"/>
      <c r="AU179" s="7" t="s">
        <v>573</v>
      </c>
      <c r="AV179" s="20"/>
    </row>
    <row r="180" spans="1:48" ht="36" hidden="1" customHeight="1" x14ac:dyDescent="0.25">
      <c r="A180" s="7">
        <f t="shared" si="27"/>
        <v>177</v>
      </c>
      <c r="B180" s="7" t="s">
        <v>190</v>
      </c>
      <c r="C180" s="8" t="s">
        <v>289</v>
      </c>
      <c r="D180" s="169" t="s">
        <v>466</v>
      </c>
      <c r="E180" s="12" t="s">
        <v>621</v>
      </c>
      <c r="F180" s="10" t="s">
        <v>27</v>
      </c>
      <c r="G180" s="12" t="s">
        <v>22</v>
      </c>
      <c r="H180" s="73">
        <v>1</v>
      </c>
      <c r="I180" s="31">
        <f>VLOOKUP(C180,[1]Sheet1!$B:$AY,50,0)</f>
        <v>418529.62</v>
      </c>
      <c r="J180" s="31">
        <f>VLOOKUP(C180,[1]Sheet1!$B:$AZ,51,0)</f>
        <v>418529.62</v>
      </c>
      <c r="K180" s="44">
        <f>VLOOKUP(C180,[1]Sheet1!$B$5:$BB$697,53,0)</f>
        <v>0</v>
      </c>
      <c r="L180" s="44">
        <f>VLOOKUP(C180,[1]Sheet1!$B:$BC,54,0)</f>
        <v>38398.706666666701</v>
      </c>
      <c r="M180" s="44">
        <f>VLOOKUP(C180,[1]Sheet1!$B:$BD,55,0)</f>
        <v>45148.573333333297</v>
      </c>
      <c r="N180" s="44">
        <f>VLOOKUP(C180,[1]Sheet1!$B:$BE,56,0)</f>
        <v>69754.936666666705</v>
      </c>
      <c r="O180" s="44">
        <f>VLOOKUP(C180,[1]Sheet1!$B:$BF,57,0)</f>
        <v>69754.936666666705</v>
      </c>
      <c r="P180" s="44">
        <f>VLOOKUP(C180,[2]Sheet1!$B:$BH,59,0)</f>
        <v>69754.936666666661</v>
      </c>
      <c r="Q180" s="108">
        <f t="shared" si="28"/>
        <v>292812.09000000008</v>
      </c>
      <c r="R180" s="109">
        <f>VLOOKUP(C180,[3]Sheet2!$A:$V,21,0)</f>
        <v>70000</v>
      </c>
      <c r="S180" s="109"/>
      <c r="T180" s="109"/>
      <c r="U180" s="109">
        <f>VLOOKUP(C180,'[4]5.30 (2)'!$C$4:$V$115,20,0)</f>
        <v>270891.44</v>
      </c>
      <c r="V180" s="109">
        <f t="shared" si="29"/>
        <v>340891.44</v>
      </c>
      <c r="W180" s="106">
        <f t="shared" si="30"/>
        <v>-48079.349999999919</v>
      </c>
      <c r="X180" s="112">
        <f t="shared" si="31"/>
        <v>147638.18</v>
      </c>
      <c r="Y180" s="61">
        <f t="shared" si="32"/>
        <v>-48079.349999999919</v>
      </c>
      <c r="Z180" s="107">
        <f t="shared" si="33"/>
        <v>0</v>
      </c>
      <c r="AA180" s="61"/>
      <c r="AB180" s="26" t="str">
        <f>IF(Z180&lt;=0,"100%",AA180/Z180)</f>
        <v>100%</v>
      </c>
      <c r="AC180" s="138">
        <v>147638.18</v>
      </c>
      <c r="AD180" s="26" t="str">
        <f t="shared" si="24"/>
        <v>100%</v>
      </c>
      <c r="AE180" s="138">
        <v>147638.18</v>
      </c>
      <c r="AF180" s="26" t="str">
        <f t="shared" si="25"/>
        <v>100%</v>
      </c>
      <c r="AG180" s="128">
        <f>AA180</f>
        <v>0</v>
      </c>
      <c r="AH180" s="122">
        <f>AG180/$AG$1</f>
        <v>0</v>
      </c>
      <c r="AI180" s="124"/>
      <c r="AJ180" s="124"/>
      <c r="AK180" s="124"/>
      <c r="AL180" s="124">
        <f t="shared" si="26"/>
        <v>0</v>
      </c>
      <c r="AM180" s="24">
        <v>0</v>
      </c>
      <c r="AN180" s="126">
        <f>IF(AG180=0,0,AL180/AG180+AM180)</f>
        <v>0</v>
      </c>
      <c r="AO180" s="17">
        <f>AG180*(1-AN180)</f>
        <v>0</v>
      </c>
      <c r="AP180" s="14">
        <v>45474</v>
      </c>
      <c r="AQ180" s="135">
        <v>3</v>
      </c>
      <c r="AR180" s="14">
        <f t="shared" si="34"/>
        <v>45471</v>
      </c>
      <c r="AS180" s="10" t="s">
        <v>23</v>
      </c>
      <c r="AT180" s="17"/>
      <c r="AU180" s="7" t="s">
        <v>573</v>
      </c>
      <c r="AV180" s="20" t="s">
        <v>429</v>
      </c>
    </row>
    <row r="181" spans="1:48" ht="36" hidden="1" customHeight="1" x14ac:dyDescent="0.25">
      <c r="A181" s="7">
        <f t="shared" si="27"/>
        <v>178</v>
      </c>
      <c r="B181" s="7" t="s">
        <v>18</v>
      </c>
      <c r="C181" s="8" t="s">
        <v>424</v>
      </c>
      <c r="D181" s="114" t="s">
        <v>425</v>
      </c>
      <c r="E181" s="12" t="s">
        <v>629</v>
      </c>
      <c r="F181" s="11" t="s">
        <v>27</v>
      </c>
      <c r="G181" s="12" t="s">
        <v>124</v>
      </c>
      <c r="H181" s="73">
        <v>1</v>
      </c>
      <c r="I181" s="31">
        <f>VLOOKUP(C181,[1]Sheet1!$B:$AY,50,0)</f>
        <v>5958</v>
      </c>
      <c r="J181" s="31">
        <f>VLOOKUP(C181,[1]Sheet1!$B:$AZ,51,0)</f>
        <v>5958</v>
      </c>
      <c r="K181" s="44">
        <f>VLOOKUP(C181,[1]Sheet1!$B$5:$BB$697,53,0)</f>
        <v>0</v>
      </c>
      <c r="L181" s="44">
        <f>VLOOKUP(C181,[1]Sheet1!$B:$BC,54,0)</f>
        <v>0</v>
      </c>
      <c r="M181" s="44">
        <f>VLOOKUP(C181,[1]Sheet1!$B:$BD,55,0)</f>
        <v>0</v>
      </c>
      <c r="N181" s="44">
        <f>VLOOKUP(C181,[1]Sheet1!$B:$BE,56,0)</f>
        <v>2.6666666666666701</v>
      </c>
      <c r="O181" s="44">
        <f>VLOOKUP(C181,[1]Sheet1!$B:$BF,57,0)</f>
        <v>2.6666666666666701</v>
      </c>
      <c r="P181" s="44">
        <f>VLOOKUP(C181,[2]Sheet1!$B:$BH,59,0)</f>
        <v>993</v>
      </c>
      <c r="Q181" s="108">
        <f t="shared" si="28"/>
        <v>998.33333333333337</v>
      </c>
      <c r="R181" s="109">
        <f>VLOOKUP(C181,[3]Sheet2!$A:$V,21,0)</f>
        <v>5500</v>
      </c>
      <c r="S181" s="109"/>
      <c r="T181" s="109"/>
      <c r="U181" s="109">
        <v>5500</v>
      </c>
      <c r="V181" s="109">
        <f t="shared" si="29"/>
        <v>11000</v>
      </c>
      <c r="W181" s="106">
        <f t="shared" si="30"/>
        <v>-10001.666666666666</v>
      </c>
      <c r="X181" s="112">
        <f t="shared" si="31"/>
        <v>458</v>
      </c>
      <c r="Y181" s="61">
        <f t="shared" si="32"/>
        <v>458</v>
      </c>
      <c r="Z181" s="107">
        <f t="shared" si="33"/>
        <v>458</v>
      </c>
      <c r="AA181" s="61"/>
      <c r="AB181" s="26">
        <f>IF(Z181&lt;=0,"100%",AA181/Z181)</f>
        <v>0</v>
      </c>
      <c r="AC181" s="61"/>
      <c r="AD181" s="26">
        <f t="shared" si="24"/>
        <v>0</v>
      </c>
      <c r="AE181" s="61"/>
      <c r="AF181" s="26">
        <f t="shared" si="25"/>
        <v>0</v>
      </c>
      <c r="AG181" s="17">
        <f>AA181</f>
        <v>0</v>
      </c>
      <c r="AH181" s="122">
        <f>AG181/$AG$1</f>
        <v>0</v>
      </c>
      <c r="AI181" s="124"/>
      <c r="AJ181" s="24"/>
      <c r="AK181" s="24"/>
      <c r="AL181" s="124">
        <f t="shared" si="26"/>
        <v>0</v>
      </c>
      <c r="AM181" s="24"/>
      <c r="AN181" s="126">
        <f>IF(AG181=0,0,AL181/AG181+AM181)</f>
        <v>0</v>
      </c>
      <c r="AO181" s="17">
        <f>AG181*(1-AN181)</f>
        <v>0</v>
      </c>
      <c r="AP181" s="14">
        <v>45474</v>
      </c>
      <c r="AQ181" s="135">
        <v>3</v>
      </c>
      <c r="AR181" s="14">
        <f t="shared" si="34"/>
        <v>45471</v>
      </c>
      <c r="AS181" s="10" t="s">
        <v>23</v>
      </c>
      <c r="AT181" s="17"/>
      <c r="AU181" s="7" t="s">
        <v>577</v>
      </c>
      <c r="AV181" s="20"/>
    </row>
    <row r="182" spans="1:48" ht="36" hidden="1" customHeight="1" x14ac:dyDescent="0.25">
      <c r="A182" s="7">
        <f t="shared" si="27"/>
        <v>179</v>
      </c>
      <c r="B182" s="7" t="s">
        <v>18</v>
      </c>
      <c r="C182" s="8" t="s">
        <v>295</v>
      </c>
      <c r="D182" s="114" t="s">
        <v>236</v>
      </c>
      <c r="E182" s="12" t="s">
        <v>629</v>
      </c>
      <c r="F182" s="11" t="s">
        <v>269</v>
      </c>
      <c r="G182" s="12" t="s">
        <v>124</v>
      </c>
      <c r="H182" s="73">
        <v>1</v>
      </c>
      <c r="I182" s="31">
        <f>VLOOKUP(C182,[1]Sheet1!$B:$AY,50,0)</f>
        <v>165027.4</v>
      </c>
      <c r="J182" s="31">
        <f>VLOOKUP(C182,[1]Sheet1!$B:$AZ,51,0)</f>
        <v>171445.4</v>
      </c>
      <c r="K182" s="44">
        <f>VLOOKUP(C182,[1]Sheet1!$B$5:$BB$697,53,0)</f>
        <v>6182.65</v>
      </c>
      <c r="L182" s="44">
        <f>VLOOKUP(C182,[1]Sheet1!$B:$BC,54,0)</f>
        <v>6182.65</v>
      </c>
      <c r="M182" s="44">
        <f>VLOOKUP(C182,[1]Sheet1!$B:$BD,55,0)</f>
        <v>6132.65</v>
      </c>
      <c r="N182" s="44">
        <f>VLOOKUP(C182,[1]Sheet1!$B:$BE,56,0)</f>
        <v>6132.65</v>
      </c>
      <c r="O182" s="44">
        <f>VLOOKUP(C182,[1]Sheet1!$B:$BF,57,0)</f>
        <v>14920.8166666667</v>
      </c>
      <c r="P182" s="44">
        <f>VLOOKUP(C182,[2]Sheet1!$B:$BH,59,0)</f>
        <v>11003.15</v>
      </c>
      <c r="Q182" s="108">
        <f t="shared" si="28"/>
        <v>50554.566666666702</v>
      </c>
      <c r="R182" s="109">
        <f>VLOOKUP(C182,[3]Sheet2!$A:$V,21,0)</f>
        <v>30000</v>
      </c>
      <c r="S182" s="109">
        <v>30000</v>
      </c>
      <c r="T182" s="109"/>
      <c r="U182" s="109"/>
      <c r="V182" s="109">
        <f t="shared" si="29"/>
        <v>60000</v>
      </c>
      <c r="W182" s="106">
        <f t="shared" si="30"/>
        <v>-9445.4333333332979</v>
      </c>
      <c r="X182" s="112">
        <f t="shared" si="31"/>
        <v>171445.4</v>
      </c>
      <c r="Y182" s="61">
        <f t="shared" si="32"/>
        <v>171445.4</v>
      </c>
      <c r="Z182" s="107">
        <f t="shared" si="33"/>
        <v>171445.4</v>
      </c>
      <c r="AA182" s="61"/>
      <c r="AB182" s="26">
        <f>IF(Z182&lt;=0,"100%",AA182/Z182)</f>
        <v>0</v>
      </c>
      <c r="AC182" s="138">
        <v>20000</v>
      </c>
      <c r="AD182" s="26">
        <f t="shared" si="24"/>
        <v>0.11665521501305956</v>
      </c>
      <c r="AE182" s="61">
        <v>50000</v>
      </c>
      <c r="AF182" s="26">
        <f t="shared" si="25"/>
        <v>0.29163803753264889</v>
      </c>
      <c r="AG182" s="17">
        <f>AA182</f>
        <v>0</v>
      </c>
      <c r="AH182" s="122">
        <f>AG182/$AG$1</f>
        <v>0</v>
      </c>
      <c r="AI182" s="124"/>
      <c r="AJ182" s="24"/>
      <c r="AK182" s="24"/>
      <c r="AL182" s="124">
        <f t="shared" si="26"/>
        <v>0</v>
      </c>
      <c r="AM182" s="24"/>
      <c r="AN182" s="126">
        <f>IF(AG182=0,0,AL182/AG182+AM182)</f>
        <v>0</v>
      </c>
      <c r="AO182" s="17">
        <f>AG182*(1-AN182)</f>
        <v>0</v>
      </c>
      <c r="AP182" s="14">
        <v>45474</v>
      </c>
      <c r="AQ182" s="135">
        <v>3</v>
      </c>
      <c r="AR182" s="14">
        <f t="shared" si="34"/>
        <v>45471</v>
      </c>
      <c r="AS182" s="10" t="s">
        <v>23</v>
      </c>
      <c r="AT182" s="17"/>
      <c r="AU182" s="7" t="s">
        <v>577</v>
      </c>
      <c r="AV182" s="20"/>
    </row>
    <row r="183" spans="1:48" ht="36" hidden="1" customHeight="1" x14ac:dyDescent="0.25">
      <c r="A183" s="7">
        <f t="shared" si="27"/>
        <v>180</v>
      </c>
      <c r="B183" s="113" t="s">
        <v>555</v>
      </c>
      <c r="C183" s="8" t="s">
        <v>294</v>
      </c>
      <c r="D183" s="114" t="s">
        <v>237</v>
      </c>
      <c r="E183" s="12" t="s">
        <v>629</v>
      </c>
      <c r="F183" s="11" t="s">
        <v>27</v>
      </c>
      <c r="G183" s="12" t="s">
        <v>124</v>
      </c>
      <c r="H183" s="73">
        <v>1</v>
      </c>
      <c r="I183" s="31">
        <f>VLOOKUP(C183,[1]Sheet1!$B:$AY,50,0)</f>
        <v>44064.5</v>
      </c>
      <c r="J183" s="31">
        <f>VLOOKUP(C183,[1]Sheet1!$B:$AZ,51,0)</f>
        <v>44064.5</v>
      </c>
      <c r="K183" s="44">
        <f>VLOOKUP(C183,[1]Sheet1!$B$5:$BB$697,53,0)</f>
        <v>3027.6666666666702</v>
      </c>
      <c r="L183" s="44">
        <f>VLOOKUP(C183,[1]Sheet1!$B:$BC,54,0)</f>
        <v>3027.6666666666702</v>
      </c>
      <c r="M183" s="44">
        <f>VLOOKUP(C183,[1]Sheet1!$B:$BD,55,0)</f>
        <v>3027.6666666666702</v>
      </c>
      <c r="N183" s="44">
        <f>VLOOKUP(C183,[1]Sheet1!$B:$BE,56,0)</f>
        <v>3027.6666666666702</v>
      </c>
      <c r="O183" s="44">
        <f>VLOOKUP(C183,[1]Sheet1!$B:$BF,57,0)</f>
        <v>3027.6666666666702</v>
      </c>
      <c r="P183" s="44">
        <f>VLOOKUP(C183,[2]Sheet1!$B:$BH,59,0)</f>
        <v>3027.6666666666665</v>
      </c>
      <c r="Q183" s="108">
        <f t="shared" si="28"/>
        <v>18166.000000000018</v>
      </c>
      <c r="R183" s="109">
        <f>VLOOKUP(C183,[3]Sheet2!$A:$V,21,0)</f>
        <v>0</v>
      </c>
      <c r="S183" s="109"/>
      <c r="T183" s="109"/>
      <c r="U183" s="109"/>
      <c r="V183" s="109">
        <f t="shared" si="29"/>
        <v>0</v>
      </c>
      <c r="W183" s="106">
        <f t="shared" si="30"/>
        <v>18166.000000000018</v>
      </c>
      <c r="X183" s="112">
        <f t="shared" si="31"/>
        <v>44064.5</v>
      </c>
      <c r="Y183" s="61">
        <f t="shared" si="32"/>
        <v>44064.5</v>
      </c>
      <c r="Z183" s="107">
        <f t="shared" si="33"/>
        <v>44064.5</v>
      </c>
      <c r="AA183" s="61"/>
      <c r="AB183" s="26">
        <f>IF(Z183&lt;=0,"100%",AA183/Z183)</f>
        <v>0</v>
      </c>
      <c r="AC183" s="138">
        <v>10000</v>
      </c>
      <c r="AD183" s="26">
        <f t="shared" si="24"/>
        <v>0.22694005378479273</v>
      </c>
      <c r="AE183" s="61">
        <v>20000</v>
      </c>
      <c r="AF183" s="26">
        <f t="shared" si="25"/>
        <v>0.45388010756958547</v>
      </c>
      <c r="AG183" s="17">
        <f>AA183</f>
        <v>0</v>
      </c>
      <c r="AH183" s="122">
        <f>AG183/$AG$1</f>
        <v>0</v>
      </c>
      <c r="AI183" s="124"/>
      <c r="AJ183" s="24"/>
      <c r="AK183" s="24"/>
      <c r="AL183" s="124">
        <f t="shared" si="26"/>
        <v>0</v>
      </c>
      <c r="AM183" s="24"/>
      <c r="AN183" s="126">
        <f>IF(AG183=0,0,AL183/AG183+AM183)</f>
        <v>0</v>
      </c>
      <c r="AO183" s="17">
        <f>AG183*(1-AN183)</f>
        <v>0</v>
      </c>
      <c r="AP183" s="14">
        <v>45474</v>
      </c>
      <c r="AQ183" s="135">
        <v>3</v>
      </c>
      <c r="AR183" s="14">
        <f t="shared" si="34"/>
        <v>45471</v>
      </c>
      <c r="AS183" s="10" t="s">
        <v>23</v>
      </c>
      <c r="AT183" s="17"/>
      <c r="AU183" s="7" t="s">
        <v>577</v>
      </c>
      <c r="AV183" s="20"/>
    </row>
    <row r="184" spans="1:48" ht="36" hidden="1" customHeight="1" x14ac:dyDescent="0.25">
      <c r="A184" s="7">
        <f t="shared" si="27"/>
        <v>181</v>
      </c>
      <c r="B184" s="7" t="s">
        <v>29</v>
      </c>
      <c r="C184" s="8" t="s">
        <v>481</v>
      </c>
      <c r="D184" s="114" t="s">
        <v>482</v>
      </c>
      <c r="E184" s="12" t="s">
        <v>629</v>
      </c>
      <c r="F184" s="11" t="s">
        <v>27</v>
      </c>
      <c r="G184" s="12" t="s">
        <v>124</v>
      </c>
      <c r="H184" s="73">
        <v>1</v>
      </c>
      <c r="I184" s="31">
        <f>VLOOKUP(C184,[1]Sheet1!$B:$AY,50,0)</f>
        <v>9000</v>
      </c>
      <c r="J184" s="31">
        <f>VLOOKUP(C184,[1]Sheet1!$B:$AZ,51,0)</f>
        <v>9000</v>
      </c>
      <c r="K184" s="44">
        <f>VLOOKUP(C184,[1]Sheet1!$B$5:$BB$697,53,0)</f>
        <v>1500</v>
      </c>
      <c r="L184" s="44">
        <f>VLOOKUP(C184,[1]Sheet1!$B:$BC,54,0)</f>
        <v>1500</v>
      </c>
      <c r="M184" s="44">
        <f>VLOOKUP(C184,[1]Sheet1!$B:$BD,55,0)</f>
        <v>1500</v>
      </c>
      <c r="N184" s="44">
        <f>VLOOKUP(C184,[1]Sheet1!$B:$BE,56,0)</f>
        <v>1500</v>
      </c>
      <c r="O184" s="44">
        <f>VLOOKUP(C184,[1]Sheet1!$B:$BF,57,0)</f>
        <v>1500</v>
      </c>
      <c r="P184" s="44">
        <f>VLOOKUP(C184,[2]Sheet1!$B:$BH,59,0)</f>
        <v>1500</v>
      </c>
      <c r="Q184" s="108">
        <f t="shared" si="28"/>
        <v>9000</v>
      </c>
      <c r="R184" s="109">
        <f>VLOOKUP(C184,[3]Sheet2!$A:$V,21,0)</f>
        <v>0</v>
      </c>
      <c r="S184" s="109"/>
      <c r="T184" s="109"/>
      <c r="U184" s="109"/>
      <c r="V184" s="109">
        <f t="shared" si="29"/>
        <v>0</v>
      </c>
      <c r="W184" s="106">
        <f t="shared" si="30"/>
        <v>9000</v>
      </c>
      <c r="X184" s="112">
        <f t="shared" si="31"/>
        <v>9000</v>
      </c>
      <c r="Y184" s="61">
        <f t="shared" si="32"/>
        <v>9000</v>
      </c>
      <c r="Z184" s="107">
        <f t="shared" si="33"/>
        <v>9000</v>
      </c>
      <c r="AA184" s="61"/>
      <c r="AB184" s="26">
        <f>IF(Z184&lt;=0,"100%",AA184/Z184)</f>
        <v>0</v>
      </c>
      <c r="AC184" s="61"/>
      <c r="AD184" s="26">
        <f t="shared" si="24"/>
        <v>0</v>
      </c>
      <c r="AE184" s="61"/>
      <c r="AF184" s="26">
        <f t="shared" si="25"/>
        <v>0</v>
      </c>
      <c r="AG184" s="17">
        <f>AA184</f>
        <v>0</v>
      </c>
      <c r="AH184" s="122">
        <f>AG184/$AG$1</f>
        <v>0</v>
      </c>
      <c r="AI184" s="124"/>
      <c r="AJ184" s="24"/>
      <c r="AK184" s="24"/>
      <c r="AL184" s="124">
        <f t="shared" si="26"/>
        <v>0</v>
      </c>
      <c r="AM184" s="24"/>
      <c r="AN184" s="126">
        <f>IF(AG184=0,0,AL184/AG184+AM184)</f>
        <v>0</v>
      </c>
      <c r="AO184" s="17">
        <f>AG184*(1-AN184)</f>
        <v>0</v>
      </c>
      <c r="AP184" s="14">
        <v>45474</v>
      </c>
      <c r="AQ184" s="135">
        <v>3</v>
      </c>
      <c r="AR184" s="14">
        <f t="shared" si="34"/>
        <v>45471</v>
      </c>
      <c r="AS184" s="10" t="s">
        <v>23</v>
      </c>
      <c r="AT184" s="17"/>
      <c r="AU184" s="7" t="s">
        <v>577</v>
      </c>
      <c r="AV184" s="20"/>
    </row>
    <row r="185" spans="1:48" ht="36" hidden="1" customHeight="1" x14ac:dyDescent="0.25">
      <c r="A185" s="7">
        <f t="shared" si="27"/>
        <v>182</v>
      </c>
      <c r="B185" s="113" t="s">
        <v>555</v>
      </c>
      <c r="C185" s="8" t="s">
        <v>499</v>
      </c>
      <c r="D185" s="114" t="s">
        <v>500</v>
      </c>
      <c r="E185" s="12" t="s">
        <v>629</v>
      </c>
      <c r="F185" s="11" t="s">
        <v>27</v>
      </c>
      <c r="G185" s="12" t="s">
        <v>124</v>
      </c>
      <c r="H185" s="73">
        <v>0.8</v>
      </c>
      <c r="I185" s="31">
        <f>VLOOKUP(C185,[1]Sheet1!$B:$AY,50,0)</f>
        <v>16908.5</v>
      </c>
      <c r="J185" s="31">
        <f>VLOOKUP(C185,[1]Sheet1!$B:$AZ,51,0)</f>
        <v>16908.5</v>
      </c>
      <c r="K185" s="44">
        <f>VLOOKUP(C185,[1]Sheet1!$B$5:$BB$697,53,0)</f>
        <v>0</v>
      </c>
      <c r="L185" s="44">
        <f>VLOOKUP(C185,[1]Sheet1!$B:$BC,54,0)</f>
        <v>0</v>
      </c>
      <c r="M185" s="44">
        <f>VLOOKUP(C185,[1]Sheet1!$B:$BD,55,0)</f>
        <v>0</v>
      </c>
      <c r="N185" s="44">
        <f>VLOOKUP(C185,[1]Sheet1!$B:$BE,56,0)</f>
        <v>0</v>
      </c>
      <c r="O185" s="44">
        <f>VLOOKUP(C185,[1]Sheet1!$B:$BF,57,0)</f>
        <v>0</v>
      </c>
      <c r="P185" s="44">
        <f>VLOOKUP(C185,[2]Sheet1!$B:$BH,59,0)</f>
        <v>2818.0833333333335</v>
      </c>
      <c r="Q185" s="108">
        <f t="shared" si="28"/>
        <v>2254.4666666666667</v>
      </c>
      <c r="R185" s="109">
        <f>VLOOKUP(C185,[3]Sheet2!$A:$V,21,0)</f>
        <v>0</v>
      </c>
      <c r="S185" s="109"/>
      <c r="T185" s="109"/>
      <c r="U185" s="109"/>
      <c r="V185" s="109">
        <f t="shared" si="29"/>
        <v>0</v>
      </c>
      <c r="W185" s="106">
        <f t="shared" si="30"/>
        <v>2254.4666666666667</v>
      </c>
      <c r="X185" s="112">
        <f t="shared" si="31"/>
        <v>16908.5</v>
      </c>
      <c r="Y185" s="61">
        <f t="shared" si="32"/>
        <v>16908.5</v>
      </c>
      <c r="Z185" s="107">
        <f t="shared" si="33"/>
        <v>16908.5</v>
      </c>
      <c r="AA185" s="61"/>
      <c r="AB185" s="26">
        <f>IF(Z185&lt;=0,"100%",AA185/Z185)</f>
        <v>0</v>
      </c>
      <c r="AC185" s="61"/>
      <c r="AD185" s="26">
        <f t="shared" si="24"/>
        <v>0</v>
      </c>
      <c r="AE185" s="61">
        <v>10000</v>
      </c>
      <c r="AF185" s="26">
        <f t="shared" si="25"/>
        <v>0.59141851731377715</v>
      </c>
      <c r="AG185" s="17">
        <f>AA185</f>
        <v>0</v>
      </c>
      <c r="AH185" s="122">
        <f>AG185/$AG$1</f>
        <v>0</v>
      </c>
      <c r="AI185" s="124"/>
      <c r="AJ185" s="24"/>
      <c r="AK185" s="24"/>
      <c r="AL185" s="124">
        <f t="shared" si="26"/>
        <v>0</v>
      </c>
      <c r="AM185" s="24"/>
      <c r="AN185" s="126">
        <f>IF(AG185=0,0,AL185/AG185+AM185)</f>
        <v>0</v>
      </c>
      <c r="AO185" s="17">
        <f>AG185*(1-AN185)</f>
        <v>0</v>
      </c>
      <c r="AP185" s="14">
        <v>45474</v>
      </c>
      <c r="AQ185" s="135">
        <v>3</v>
      </c>
      <c r="AR185" s="14">
        <f t="shared" si="34"/>
        <v>45471</v>
      </c>
      <c r="AS185" s="10" t="s">
        <v>23</v>
      </c>
      <c r="AT185" s="17"/>
      <c r="AU185" s="7" t="s">
        <v>577</v>
      </c>
      <c r="AV185" s="20"/>
    </row>
    <row r="186" spans="1:48" ht="36" hidden="1" customHeight="1" x14ac:dyDescent="0.25">
      <c r="A186" s="7">
        <f t="shared" si="27"/>
        <v>183</v>
      </c>
      <c r="B186" s="7" t="s">
        <v>29</v>
      </c>
      <c r="C186" s="8" t="s">
        <v>195</v>
      </c>
      <c r="D186" s="114" t="s">
        <v>196</v>
      </c>
      <c r="E186" s="12" t="s">
        <v>127</v>
      </c>
      <c r="F186" s="11" t="s">
        <v>27</v>
      </c>
      <c r="G186" s="12" t="s">
        <v>127</v>
      </c>
      <c r="H186" s="73">
        <v>1</v>
      </c>
      <c r="I186" s="31">
        <f>VLOOKUP(C186,[1]Sheet1!$B:$AY,50,0)</f>
        <v>0</v>
      </c>
      <c r="J186" s="31">
        <v>96000</v>
      </c>
      <c r="K186" s="44">
        <f>VLOOKUP(C186,[1]Sheet1!$B$5:$BB$697,53,0)</f>
        <v>0</v>
      </c>
      <c r="L186" s="44">
        <f>VLOOKUP(C186,[1]Sheet1!$B:$BC,54,0)</f>
        <v>0</v>
      </c>
      <c r="M186" s="44">
        <f>VLOOKUP(C186,[1]Sheet1!$B:$BD,55,0)</f>
        <v>0</v>
      </c>
      <c r="N186" s="44">
        <f>VLOOKUP(C186,[1]Sheet1!$B:$BE,56,0)</f>
        <v>0</v>
      </c>
      <c r="O186" s="44">
        <f>VLOOKUP(C186,[1]Sheet1!$B:$BF,57,0)</f>
        <v>0</v>
      </c>
      <c r="P186" s="44">
        <f>VLOOKUP(C186,[2]Sheet1!$B:$BH,59,0)</f>
        <v>0</v>
      </c>
      <c r="Q186" s="108">
        <f t="shared" si="28"/>
        <v>0</v>
      </c>
      <c r="R186" s="109">
        <f>VLOOKUP(C186,[3]Sheet2!$A:$V,21,0)</f>
        <v>20000</v>
      </c>
      <c r="S186" s="109"/>
      <c r="T186" s="109">
        <v>21200</v>
      </c>
      <c r="U186" s="109"/>
      <c r="V186" s="109">
        <f t="shared" si="29"/>
        <v>41200</v>
      </c>
      <c r="W186" s="106">
        <f t="shared" si="30"/>
        <v>-41200</v>
      </c>
      <c r="X186" s="112">
        <f t="shared" si="31"/>
        <v>74800</v>
      </c>
      <c r="Y186" s="61">
        <f t="shared" si="32"/>
        <v>74800</v>
      </c>
      <c r="Z186" s="107">
        <f t="shared" si="33"/>
        <v>74800</v>
      </c>
      <c r="AA186" s="61"/>
      <c r="AB186" s="26">
        <f>IF(Z186&lt;=0,"100%",AA186/Z186)</f>
        <v>0</v>
      </c>
      <c r="AC186" s="61"/>
      <c r="AD186" s="26">
        <f t="shared" si="24"/>
        <v>0</v>
      </c>
      <c r="AE186" s="61"/>
      <c r="AF186" s="26">
        <f t="shared" si="25"/>
        <v>0</v>
      </c>
      <c r="AG186" s="17">
        <f>AA186</f>
        <v>0</v>
      </c>
      <c r="AH186" s="122">
        <f>AG186/$AG$1</f>
        <v>0</v>
      </c>
      <c r="AI186" s="124"/>
      <c r="AJ186" s="24"/>
      <c r="AK186" s="24"/>
      <c r="AL186" s="124">
        <f t="shared" si="26"/>
        <v>0</v>
      </c>
      <c r="AM186" s="24"/>
      <c r="AN186" s="126">
        <f>IF(AG186=0,0,AL186/AG186+AM186)</f>
        <v>0</v>
      </c>
      <c r="AO186" s="17">
        <f>AG186*(1-AN186)</f>
        <v>0</v>
      </c>
      <c r="AP186" s="14">
        <v>45474</v>
      </c>
      <c r="AQ186" s="135">
        <v>3</v>
      </c>
      <c r="AR186" s="14">
        <f t="shared" si="34"/>
        <v>45471</v>
      </c>
      <c r="AS186" s="10" t="s">
        <v>23</v>
      </c>
      <c r="AT186" s="17"/>
      <c r="AU186" s="7" t="s">
        <v>578</v>
      </c>
      <c r="AV186" s="20"/>
    </row>
    <row r="187" spans="1:48" ht="36" hidden="1" customHeight="1" x14ac:dyDescent="0.25">
      <c r="A187" s="7">
        <f t="shared" si="27"/>
        <v>184</v>
      </c>
      <c r="B187" s="113" t="s">
        <v>556</v>
      </c>
      <c r="C187" s="8" t="s">
        <v>477</v>
      </c>
      <c r="D187" s="114" t="s">
        <v>478</v>
      </c>
      <c r="E187" s="12" t="s">
        <v>127</v>
      </c>
      <c r="F187" s="11" t="s">
        <v>27</v>
      </c>
      <c r="G187" s="12" t="s">
        <v>127</v>
      </c>
      <c r="H187" s="73">
        <v>1</v>
      </c>
      <c r="I187" s="31">
        <f>VLOOKUP(C187,[1]Sheet1!$B:$AY,50,0)</f>
        <v>82192</v>
      </c>
      <c r="J187" s="31">
        <f>VLOOKUP(C187,[1]Sheet1!$B:$AZ,51,0)</f>
        <v>82192</v>
      </c>
      <c r="K187" s="44">
        <f>VLOOKUP(C187,[1]Sheet1!$B$5:$BB$697,53,0)</f>
        <v>0</v>
      </c>
      <c r="L187" s="44">
        <f>VLOOKUP(C187,[1]Sheet1!$B:$BC,54,0)</f>
        <v>0</v>
      </c>
      <c r="M187" s="44">
        <f>VLOOKUP(C187,[1]Sheet1!$B:$BD,55,0)</f>
        <v>0</v>
      </c>
      <c r="N187" s="44">
        <f>VLOOKUP(C187,[1]Sheet1!$B:$BE,56,0)</f>
        <v>0</v>
      </c>
      <c r="O187" s="44">
        <f>VLOOKUP(C187,[1]Sheet1!$B:$BF,57,0)</f>
        <v>0</v>
      </c>
      <c r="P187" s="44">
        <f>VLOOKUP(C187,[2]Sheet1!$B:$BH,59,0)</f>
        <v>0</v>
      </c>
      <c r="Q187" s="108">
        <f t="shared" si="28"/>
        <v>0</v>
      </c>
      <c r="R187" s="109">
        <f>VLOOKUP(C187,[3]Sheet2!$A:$V,21,0)</f>
        <v>0</v>
      </c>
      <c r="S187" s="109"/>
      <c r="T187" s="109"/>
      <c r="U187" s="109"/>
      <c r="V187" s="109">
        <f t="shared" si="29"/>
        <v>0</v>
      </c>
      <c r="W187" s="106">
        <f t="shared" si="30"/>
        <v>0</v>
      </c>
      <c r="X187" s="112">
        <f t="shared" si="31"/>
        <v>82192</v>
      </c>
      <c r="Y187" s="61">
        <f t="shared" si="32"/>
        <v>82192</v>
      </c>
      <c r="Z187" s="107">
        <f t="shared" si="33"/>
        <v>82192</v>
      </c>
      <c r="AA187" s="127"/>
      <c r="AB187" s="26">
        <f>IF(Z187&lt;=0,"100%",AA187/Z187)</f>
        <v>0</v>
      </c>
      <c r="AC187" s="127"/>
      <c r="AD187" s="26">
        <f t="shared" si="24"/>
        <v>0</v>
      </c>
      <c r="AE187" s="127"/>
      <c r="AF187" s="26">
        <f t="shared" si="25"/>
        <v>0</v>
      </c>
      <c r="AG187" s="17">
        <f>AA187</f>
        <v>0</v>
      </c>
      <c r="AH187" s="122">
        <f>AG187/$AG$1</f>
        <v>0</v>
      </c>
      <c r="AI187" s="124"/>
      <c r="AJ187" s="24"/>
      <c r="AK187" s="24"/>
      <c r="AL187" s="124">
        <f t="shared" si="26"/>
        <v>0</v>
      </c>
      <c r="AM187" s="24"/>
      <c r="AN187" s="126">
        <f>IF(AG187=0,0,AL187/AG187+AM187)</f>
        <v>0</v>
      </c>
      <c r="AO187" s="17">
        <f>AG187*(1-AN187)</f>
        <v>0</v>
      </c>
      <c r="AP187" s="14">
        <v>45474</v>
      </c>
      <c r="AQ187" s="135">
        <v>3</v>
      </c>
      <c r="AR187" s="14">
        <f t="shared" si="34"/>
        <v>45471</v>
      </c>
      <c r="AS187" s="10" t="s">
        <v>23</v>
      </c>
      <c r="AT187" s="17"/>
      <c r="AU187" s="7" t="s">
        <v>578</v>
      </c>
      <c r="AV187" s="111" t="s">
        <v>558</v>
      </c>
    </row>
    <row r="188" spans="1:48" ht="36" hidden="1" customHeight="1" x14ac:dyDescent="0.25">
      <c r="A188" s="7">
        <f t="shared" si="27"/>
        <v>185</v>
      </c>
      <c r="B188" s="113" t="s">
        <v>556</v>
      </c>
      <c r="C188" s="8" t="s">
        <v>483</v>
      </c>
      <c r="D188" s="114" t="s">
        <v>484</v>
      </c>
      <c r="E188" s="12" t="s">
        <v>127</v>
      </c>
      <c r="F188" s="11" t="s">
        <v>27</v>
      </c>
      <c r="G188" s="12" t="s">
        <v>127</v>
      </c>
      <c r="H188" s="73">
        <v>1</v>
      </c>
      <c r="I188" s="31">
        <f>VLOOKUP(C188,[1]Sheet1!$B:$AY,50,0)</f>
        <v>13740</v>
      </c>
      <c r="J188" s="31">
        <f>VLOOKUP(C188,[1]Sheet1!$B:$AZ,51,0)</f>
        <v>13740</v>
      </c>
      <c r="K188" s="44">
        <f>VLOOKUP(C188,[1]Sheet1!$B$5:$BB$697,53,0)</f>
        <v>2290</v>
      </c>
      <c r="L188" s="44">
        <f>VLOOKUP(C188,[1]Sheet1!$B:$BC,54,0)</f>
        <v>2290</v>
      </c>
      <c r="M188" s="44">
        <f>VLOOKUP(C188,[1]Sheet1!$B:$BD,55,0)</f>
        <v>2290</v>
      </c>
      <c r="N188" s="44">
        <f>VLOOKUP(C188,[1]Sheet1!$B:$BE,56,0)</f>
        <v>0</v>
      </c>
      <c r="O188" s="44">
        <f>VLOOKUP(C188,[1]Sheet1!$B:$BF,57,0)</f>
        <v>0</v>
      </c>
      <c r="P188" s="44">
        <f>VLOOKUP(C188,[2]Sheet1!$B:$BH,59,0)</f>
        <v>0</v>
      </c>
      <c r="Q188" s="108">
        <f t="shared" si="28"/>
        <v>6870</v>
      </c>
      <c r="R188" s="109"/>
      <c r="S188" s="109"/>
      <c r="T188" s="109"/>
      <c r="U188" s="109"/>
      <c r="V188" s="109">
        <f t="shared" si="29"/>
        <v>0</v>
      </c>
      <c r="W188" s="106">
        <f t="shared" si="30"/>
        <v>6870</v>
      </c>
      <c r="X188" s="112">
        <f t="shared" si="31"/>
        <v>13740</v>
      </c>
      <c r="Y188" s="61">
        <f t="shared" si="32"/>
        <v>13740</v>
      </c>
      <c r="Z188" s="107">
        <f t="shared" si="33"/>
        <v>13740</v>
      </c>
      <c r="AA188" s="61"/>
      <c r="AB188" s="26">
        <f>IF(Z188&lt;=0,"100%",AA188/Z188)</f>
        <v>0</v>
      </c>
      <c r="AC188" s="61"/>
      <c r="AD188" s="26">
        <f t="shared" si="24"/>
        <v>0</v>
      </c>
      <c r="AE188" s="61"/>
      <c r="AF188" s="26">
        <f t="shared" si="25"/>
        <v>0</v>
      </c>
      <c r="AG188" s="17">
        <f>AA188</f>
        <v>0</v>
      </c>
      <c r="AH188" s="122">
        <f>AG188/$AG$1</f>
        <v>0</v>
      </c>
      <c r="AI188" s="124"/>
      <c r="AJ188" s="24"/>
      <c r="AK188" s="24"/>
      <c r="AL188" s="124">
        <f t="shared" si="26"/>
        <v>0</v>
      </c>
      <c r="AM188" s="24"/>
      <c r="AN188" s="126">
        <f>IF(AG188=0,0,AL188/AG188+AM188)</f>
        <v>0</v>
      </c>
      <c r="AO188" s="17">
        <f>AG188*(1-AN188)</f>
        <v>0</v>
      </c>
      <c r="AP188" s="14">
        <v>45474</v>
      </c>
      <c r="AQ188" s="135">
        <v>3</v>
      </c>
      <c r="AR188" s="14">
        <f t="shared" si="34"/>
        <v>45471</v>
      </c>
      <c r="AS188" s="10" t="s">
        <v>23</v>
      </c>
      <c r="AT188" s="17"/>
      <c r="AU188" s="7" t="s">
        <v>578</v>
      </c>
      <c r="AV188" s="20"/>
    </row>
    <row r="189" spans="1:48" ht="36" hidden="1" customHeight="1" x14ac:dyDescent="0.25">
      <c r="A189" s="7">
        <f t="shared" si="27"/>
        <v>186</v>
      </c>
      <c r="B189" s="113" t="s">
        <v>555</v>
      </c>
      <c r="C189" s="8" t="s">
        <v>491</v>
      </c>
      <c r="D189" s="114" t="s">
        <v>492</v>
      </c>
      <c r="E189" s="12" t="s">
        <v>127</v>
      </c>
      <c r="F189" s="11" t="s">
        <v>27</v>
      </c>
      <c r="G189" s="12" t="s">
        <v>127</v>
      </c>
      <c r="H189" s="73">
        <v>1</v>
      </c>
      <c r="I189" s="31">
        <f>VLOOKUP(C189,[1]Sheet1!$B:$AY,50,0)</f>
        <v>41630</v>
      </c>
      <c r="J189" s="31">
        <f>VLOOKUP(C189,[1]Sheet1!$B:$AZ,51,0)</f>
        <v>41630</v>
      </c>
      <c r="K189" s="44">
        <f>VLOOKUP(C189,[1]Sheet1!$B$5:$BB$697,53,0)</f>
        <v>0</v>
      </c>
      <c r="L189" s="44">
        <f>VLOOKUP(C189,[1]Sheet1!$B:$BC,54,0)</f>
        <v>0</v>
      </c>
      <c r="M189" s="44">
        <f>VLOOKUP(C189,[1]Sheet1!$B:$BD,55,0)</f>
        <v>0</v>
      </c>
      <c r="N189" s="44">
        <f>VLOOKUP(C189,[1]Sheet1!$B:$BE,56,0)</f>
        <v>0</v>
      </c>
      <c r="O189" s="44">
        <f>VLOOKUP(C189,[1]Sheet1!$B:$BF,57,0)</f>
        <v>0</v>
      </c>
      <c r="P189" s="44">
        <f>VLOOKUP(C189,[2]Sheet1!$B:$BH,59,0)</f>
        <v>0</v>
      </c>
      <c r="Q189" s="108">
        <f t="shared" si="28"/>
        <v>0</v>
      </c>
      <c r="R189" s="109"/>
      <c r="S189" s="109"/>
      <c r="T189" s="109"/>
      <c r="U189" s="109"/>
      <c r="V189" s="109">
        <f t="shared" si="29"/>
        <v>0</v>
      </c>
      <c r="W189" s="106">
        <f t="shared" si="30"/>
        <v>0</v>
      </c>
      <c r="X189" s="112">
        <f t="shared" si="31"/>
        <v>41630</v>
      </c>
      <c r="Y189" s="61">
        <f t="shared" si="32"/>
        <v>41630</v>
      </c>
      <c r="Z189" s="107">
        <f t="shared" si="33"/>
        <v>41630</v>
      </c>
      <c r="AA189" s="61"/>
      <c r="AB189" s="26">
        <f>IF(Z189&lt;=0,"100%",AA189/Z189)</f>
        <v>0</v>
      </c>
      <c r="AC189" s="61"/>
      <c r="AD189" s="26">
        <f t="shared" si="24"/>
        <v>0</v>
      </c>
      <c r="AE189" s="61"/>
      <c r="AF189" s="26">
        <f t="shared" si="25"/>
        <v>0</v>
      </c>
      <c r="AG189" s="17">
        <f>AA189</f>
        <v>0</v>
      </c>
      <c r="AH189" s="122">
        <f>AG189/$AG$1</f>
        <v>0</v>
      </c>
      <c r="AI189" s="124"/>
      <c r="AJ189" s="24"/>
      <c r="AK189" s="24"/>
      <c r="AL189" s="124">
        <f t="shared" si="26"/>
        <v>0</v>
      </c>
      <c r="AM189" s="24"/>
      <c r="AN189" s="126">
        <f>IF(AG189=0,0,AL189/AG189+AM189)</f>
        <v>0</v>
      </c>
      <c r="AO189" s="17">
        <f>AG189*(1-AN189)</f>
        <v>0</v>
      </c>
      <c r="AP189" s="14">
        <v>45474</v>
      </c>
      <c r="AQ189" s="135">
        <v>3</v>
      </c>
      <c r="AR189" s="14">
        <f t="shared" si="34"/>
        <v>45471</v>
      </c>
      <c r="AS189" s="10" t="s">
        <v>23</v>
      </c>
      <c r="AT189" s="17"/>
      <c r="AU189" s="7" t="s">
        <v>578</v>
      </c>
      <c r="AV189" s="20"/>
    </row>
    <row r="190" spans="1:48" ht="36" hidden="1" customHeight="1" x14ac:dyDescent="0.25">
      <c r="A190" s="7">
        <f t="shared" si="27"/>
        <v>187</v>
      </c>
      <c r="B190" s="113" t="s">
        <v>555</v>
      </c>
      <c r="C190" s="8" t="s">
        <v>495</v>
      </c>
      <c r="D190" s="114" t="s">
        <v>496</v>
      </c>
      <c r="E190" s="12" t="s">
        <v>127</v>
      </c>
      <c r="F190" s="11" t="s">
        <v>27</v>
      </c>
      <c r="G190" s="12" t="s">
        <v>127</v>
      </c>
      <c r="H190" s="73">
        <v>1</v>
      </c>
      <c r="I190" s="31">
        <f>VLOOKUP(C190,[1]Sheet1!$B:$AY,50,0)</f>
        <v>82560</v>
      </c>
      <c r="J190" s="31">
        <f>VLOOKUP(C190,[1]Sheet1!$B:$AZ,51,0)</f>
        <v>82560</v>
      </c>
      <c r="K190" s="44">
        <f>VLOOKUP(C190,[1]Sheet1!$B$5:$BB$697,53,0)</f>
        <v>0</v>
      </c>
      <c r="L190" s="44">
        <f>VLOOKUP(C190,[1]Sheet1!$B:$BC,54,0)</f>
        <v>13760</v>
      </c>
      <c r="M190" s="44">
        <f>VLOOKUP(C190,[1]Sheet1!$B:$BD,55,0)</f>
        <v>13760</v>
      </c>
      <c r="N190" s="44">
        <f>VLOOKUP(C190,[1]Sheet1!$B:$BE,56,0)</f>
        <v>13760</v>
      </c>
      <c r="O190" s="44">
        <f>VLOOKUP(C190,[1]Sheet1!$B:$BF,57,0)</f>
        <v>13760</v>
      </c>
      <c r="P190" s="44">
        <f>VLOOKUP(C190,[2]Sheet1!$B:$BH,59,0)</f>
        <v>13760</v>
      </c>
      <c r="Q190" s="108">
        <f t="shared" si="28"/>
        <v>68800</v>
      </c>
      <c r="R190" s="109">
        <f>VLOOKUP(C190,[3]Sheet2!$A:$V,21,0)</f>
        <v>0</v>
      </c>
      <c r="S190" s="109"/>
      <c r="T190" s="109"/>
      <c r="U190" s="109"/>
      <c r="V190" s="109">
        <f t="shared" si="29"/>
        <v>0</v>
      </c>
      <c r="W190" s="106">
        <f t="shared" si="30"/>
        <v>68800</v>
      </c>
      <c r="X190" s="112">
        <f t="shared" si="31"/>
        <v>82560</v>
      </c>
      <c r="Y190" s="61">
        <f t="shared" si="32"/>
        <v>82560</v>
      </c>
      <c r="Z190" s="107">
        <f t="shared" si="33"/>
        <v>82560</v>
      </c>
      <c r="AA190" s="61"/>
      <c r="AB190" s="26">
        <f>IF(Z190&lt;=0,"100%",AA190/Z190)</f>
        <v>0</v>
      </c>
      <c r="AC190" s="61"/>
      <c r="AD190" s="26">
        <f t="shared" si="24"/>
        <v>0</v>
      </c>
      <c r="AE190" s="61"/>
      <c r="AF190" s="26">
        <f t="shared" si="25"/>
        <v>0</v>
      </c>
      <c r="AG190" s="17">
        <f>AA190</f>
        <v>0</v>
      </c>
      <c r="AH190" s="122">
        <f>AG190/$AG$1</f>
        <v>0</v>
      </c>
      <c r="AI190" s="124"/>
      <c r="AJ190" s="24"/>
      <c r="AK190" s="24"/>
      <c r="AL190" s="124">
        <f t="shared" si="26"/>
        <v>0</v>
      </c>
      <c r="AM190" s="24"/>
      <c r="AN190" s="126">
        <f>IF(AG190=0,0,AL190/AG190+AM190)</f>
        <v>0</v>
      </c>
      <c r="AO190" s="17">
        <f>AG190*(1-AN190)</f>
        <v>0</v>
      </c>
      <c r="AP190" s="14">
        <v>45474</v>
      </c>
      <c r="AQ190" s="135">
        <v>3</v>
      </c>
      <c r="AR190" s="14">
        <f t="shared" si="34"/>
        <v>45471</v>
      </c>
      <c r="AS190" s="10" t="s">
        <v>23</v>
      </c>
      <c r="AT190" s="17"/>
      <c r="AU190" s="7" t="s">
        <v>578</v>
      </c>
      <c r="AV190" s="20"/>
    </row>
    <row r="191" spans="1:48" ht="36" hidden="1" customHeight="1" x14ac:dyDescent="0.25">
      <c r="A191" s="7">
        <f t="shared" si="27"/>
        <v>188</v>
      </c>
      <c r="B191" s="113" t="s">
        <v>556</v>
      </c>
      <c r="C191" s="8" t="s">
        <v>125</v>
      </c>
      <c r="D191" s="114" t="s">
        <v>126</v>
      </c>
      <c r="E191" s="12" t="s">
        <v>127</v>
      </c>
      <c r="F191" s="11" t="s">
        <v>27</v>
      </c>
      <c r="G191" s="12" t="s">
        <v>127</v>
      </c>
      <c r="H191" s="73">
        <v>1</v>
      </c>
      <c r="I191" s="31">
        <f>VLOOKUP(C191,[1]Sheet1!$B:$AY,50,0)</f>
        <v>140700</v>
      </c>
      <c r="J191" s="31">
        <f>VLOOKUP(C191,[1]Sheet1!$B:$AZ,51,0)</f>
        <v>140700</v>
      </c>
      <c r="K191" s="44">
        <f>VLOOKUP(C191,[1]Sheet1!$B$5:$BB$697,53,0)</f>
        <v>0</v>
      </c>
      <c r="L191" s="44">
        <f>VLOOKUP(C191,[1]Sheet1!$B:$BC,54,0)</f>
        <v>0</v>
      </c>
      <c r="M191" s="44">
        <f>VLOOKUP(C191,[1]Sheet1!$B:$BD,55,0)</f>
        <v>23450</v>
      </c>
      <c r="N191" s="44">
        <f>VLOOKUP(C191,[1]Sheet1!$B:$BE,56,0)</f>
        <v>23450</v>
      </c>
      <c r="O191" s="44">
        <f>VLOOKUP(C191,[1]Sheet1!$B:$BF,57,0)</f>
        <v>23450</v>
      </c>
      <c r="P191" s="44">
        <f>VLOOKUP(C191,[2]Sheet1!$B:$BH,59,0)</f>
        <v>23450</v>
      </c>
      <c r="Q191" s="108">
        <f t="shared" si="28"/>
        <v>93800</v>
      </c>
      <c r="R191" s="109"/>
      <c r="S191" s="109"/>
      <c r="T191" s="109"/>
      <c r="U191" s="109"/>
      <c r="V191" s="109">
        <f t="shared" si="29"/>
        <v>0</v>
      </c>
      <c r="W191" s="106">
        <f t="shared" si="30"/>
        <v>93800</v>
      </c>
      <c r="X191" s="112">
        <f t="shared" si="31"/>
        <v>140700</v>
      </c>
      <c r="Y191" s="61">
        <f t="shared" si="32"/>
        <v>140700</v>
      </c>
      <c r="Z191" s="107">
        <f t="shared" si="33"/>
        <v>140700</v>
      </c>
      <c r="AA191" s="61"/>
      <c r="AB191" s="26">
        <f>IF(Z191&lt;=0,"100%",AA191/Z191)</f>
        <v>0</v>
      </c>
      <c r="AC191" s="61"/>
      <c r="AD191" s="26">
        <f t="shared" si="24"/>
        <v>0</v>
      </c>
      <c r="AE191" s="61"/>
      <c r="AF191" s="26">
        <f t="shared" si="25"/>
        <v>0</v>
      </c>
      <c r="AG191" s="17">
        <f>AA191</f>
        <v>0</v>
      </c>
      <c r="AH191" s="122">
        <f>AG191/$AG$1</f>
        <v>0</v>
      </c>
      <c r="AI191" s="124"/>
      <c r="AJ191" s="24"/>
      <c r="AK191" s="24"/>
      <c r="AL191" s="124">
        <f t="shared" si="26"/>
        <v>0</v>
      </c>
      <c r="AM191" s="24"/>
      <c r="AN191" s="126">
        <f>IF(AG191=0,0,AL191/AG191+AM191)</f>
        <v>0</v>
      </c>
      <c r="AO191" s="17">
        <f>AG191*(1-AN191)</f>
        <v>0</v>
      </c>
      <c r="AP191" s="14">
        <v>45474</v>
      </c>
      <c r="AQ191" s="135">
        <v>3</v>
      </c>
      <c r="AR191" s="14">
        <f t="shared" si="34"/>
        <v>45471</v>
      </c>
      <c r="AS191" s="10" t="s">
        <v>23</v>
      </c>
      <c r="AT191" s="17"/>
      <c r="AU191" s="7" t="s">
        <v>578</v>
      </c>
      <c r="AV191" s="20"/>
    </row>
    <row r="192" spans="1:48" ht="36" hidden="1" customHeight="1" x14ac:dyDescent="0.25">
      <c r="A192" s="7">
        <f t="shared" si="27"/>
        <v>189</v>
      </c>
      <c r="B192" s="113" t="s">
        <v>557</v>
      </c>
      <c r="C192" s="8" t="s">
        <v>544</v>
      </c>
      <c r="D192" s="114" t="s">
        <v>545</v>
      </c>
      <c r="E192" s="12" t="s">
        <v>127</v>
      </c>
      <c r="F192" s="11" t="s">
        <v>27</v>
      </c>
      <c r="G192" s="12" t="s">
        <v>127</v>
      </c>
      <c r="H192" s="73">
        <v>1</v>
      </c>
      <c r="I192" s="31">
        <f>VLOOKUP(C192,[1]Sheet1!$B:$AY,50,0)</f>
        <v>0</v>
      </c>
      <c r="J192" s="31">
        <f>VLOOKUP(C192,[1]Sheet1!$B:$AZ,51,0)</f>
        <v>0</v>
      </c>
      <c r="K192" s="44">
        <f>VLOOKUP(C192,[1]Sheet1!$B$5:$BB$697,53,0)</f>
        <v>0</v>
      </c>
      <c r="L192" s="44">
        <f>VLOOKUP(C192,[1]Sheet1!$B:$BC,54,0)</f>
        <v>0</v>
      </c>
      <c r="M192" s="44">
        <f>VLOOKUP(C192,[1]Sheet1!$B:$BD,55,0)</f>
        <v>0</v>
      </c>
      <c r="N192" s="44">
        <f>VLOOKUP(C192,[1]Sheet1!$B:$BE,56,0)</f>
        <v>0</v>
      </c>
      <c r="O192" s="44">
        <f>VLOOKUP(C192,[1]Sheet1!$B:$BF,57,0)</f>
        <v>0</v>
      </c>
      <c r="P192" s="44">
        <f>VLOOKUP(C192,[2]Sheet1!$B:$BH,59,0)</f>
        <v>0</v>
      </c>
      <c r="Q192" s="108">
        <f t="shared" si="28"/>
        <v>0</v>
      </c>
      <c r="R192" s="109">
        <f>VLOOKUP(C192,[3]Sheet2!$A:$V,21,0)</f>
        <v>0</v>
      </c>
      <c r="S192" s="109"/>
      <c r="T192" s="109"/>
      <c r="U192" s="109"/>
      <c r="V192" s="109">
        <f t="shared" si="29"/>
        <v>0</v>
      </c>
      <c r="W192" s="106">
        <f t="shared" si="30"/>
        <v>0</v>
      </c>
      <c r="X192" s="112">
        <f t="shared" si="31"/>
        <v>0</v>
      </c>
      <c r="Y192" s="61">
        <f t="shared" si="32"/>
        <v>0</v>
      </c>
      <c r="Z192" s="107">
        <f t="shared" si="33"/>
        <v>0</v>
      </c>
      <c r="AA192" s="61"/>
      <c r="AB192" s="26" t="str">
        <f>IF(Z192&lt;=0,"100%",AA192/Z192)</f>
        <v>100%</v>
      </c>
      <c r="AC192" s="61"/>
      <c r="AD192" s="26" t="str">
        <f t="shared" si="24"/>
        <v>100%</v>
      </c>
      <c r="AE192" s="61"/>
      <c r="AF192" s="26" t="str">
        <f t="shared" si="25"/>
        <v>100%</v>
      </c>
      <c r="AG192" s="17">
        <f>AA192</f>
        <v>0</v>
      </c>
      <c r="AH192" s="122">
        <f>AG192/$AG$1</f>
        <v>0</v>
      </c>
      <c r="AI192" s="124"/>
      <c r="AJ192" s="24"/>
      <c r="AK192" s="24"/>
      <c r="AL192" s="124">
        <f t="shared" si="26"/>
        <v>0</v>
      </c>
      <c r="AM192" s="24"/>
      <c r="AN192" s="126">
        <f>IF(AG192=0,0,AL192/AG192+AM192)</f>
        <v>0</v>
      </c>
      <c r="AO192" s="17">
        <f>AG192*(1-AN192)</f>
        <v>0</v>
      </c>
      <c r="AP192" s="14">
        <v>45474</v>
      </c>
      <c r="AQ192" s="135">
        <v>3</v>
      </c>
      <c r="AR192" s="14">
        <f t="shared" si="34"/>
        <v>45471</v>
      </c>
      <c r="AS192" s="10" t="s">
        <v>23</v>
      </c>
      <c r="AT192" s="17"/>
      <c r="AU192" s="7" t="s">
        <v>578</v>
      </c>
      <c r="AV192" s="20"/>
    </row>
    <row r="193" spans="1:48" ht="36" hidden="1" customHeight="1" x14ac:dyDescent="0.25">
      <c r="A193" s="7">
        <f t="shared" si="27"/>
        <v>190</v>
      </c>
      <c r="B193" s="113" t="s">
        <v>557</v>
      </c>
      <c r="C193" s="8" t="s">
        <v>546</v>
      </c>
      <c r="D193" s="114" t="s">
        <v>547</v>
      </c>
      <c r="E193" s="114" t="s">
        <v>622</v>
      </c>
      <c r="F193" s="11" t="s">
        <v>21</v>
      </c>
      <c r="G193" s="12" t="s">
        <v>127</v>
      </c>
      <c r="H193" s="73">
        <v>0.8</v>
      </c>
      <c r="I193" s="31">
        <f>VLOOKUP(C193,[1]Sheet1!$B:$AY,50,0)</f>
        <v>86795.3</v>
      </c>
      <c r="J193" s="31">
        <f>VLOOKUP(C193,[1]Sheet1!$B:$AZ,51,0)</f>
        <v>2486</v>
      </c>
      <c r="K193" s="44">
        <f>VLOOKUP(C193,[1]Sheet1!$B$5:$BB$697,53,0)</f>
        <v>0</v>
      </c>
      <c r="L193" s="44">
        <f>VLOOKUP(C193,[1]Sheet1!$B:$BC,54,0)</f>
        <v>0</v>
      </c>
      <c r="M193" s="44">
        <f>VLOOKUP(C193,[1]Sheet1!$B:$BD,55,0)</f>
        <v>414.33333333333297</v>
      </c>
      <c r="N193" s="44">
        <f>VLOOKUP(C193,[1]Sheet1!$B:$BE,56,0)</f>
        <v>7595.4833333333299</v>
      </c>
      <c r="O193" s="44">
        <f>VLOOKUP(C193,[1]Sheet1!$B:$BF,57,0)</f>
        <v>14465.8833333333</v>
      </c>
      <c r="P193" s="44">
        <f>VLOOKUP(C193,[2]Sheet1!$B:$BH,59,0)</f>
        <v>14465.883333333333</v>
      </c>
      <c r="Q193" s="108">
        <f t="shared" si="28"/>
        <v>29553.266666666641</v>
      </c>
      <c r="R193" s="109">
        <f>VLOOKUP(C193,[3]Sheet2!$A:$V,21,0)</f>
        <v>0</v>
      </c>
      <c r="S193" s="109"/>
      <c r="T193" s="109"/>
      <c r="U193" s="109"/>
      <c r="V193" s="109">
        <f t="shared" si="29"/>
        <v>0</v>
      </c>
      <c r="W193" s="106">
        <f t="shared" si="30"/>
        <v>29553.266666666641</v>
      </c>
      <c r="X193" s="112">
        <f t="shared" si="31"/>
        <v>2486</v>
      </c>
      <c r="Y193" s="61">
        <f t="shared" si="32"/>
        <v>2486</v>
      </c>
      <c r="Z193" s="107">
        <f t="shared" si="33"/>
        <v>2486</v>
      </c>
      <c r="AA193" s="61"/>
      <c r="AB193" s="26">
        <f>IF(Z193&lt;=0,"100%",AA193/Z193)</f>
        <v>0</v>
      </c>
      <c r="AC193" s="61"/>
      <c r="AD193" s="26">
        <f t="shared" si="24"/>
        <v>0</v>
      </c>
      <c r="AE193" s="61"/>
      <c r="AF193" s="26">
        <f t="shared" si="25"/>
        <v>0</v>
      </c>
      <c r="AG193" s="17">
        <f>AA193</f>
        <v>0</v>
      </c>
      <c r="AH193" s="122">
        <f>AG193/$AG$1</f>
        <v>0</v>
      </c>
      <c r="AI193" s="124"/>
      <c r="AJ193" s="24"/>
      <c r="AK193" s="24"/>
      <c r="AL193" s="124">
        <f t="shared" si="26"/>
        <v>0</v>
      </c>
      <c r="AM193" s="24"/>
      <c r="AN193" s="126">
        <f>IF(AG193=0,0,AL193/AG193+AM193)</f>
        <v>0</v>
      </c>
      <c r="AO193" s="17">
        <f>AG193*(1-AN193)</f>
        <v>0</v>
      </c>
      <c r="AP193" s="14">
        <v>45474</v>
      </c>
      <c r="AQ193" s="135">
        <v>3</v>
      </c>
      <c r="AR193" s="14">
        <f t="shared" si="34"/>
        <v>45471</v>
      </c>
      <c r="AS193" s="10" t="s">
        <v>23</v>
      </c>
      <c r="AT193" s="17"/>
      <c r="AU193" s="7" t="s">
        <v>561</v>
      </c>
      <c r="AV193" s="20"/>
    </row>
    <row r="194" spans="1:48" ht="37.799999999999997" hidden="1" customHeight="1" x14ac:dyDescent="0.25">
      <c r="A194" s="7">
        <f t="shared" si="27"/>
        <v>191</v>
      </c>
      <c r="B194" s="113" t="s">
        <v>557</v>
      </c>
      <c r="C194" s="130"/>
      <c r="D194" s="22" t="s">
        <v>581</v>
      </c>
      <c r="E194" s="12" t="s">
        <v>124</v>
      </c>
      <c r="F194" s="11" t="s">
        <v>291</v>
      </c>
      <c r="G194" s="12" t="s">
        <v>124</v>
      </c>
      <c r="H194" s="73">
        <v>1</v>
      </c>
      <c r="I194" s="31"/>
      <c r="J194" s="31"/>
      <c r="K194" s="46"/>
      <c r="L194" s="46"/>
      <c r="M194" s="46"/>
      <c r="N194" s="46"/>
      <c r="O194" s="46"/>
      <c r="P194" s="46"/>
      <c r="Q194" s="132"/>
      <c r="R194" s="46"/>
      <c r="S194" s="46"/>
      <c r="T194" s="47"/>
      <c r="U194" s="47"/>
      <c r="V194" s="109"/>
      <c r="W194" s="106">
        <v>200000</v>
      </c>
      <c r="X194" s="112">
        <v>200000</v>
      </c>
      <c r="Y194" s="17"/>
      <c r="Z194" s="188">
        <v>200000</v>
      </c>
      <c r="AA194" s="128">
        <v>50000</v>
      </c>
      <c r="AB194" s="26">
        <f>IF(Z194&lt;=0,"100%",AA194/Z194)</f>
        <v>0.25</v>
      </c>
      <c r="AC194" s="128">
        <v>100000</v>
      </c>
      <c r="AD194" s="26">
        <f t="shared" si="24"/>
        <v>0.5</v>
      </c>
      <c r="AE194" s="128">
        <v>200000</v>
      </c>
      <c r="AF194" s="26">
        <f t="shared" si="25"/>
        <v>1</v>
      </c>
      <c r="AG194" s="17">
        <f>AA194</f>
        <v>50000</v>
      </c>
      <c r="AH194" s="122">
        <f>AG194/$AG$1</f>
        <v>2.9536796118299773E-2</v>
      </c>
      <c r="AI194" s="131"/>
      <c r="AJ194" s="131"/>
      <c r="AK194" s="131"/>
      <c r="AL194" s="124">
        <f t="shared" si="26"/>
        <v>0</v>
      </c>
      <c r="AM194" s="24">
        <v>0</v>
      </c>
      <c r="AN194" s="126">
        <f>IF(AG194=0,0,AL194/AG194+AM194)</f>
        <v>0</v>
      </c>
      <c r="AO194" s="17">
        <f>AG194*(1-AN194)</f>
        <v>50000</v>
      </c>
      <c r="AP194" s="14">
        <v>45474</v>
      </c>
      <c r="AQ194" s="135">
        <v>3</v>
      </c>
      <c r="AR194" s="14">
        <f t="shared" si="34"/>
        <v>45471</v>
      </c>
      <c r="AS194" s="10" t="s">
        <v>23</v>
      </c>
      <c r="AT194" s="130"/>
      <c r="AU194" s="7" t="s">
        <v>582</v>
      </c>
      <c r="AV194" s="12"/>
    </row>
    <row r="195" spans="1:48" s="28" customFormat="1" ht="36" hidden="1" customHeight="1" x14ac:dyDescent="0.25">
      <c r="D195" s="1" t="s">
        <v>430</v>
      </c>
      <c r="E195" s="1"/>
      <c r="F195" s="37"/>
      <c r="G195" s="37"/>
      <c r="H195" s="37"/>
      <c r="I195" s="38"/>
      <c r="J195" s="38"/>
      <c r="K195" s="48"/>
      <c r="L195" s="48"/>
      <c r="M195" s="48"/>
      <c r="N195" s="48"/>
      <c r="O195" s="48"/>
      <c r="P195" s="48"/>
      <c r="Q195" s="48" t="s">
        <v>431</v>
      </c>
      <c r="R195" s="48"/>
      <c r="S195" s="48"/>
      <c r="V195" s="139"/>
      <c r="W195" s="139"/>
      <c r="X195" s="139"/>
      <c r="Z195" s="139"/>
      <c r="AG195" s="83" t="s">
        <v>592</v>
      </c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 t="s">
        <v>432</v>
      </c>
    </row>
    <row r="196" spans="1:48" ht="13.8" customHeight="1" x14ac:dyDescent="0.25">
      <c r="Y196"/>
      <c r="Z196"/>
    </row>
    <row r="197" spans="1:48" ht="13.8" customHeight="1" x14ac:dyDescent="0.25">
      <c r="AO197">
        <v>5200000</v>
      </c>
    </row>
    <row r="198" spans="1:48" ht="13.8" customHeight="1" x14ac:dyDescent="0.25">
      <c r="AO198" s="65">
        <f>AO1-AO197</f>
        <v>-3531370.3372800001</v>
      </c>
    </row>
    <row r="202" spans="1:48" x14ac:dyDescent="0.25">
      <c r="AO202" s="65"/>
    </row>
  </sheetData>
  <autoFilter ref="A3:AX195" xr:uid="{00000000-0001-0000-0600-000000000000}">
    <filterColumn colId="4">
      <filters>
        <filter val="报批同意"/>
      </filters>
    </filterColumn>
  </autoFilter>
  <mergeCells count="34">
    <mergeCell ref="A1:G1"/>
    <mergeCell ref="A2:A3"/>
    <mergeCell ref="B2:B3"/>
    <mergeCell ref="C2:C3"/>
    <mergeCell ref="D2:D3"/>
    <mergeCell ref="F2:F3"/>
    <mergeCell ref="G2:G3"/>
    <mergeCell ref="E2:E3"/>
    <mergeCell ref="AG2:AG3"/>
    <mergeCell ref="H2:H3"/>
    <mergeCell ref="I2:I3"/>
    <mergeCell ref="J2:J3"/>
    <mergeCell ref="K2:P2"/>
    <mergeCell ref="Q2:Q3"/>
    <mergeCell ref="R2:S2"/>
    <mergeCell ref="AD2:AD3"/>
    <mergeCell ref="AF2:AF3"/>
    <mergeCell ref="T2:U2"/>
    <mergeCell ref="V2:V3"/>
    <mergeCell ref="W2:W3"/>
    <mergeCell ref="X2:X3"/>
    <mergeCell ref="Y2:Z2"/>
    <mergeCell ref="AV2:AV3"/>
    <mergeCell ref="AB2:AB3"/>
    <mergeCell ref="AH2:AH3"/>
    <mergeCell ref="AI2:AL2"/>
    <mergeCell ref="AM2:AM3"/>
    <mergeCell ref="AN2:AN3"/>
    <mergeCell ref="AO2:AO3"/>
    <mergeCell ref="AP2:AP3"/>
    <mergeCell ref="AQ2:AQ3"/>
    <mergeCell ref="AR2:AR3"/>
    <mergeCell ref="AS2:AS3"/>
    <mergeCell ref="AU2:AU3"/>
  </mergeCells>
  <phoneticPr fontId="14" type="noConversion"/>
  <conditionalFormatting sqref="C194 C1:C3">
    <cfRule type="duplicateValues" dxfId="263" priority="40"/>
  </conditionalFormatting>
  <conditionalFormatting sqref="D1:E2 D3">
    <cfRule type="duplicateValues" dxfId="262" priority="41"/>
    <cfRule type="duplicateValues" dxfId="261" priority="42"/>
    <cfRule type="duplicateValues" dxfId="260" priority="43"/>
  </conditionalFormatting>
  <conditionalFormatting sqref="D2:E2 D3">
    <cfRule type="duplicateValues" dxfId="259" priority="45"/>
    <cfRule type="duplicateValues" dxfId="258" priority="46"/>
    <cfRule type="duplicateValues" dxfId="257" priority="47"/>
    <cfRule type="duplicateValues" dxfId="256" priority="48"/>
    <cfRule type="duplicateValues" dxfId="255" priority="49"/>
    <cfRule type="duplicateValues" dxfId="254" priority="50"/>
  </conditionalFormatting>
  <conditionalFormatting sqref="D4:D6 D8">
    <cfRule type="duplicateValues" dxfId="253" priority="51"/>
    <cfRule type="duplicateValues" dxfId="252" priority="52"/>
    <cfRule type="duplicateValues" dxfId="251" priority="53"/>
    <cfRule type="duplicateValues" dxfId="250" priority="54"/>
    <cfRule type="duplicateValues" dxfId="249" priority="55"/>
    <cfRule type="duplicateValues" dxfId="248" priority="56"/>
    <cfRule type="duplicateValues" dxfId="247" priority="57"/>
  </conditionalFormatting>
  <conditionalFormatting sqref="D7">
    <cfRule type="duplicateValues" dxfId="246" priority="58"/>
    <cfRule type="duplicateValues" dxfId="245" priority="59"/>
    <cfRule type="duplicateValues" dxfId="244" priority="60"/>
    <cfRule type="duplicateValues" dxfId="243" priority="61"/>
    <cfRule type="duplicateValues" dxfId="242" priority="62"/>
    <cfRule type="duplicateValues" dxfId="241" priority="63"/>
    <cfRule type="duplicateValues" dxfId="240" priority="64"/>
    <cfRule type="duplicateValues" dxfId="239" priority="65"/>
  </conditionalFormatting>
  <conditionalFormatting sqref="D28:D29 D1:E2 D14:D15 D3 D31:D33 D17:D24">
    <cfRule type="duplicateValues" dxfId="238" priority="66"/>
  </conditionalFormatting>
  <conditionalFormatting sqref="D32:D33 D28 D1:E2 D14:D15 D3 D17:D22">
    <cfRule type="duplicateValues" dxfId="237" priority="67"/>
    <cfRule type="duplicateValues" dxfId="236" priority="68"/>
    <cfRule type="duplicateValues" dxfId="235" priority="69"/>
    <cfRule type="duplicateValues" dxfId="234" priority="70"/>
    <cfRule type="duplicateValues" dxfId="233" priority="71"/>
  </conditionalFormatting>
  <conditionalFormatting sqref="D1:E2 D3:D6 D8:D15 D17:D44 D46:D100 D195:E1048576 D103:D194">
    <cfRule type="duplicateValues" dxfId="232" priority="72"/>
  </conditionalFormatting>
  <conditionalFormatting sqref="D101:D102">
    <cfRule type="duplicateValues" dxfId="231" priority="79"/>
    <cfRule type="duplicateValues" dxfId="230" priority="80"/>
  </conditionalFormatting>
  <conditionalFormatting sqref="D1:E2 D3:D100 D195:E1048576 D103:D194">
    <cfRule type="duplicateValues" dxfId="229" priority="44"/>
  </conditionalFormatting>
  <conditionalFormatting sqref="D194 D1:E2 D36 D14:D15 D3 D26:D34 D17:D24">
    <cfRule type="duplicateValues" dxfId="228" priority="73"/>
    <cfRule type="duplicateValues" dxfId="227" priority="74"/>
  </conditionalFormatting>
  <conditionalFormatting sqref="D195:E1048576 D1:E2 D36 D14:D15 D3 D194 D26:D34 D17:D24">
    <cfRule type="duplicateValues" dxfId="226" priority="75"/>
    <cfRule type="duplicateValues" dxfId="225" priority="76"/>
    <cfRule type="duplicateValues" dxfId="224" priority="77"/>
  </conditionalFormatting>
  <conditionalFormatting sqref="D195:E1048576 D1:E2 D36 D14:D15 D3 D194 D17:D34">
    <cfRule type="duplicateValues" dxfId="223" priority="78"/>
  </conditionalFormatting>
  <dataValidations count="2">
    <dataValidation type="list" allowBlank="1" showInputMessage="1" showErrorMessage="1" sqref="G103:G192 G4:G100 G194 E4:E20 E186:E192 E194" xr:uid="{4CF3859C-2E82-4F87-A5A2-F866562BBF8C}">
      <formula1>$AX$4:$AX$10</formula1>
    </dataValidation>
    <dataValidation type="list" allowBlank="1" showInputMessage="1" showErrorMessage="1" sqref="G101:G102" xr:uid="{FAD69D2C-A3A3-44FB-867E-9488AA7002FC}">
      <formula1>#REF!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32" orientation="landscape" r:id="rId1"/>
  <colBreaks count="1" manualBreakCount="1">
    <brk id="4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B8034-41C0-41AA-85DC-248606C9D58B}">
  <sheetPr filterMode="1"/>
  <dimension ref="A1:AT202"/>
  <sheetViews>
    <sheetView view="pageBreakPreview" zoomScale="80" zoomScaleNormal="70" zoomScaleSheetLayoutView="80" workbookViewId="0">
      <pane xSplit="10" ySplit="3" topLeftCell="K4" activePane="bottomRight" state="frozen"/>
      <selection pane="topRight" activeCell="J1" sqref="J1"/>
      <selection pane="bottomLeft" activeCell="A4" sqref="A4"/>
      <selection pane="bottomRight" activeCell="Z1" sqref="Z1"/>
    </sheetView>
  </sheetViews>
  <sheetFormatPr defaultColWidth="9" defaultRowHeight="13.8" x14ac:dyDescent="0.25"/>
  <cols>
    <col min="1" max="1" width="4.77734375" customWidth="1"/>
    <col min="2" max="2" width="9.109375" customWidth="1"/>
    <col min="3" max="3" width="10.77734375" customWidth="1"/>
    <col min="4" max="4" width="34.5546875" customWidth="1"/>
    <col min="5" max="5" width="10.5546875" style="186" customWidth="1"/>
    <col min="6" max="6" width="17.6640625" customWidth="1"/>
    <col min="7" max="7" width="9.33203125" customWidth="1"/>
    <col min="8" max="8" width="10.21875" customWidth="1"/>
    <col min="9" max="9" width="12.6640625" customWidth="1"/>
    <col min="10" max="10" width="13.77734375" customWidth="1"/>
    <col min="11" max="15" width="16.5546875" hidden="1" customWidth="1"/>
    <col min="16" max="16" width="17.5546875" hidden="1" customWidth="1"/>
    <col min="17" max="17" width="18.21875" customWidth="1"/>
    <col min="18" max="18" width="18.21875" hidden="1" customWidth="1"/>
    <col min="19" max="19" width="15.44140625" hidden="1" customWidth="1"/>
    <col min="20" max="20" width="15.33203125" hidden="1" customWidth="1"/>
    <col min="21" max="21" width="19.21875" hidden="1" customWidth="1"/>
    <col min="22" max="22" width="18.6640625" customWidth="1"/>
    <col min="23" max="24" width="16.77734375" customWidth="1"/>
    <col min="25" max="25" width="16.5546875" style="27" customWidth="1"/>
    <col min="26" max="26" width="18.109375" style="27" customWidth="1"/>
    <col min="27" max="27" width="16.77734375" customWidth="1"/>
    <col min="28" max="28" width="16.88671875" customWidth="1"/>
    <col min="29" max="29" width="9.5546875" customWidth="1"/>
    <col min="30" max="30" width="10.6640625" customWidth="1"/>
    <col min="31" max="35" width="7.44140625" customWidth="1"/>
    <col min="36" max="36" width="9.44140625" customWidth="1"/>
    <col min="37" max="37" width="17.109375" customWidth="1"/>
    <col min="38" max="39" width="9.6640625" customWidth="1"/>
    <col min="40" max="40" width="14" customWidth="1"/>
    <col min="41" max="41" width="10.77734375" customWidth="1"/>
    <col min="42" max="42" width="49.21875" customWidth="1"/>
    <col min="43" max="43" width="14.109375" customWidth="1"/>
    <col min="44" max="44" width="27.21875" customWidth="1"/>
    <col min="45" max="45" width="12.109375" customWidth="1"/>
    <col min="46" max="46" width="9" style="28"/>
  </cols>
  <sheetData>
    <row r="1" spans="1:46" ht="20.399999999999999" x14ac:dyDescent="0.25">
      <c r="A1" s="146" t="s">
        <v>583</v>
      </c>
      <c r="B1" s="146"/>
      <c r="C1" s="146"/>
      <c r="D1" s="146"/>
      <c r="E1" s="146"/>
      <c r="F1" s="146"/>
      <c r="G1" s="146"/>
      <c r="H1" s="29"/>
      <c r="I1" s="29"/>
      <c r="J1" s="29"/>
      <c r="K1" s="39">
        <f t="shared" ref="K1:AB1" si="0">SUBTOTAL(9,K4:K194)</f>
        <v>996418.51499999897</v>
      </c>
      <c r="L1" s="39">
        <f t="shared" si="0"/>
        <v>949155.24833333294</v>
      </c>
      <c r="M1" s="39">
        <f t="shared" si="0"/>
        <v>838351.41833333299</v>
      </c>
      <c r="N1" s="39">
        <f t="shared" si="0"/>
        <v>1160575.9633333341</v>
      </c>
      <c r="O1" s="40">
        <f t="shared" si="0"/>
        <v>1311982.7266666661</v>
      </c>
      <c r="P1" s="40">
        <f t="shared" si="0"/>
        <v>1104346.7183333333</v>
      </c>
      <c r="Q1" s="41">
        <f t="shared" si="0"/>
        <v>5326264.9906666651</v>
      </c>
      <c r="R1" s="41">
        <f t="shared" si="0"/>
        <v>1200000</v>
      </c>
      <c r="S1" s="41">
        <f t="shared" si="0"/>
        <v>0</v>
      </c>
      <c r="T1" s="41">
        <f t="shared" si="0"/>
        <v>0</v>
      </c>
      <c r="U1" s="41">
        <f t="shared" si="0"/>
        <v>1450000</v>
      </c>
      <c r="V1" s="41">
        <f t="shared" si="0"/>
        <v>2650000</v>
      </c>
      <c r="W1" s="41">
        <f t="shared" si="0"/>
        <v>2676264.9906666651</v>
      </c>
      <c r="X1" s="41">
        <f t="shared" si="0"/>
        <v>5917784.1400000006</v>
      </c>
      <c r="Y1" s="41">
        <f t="shared" si="0"/>
        <v>2676264.9906666651</v>
      </c>
      <c r="Z1" s="41">
        <f t="shared" si="0"/>
        <v>2789117.9506666651</v>
      </c>
      <c r="AA1" s="41">
        <f>SUBTOTAL(9,AA4:AA194)</f>
        <v>222803.77599999998</v>
      </c>
      <c r="AB1" s="41">
        <f t="shared" si="0"/>
        <v>222803.77599999998</v>
      </c>
      <c r="AC1" s="56"/>
      <c r="AD1" s="56">
        <f>SUBTOTAL(9,AD4:AD194)</f>
        <v>1</v>
      </c>
      <c r="AE1" s="41"/>
      <c r="AF1" s="41"/>
      <c r="AG1" s="41"/>
      <c r="AH1" s="41"/>
      <c r="AI1" s="41"/>
      <c r="AJ1" s="41"/>
      <c r="AK1" s="41">
        <f>SUBTOTAL(9,AK4:AK194)</f>
        <v>216119.66271999996</v>
      </c>
      <c r="AL1" s="66"/>
      <c r="AM1" s="67"/>
      <c r="AN1" s="66"/>
      <c r="AO1" s="68"/>
      <c r="AP1" s="68"/>
      <c r="AQ1" s="69"/>
      <c r="AR1" s="70"/>
    </row>
    <row r="2" spans="1:46" ht="16.2" customHeight="1" x14ac:dyDescent="0.25">
      <c r="A2" s="147" t="s">
        <v>0</v>
      </c>
      <c r="B2" s="143" t="s">
        <v>1</v>
      </c>
      <c r="C2" s="147" t="s">
        <v>2</v>
      </c>
      <c r="D2" s="147" t="s">
        <v>3</v>
      </c>
      <c r="E2" s="143" t="s">
        <v>616</v>
      </c>
      <c r="F2" s="145" t="s">
        <v>465</v>
      </c>
      <c r="G2" s="147" t="s">
        <v>5</v>
      </c>
      <c r="H2" s="143" t="s">
        <v>369</v>
      </c>
      <c r="I2" s="145" t="s">
        <v>442</v>
      </c>
      <c r="J2" s="145" t="s">
        <v>440</v>
      </c>
      <c r="K2" s="148" t="s">
        <v>450</v>
      </c>
      <c r="L2" s="149"/>
      <c r="M2" s="149"/>
      <c r="N2" s="149"/>
      <c r="O2" s="149"/>
      <c r="P2" s="150"/>
      <c r="Q2" s="151" t="s">
        <v>454</v>
      </c>
      <c r="R2" s="159" t="s">
        <v>443</v>
      </c>
      <c r="S2" s="159"/>
      <c r="T2" s="149" t="s">
        <v>444</v>
      </c>
      <c r="U2" s="158"/>
      <c r="V2" s="160" t="s">
        <v>452</v>
      </c>
      <c r="W2" s="153" t="s">
        <v>453</v>
      </c>
      <c r="X2" s="153" t="s">
        <v>455</v>
      </c>
      <c r="Y2" s="155" t="s">
        <v>441</v>
      </c>
      <c r="Z2" s="156"/>
      <c r="AA2" s="95" t="s">
        <v>441</v>
      </c>
      <c r="AB2" s="141" t="s">
        <v>6</v>
      </c>
      <c r="AC2" s="141" t="s">
        <v>375</v>
      </c>
      <c r="AD2" s="141" t="s">
        <v>376</v>
      </c>
      <c r="AE2" s="164" t="s">
        <v>565</v>
      </c>
      <c r="AF2" s="165"/>
      <c r="AG2" s="165"/>
      <c r="AH2" s="166"/>
      <c r="AI2" s="157" t="s">
        <v>566</v>
      </c>
      <c r="AJ2" s="141" t="s">
        <v>567</v>
      </c>
      <c r="AK2" s="141" t="s">
        <v>8</v>
      </c>
      <c r="AL2" s="162" t="s">
        <v>9</v>
      </c>
      <c r="AM2" s="141" t="s">
        <v>10</v>
      </c>
      <c r="AN2" s="162" t="s">
        <v>11</v>
      </c>
      <c r="AO2" s="141" t="s">
        <v>12</v>
      </c>
      <c r="AP2" s="5" t="s">
        <v>13</v>
      </c>
      <c r="AQ2" s="147" t="s">
        <v>14</v>
      </c>
      <c r="AR2" s="157" t="s">
        <v>15</v>
      </c>
    </row>
    <row r="3" spans="1:46" ht="32.4" x14ac:dyDescent="0.25">
      <c r="A3" s="147"/>
      <c r="B3" s="144"/>
      <c r="C3" s="147"/>
      <c r="D3" s="147"/>
      <c r="E3" s="144"/>
      <c r="F3" s="144"/>
      <c r="G3" s="147"/>
      <c r="H3" s="144"/>
      <c r="I3" s="144"/>
      <c r="J3" s="144"/>
      <c r="K3" s="15" t="s">
        <v>377</v>
      </c>
      <c r="L3" s="15" t="s">
        <v>378</v>
      </c>
      <c r="M3" s="15" t="s">
        <v>379</v>
      </c>
      <c r="N3" s="15" t="s">
        <v>380</v>
      </c>
      <c r="O3" s="15" t="s">
        <v>381</v>
      </c>
      <c r="P3" s="101" t="s">
        <v>449</v>
      </c>
      <c r="Q3" s="152"/>
      <c r="R3" s="88" t="s">
        <v>383</v>
      </c>
      <c r="S3" s="88" t="s">
        <v>384</v>
      </c>
      <c r="T3" s="102" t="s">
        <v>451</v>
      </c>
      <c r="U3" s="103" t="s">
        <v>386</v>
      </c>
      <c r="V3" s="161"/>
      <c r="W3" s="154"/>
      <c r="X3" s="154"/>
      <c r="Y3" s="104" t="s">
        <v>392</v>
      </c>
      <c r="Z3" s="105" t="s">
        <v>393</v>
      </c>
      <c r="AA3" s="59" t="s">
        <v>16</v>
      </c>
      <c r="AB3" s="142"/>
      <c r="AC3" s="142"/>
      <c r="AD3" s="142"/>
      <c r="AE3" s="15" t="s">
        <v>564</v>
      </c>
      <c r="AF3" s="15" t="s">
        <v>562</v>
      </c>
      <c r="AG3" s="15" t="s">
        <v>563</v>
      </c>
      <c r="AH3" s="15" t="s">
        <v>568</v>
      </c>
      <c r="AI3" s="157"/>
      <c r="AJ3" s="142"/>
      <c r="AK3" s="142"/>
      <c r="AL3" s="163"/>
      <c r="AM3" s="142"/>
      <c r="AN3" s="163"/>
      <c r="AO3" s="142"/>
      <c r="AP3" s="16" t="s">
        <v>17</v>
      </c>
      <c r="AQ3" s="147"/>
      <c r="AR3" s="157"/>
    </row>
    <row r="4" spans="1:46" ht="36" hidden="1" customHeight="1" x14ac:dyDescent="0.25">
      <c r="A4" s="7">
        <f>ROW()-3</f>
        <v>1</v>
      </c>
      <c r="B4" s="7" t="s">
        <v>29</v>
      </c>
      <c r="C4" s="8" t="s">
        <v>146</v>
      </c>
      <c r="D4" s="114" t="s">
        <v>147</v>
      </c>
      <c r="E4" s="12" t="s">
        <v>34</v>
      </c>
      <c r="F4" s="11" t="s">
        <v>21</v>
      </c>
      <c r="G4" s="12" t="s">
        <v>34</v>
      </c>
      <c r="H4" s="73">
        <v>1</v>
      </c>
      <c r="I4" s="31">
        <f>VLOOKUP(C4,[1]Sheet1!$B:$AY,50,0)</f>
        <v>821382.33</v>
      </c>
      <c r="J4" s="31">
        <f>VLOOKUP(C4,[1]Sheet1!$B:$AZ,51,0)</f>
        <v>906892.1</v>
      </c>
      <c r="K4" s="44">
        <f>VLOOKUP(C4,[1]Sheet1!$B$5:$BB$697,53,0)</f>
        <v>13424.1683333333</v>
      </c>
      <c r="L4" s="44">
        <f>VLOOKUP(C4,[1]Sheet1!$B:$BC,54,0)</f>
        <v>65462.985000000001</v>
      </c>
      <c r="M4" s="44">
        <f>VLOOKUP(C4,[1]Sheet1!$B:$BD,55,0)</f>
        <v>65462.985000000001</v>
      </c>
      <c r="N4" s="44">
        <f>VLOOKUP(C4,[1]Sheet1!$B:$BE,56,0)</f>
        <v>100850.661666667</v>
      </c>
      <c r="O4" s="44">
        <f>VLOOKUP(C4,[1]Sheet1!$B:$BF,57,0)</f>
        <v>122645.426666667</v>
      </c>
      <c r="P4" s="44">
        <f>VLOOKUP(C4,[2]Sheet1!$B:$BH,59,0)</f>
        <v>123472.88666666666</v>
      </c>
      <c r="Q4" s="108">
        <f>SUM(K4:P4)*H4</f>
        <v>491319.11333333398</v>
      </c>
      <c r="R4" s="109">
        <f>VLOOKUP(C4,[3]Sheet2!$A:$V,21,0)</f>
        <v>300000</v>
      </c>
      <c r="S4" s="109"/>
      <c r="T4" s="109"/>
      <c r="U4" s="109">
        <f>VLOOKUP(C4,'[4]5.30 (2)'!$C$4:$V$115,20,0)</f>
        <v>180000</v>
      </c>
      <c r="V4" s="109">
        <f>SUM(R4:U4)</f>
        <v>480000</v>
      </c>
      <c r="W4" s="106">
        <f>Q4-V4</f>
        <v>11319.113333333982</v>
      </c>
      <c r="X4" s="112">
        <f>J4-T4-U4</f>
        <v>726892.1</v>
      </c>
      <c r="Y4" s="61">
        <f>_xlfn.IFS(G4="原材料",X4,G4="涉诉",X4,G4="临采",X4,G4="零部件",W4,G4="销售",W4,G4="固定资产",X4)</f>
        <v>726892.1</v>
      </c>
      <c r="Z4" s="107">
        <f>IF(Y4&gt;=0,Y4,0)</f>
        <v>726892.1</v>
      </c>
      <c r="AA4" s="138">
        <v>150000</v>
      </c>
      <c r="AB4" s="17">
        <f>AA4</f>
        <v>150000</v>
      </c>
      <c r="AC4" s="26">
        <f>IF(Z4&lt;=0,"100%",AA4/Z4)</f>
        <v>0.20635800003879531</v>
      </c>
      <c r="AD4" s="122">
        <f t="shared" ref="AD4:AD67" si="1">AB4/$AB$1</f>
        <v>0.6732381411704621</v>
      </c>
      <c r="AE4" s="124"/>
      <c r="AF4" s="24"/>
      <c r="AG4" s="24"/>
      <c r="AH4" s="124">
        <f>SUM(AE4:AG4)</f>
        <v>0</v>
      </c>
      <c r="AI4" s="24">
        <v>0</v>
      </c>
      <c r="AJ4" s="126">
        <f>IF(AB4=0,0,AH4/AB4+AI4)</f>
        <v>0</v>
      </c>
      <c r="AK4" s="17">
        <f>AB4*(1-AJ4)</f>
        <v>150000</v>
      </c>
      <c r="AL4" s="14">
        <v>45481</v>
      </c>
      <c r="AM4" s="7">
        <v>7</v>
      </c>
      <c r="AN4" s="14">
        <f>AL4-AM4</f>
        <v>45474</v>
      </c>
      <c r="AO4" s="10" t="s">
        <v>35</v>
      </c>
      <c r="AP4" s="17"/>
      <c r="AQ4" s="7" t="s">
        <v>143</v>
      </c>
      <c r="AR4" s="20" t="s">
        <v>588</v>
      </c>
      <c r="AT4" s="83" t="s">
        <v>34</v>
      </c>
    </row>
    <row r="5" spans="1:46" ht="36" hidden="1" customHeight="1" x14ac:dyDescent="0.25">
      <c r="A5" s="7">
        <f>ROW()-3</f>
        <v>2</v>
      </c>
      <c r="B5" s="7" t="s">
        <v>29</v>
      </c>
      <c r="C5" s="8" t="s">
        <v>141</v>
      </c>
      <c r="D5" s="114" t="s">
        <v>142</v>
      </c>
      <c r="E5" s="12" t="s">
        <v>34</v>
      </c>
      <c r="F5" s="11" t="s">
        <v>615</v>
      </c>
      <c r="G5" s="12" t="s">
        <v>34</v>
      </c>
      <c r="H5" s="73">
        <v>1</v>
      </c>
      <c r="I5" s="31">
        <f>VLOOKUP(C5,[1]Sheet1!$B:$AY,50,0)</f>
        <v>4982009.82</v>
      </c>
      <c r="J5" s="31">
        <f>VLOOKUP(C5,[1]Sheet1!$B:$AZ,51,0)</f>
        <v>3452849.82</v>
      </c>
      <c r="K5" s="44">
        <f>VLOOKUP(C5,[1]Sheet1!$B$5:$BB$697,53,0)</f>
        <v>132034.97</v>
      </c>
      <c r="L5" s="44">
        <f>VLOOKUP(C5,[1]Sheet1!$B:$BC,54,0)</f>
        <v>301994.96999999997</v>
      </c>
      <c r="M5" s="44">
        <f>VLOOKUP(C5,[1]Sheet1!$B:$BD,55,0)</f>
        <v>415034.97</v>
      </c>
      <c r="N5" s="44">
        <f>VLOOKUP(C5,[1]Sheet1!$B:$BE,56,0)</f>
        <v>575474.97</v>
      </c>
      <c r="O5" s="44">
        <f>VLOOKUP(C5,[1]Sheet1!$B:$BF,57,0)</f>
        <v>720434.97</v>
      </c>
      <c r="P5" s="44">
        <f>VLOOKUP(C5,[2]Sheet1!$B:$BH,59,0)</f>
        <v>813100</v>
      </c>
      <c r="Q5" s="108">
        <f>SUM(K5:P5)*H5</f>
        <v>2958074.8499999996</v>
      </c>
      <c r="R5" s="109">
        <f>VLOOKUP(C5,[3]Sheet2!$A:$V,21,0)</f>
        <v>1520000</v>
      </c>
      <c r="S5" s="109">
        <v>320000</v>
      </c>
      <c r="T5" s="109"/>
      <c r="U5" s="109">
        <f>VLOOKUP(C5,'[4]5.30 (2)'!$C$4:$V$115,20,0)</f>
        <v>400000</v>
      </c>
      <c r="V5" s="109">
        <f>SUM(R5:U5)</f>
        <v>2240000</v>
      </c>
      <c r="W5" s="106">
        <f>Q5-V5</f>
        <v>718074.84999999963</v>
      </c>
      <c r="X5" s="112">
        <f>J5-T5-U5</f>
        <v>3052849.82</v>
      </c>
      <c r="Y5" s="61">
        <f>_xlfn.IFS(G5="原材料",X5,G5="涉诉",X5,G5="临采",X5,G5="零部件",W5,G5="销售",W5,G5="固定资产",X5)</f>
        <v>3052849.82</v>
      </c>
      <c r="Z5" s="107">
        <f>IF(Y5&gt;=0,Y5,0)</f>
        <v>3052849.82</v>
      </c>
      <c r="AA5" s="61"/>
      <c r="AB5" s="17">
        <f>AA5</f>
        <v>0</v>
      </c>
      <c r="AC5" s="26">
        <f>IF(Z5&lt;=0,"100%",AA5/Z5)</f>
        <v>0</v>
      </c>
      <c r="AD5" s="122">
        <f t="shared" si="1"/>
        <v>0</v>
      </c>
      <c r="AE5" s="124"/>
      <c r="AF5" s="24"/>
      <c r="AG5" s="24"/>
      <c r="AH5" s="124">
        <f t="shared" ref="AH5:AH68" si="2">SUM(AE5:AG5)</f>
        <v>0</v>
      </c>
      <c r="AI5" s="24"/>
      <c r="AJ5" s="126">
        <f t="shared" ref="AJ5:AJ68" si="3">IF(AB5=0,0,AH5/AB5+AI5)</f>
        <v>0</v>
      </c>
      <c r="AK5" s="17">
        <f t="shared" ref="AK5:AK68" si="4">AB5*(1-AJ5)</f>
        <v>0</v>
      </c>
      <c r="AL5" s="134"/>
      <c r="AM5" s="135"/>
      <c r="AN5" s="134"/>
      <c r="AO5" s="10" t="s">
        <v>189</v>
      </c>
      <c r="AP5" s="23"/>
      <c r="AQ5" s="7" t="s">
        <v>143</v>
      </c>
      <c r="AR5" s="20" t="s">
        <v>395</v>
      </c>
      <c r="AT5" s="83" t="s">
        <v>22</v>
      </c>
    </row>
    <row r="6" spans="1:46" ht="36" hidden="1" customHeight="1" x14ac:dyDescent="0.25">
      <c r="A6" s="7">
        <f t="shared" ref="A6:A69" si="5">ROW()-3</f>
        <v>3</v>
      </c>
      <c r="B6" s="7" t="s">
        <v>29</v>
      </c>
      <c r="C6" s="8"/>
      <c r="D6" s="121" t="s">
        <v>559</v>
      </c>
      <c r="E6" s="12" t="s">
        <v>34</v>
      </c>
      <c r="F6" s="11" t="s">
        <v>21</v>
      </c>
      <c r="G6" s="12" t="s">
        <v>34</v>
      </c>
      <c r="H6" s="73">
        <v>1</v>
      </c>
      <c r="I6" s="31"/>
      <c r="J6" s="31"/>
      <c r="K6" s="44"/>
      <c r="L6" s="44"/>
      <c r="M6" s="44"/>
      <c r="N6" s="44"/>
      <c r="O6" s="44"/>
      <c r="P6" s="44"/>
      <c r="Q6" s="108"/>
      <c r="R6" s="109"/>
      <c r="S6" s="109"/>
      <c r="T6" s="109"/>
      <c r="U6" s="109"/>
      <c r="V6" s="109"/>
      <c r="W6" s="106"/>
      <c r="X6" s="112"/>
      <c r="Y6" s="61"/>
      <c r="Z6" s="107"/>
      <c r="AA6" s="61"/>
      <c r="AB6" s="17"/>
      <c r="AC6" s="26"/>
      <c r="AD6" s="122">
        <f t="shared" si="1"/>
        <v>0</v>
      </c>
      <c r="AE6" s="124"/>
      <c r="AF6" s="24"/>
      <c r="AG6" s="24"/>
      <c r="AH6" s="124">
        <f t="shared" si="2"/>
        <v>0</v>
      </c>
      <c r="AI6" s="24"/>
      <c r="AJ6" s="126">
        <f t="shared" si="3"/>
        <v>0</v>
      </c>
      <c r="AK6" s="17">
        <f t="shared" si="4"/>
        <v>0</v>
      </c>
      <c r="AL6" s="14"/>
      <c r="AM6" s="7"/>
      <c r="AN6" s="14"/>
      <c r="AO6" s="10"/>
      <c r="AP6" s="23"/>
      <c r="AQ6" s="7"/>
      <c r="AR6" s="20"/>
      <c r="AT6" s="83" t="s">
        <v>359</v>
      </c>
    </row>
    <row r="7" spans="1:46" ht="36" hidden="1" customHeight="1" x14ac:dyDescent="0.25">
      <c r="A7" s="7">
        <f t="shared" si="5"/>
        <v>4</v>
      </c>
      <c r="B7" s="7" t="s">
        <v>29</v>
      </c>
      <c r="C7" s="8" t="s">
        <v>246</v>
      </c>
      <c r="D7" s="115" t="s">
        <v>247</v>
      </c>
      <c r="E7" s="12" t="s">
        <v>34</v>
      </c>
      <c r="F7" s="11" t="s">
        <v>21</v>
      </c>
      <c r="G7" s="12" t="s">
        <v>34</v>
      </c>
      <c r="H7" s="73">
        <v>1</v>
      </c>
      <c r="I7" s="31">
        <f>VLOOKUP(C7,[1]Sheet1!$B:$AY,50,0)</f>
        <v>18604.32</v>
      </c>
      <c r="J7" s="31">
        <f>VLOOKUP(C7,[1]Sheet1!$B:$AZ,51,0)</f>
        <v>37208.639999999999</v>
      </c>
      <c r="K7" s="44">
        <f>VLOOKUP(C7,[1]Sheet1!$B$5:$BB$697,53,0)</f>
        <v>0</v>
      </c>
      <c r="L7" s="44">
        <f>VLOOKUP(C7,[1]Sheet1!$B:$BC,54,0)</f>
        <v>0</v>
      </c>
      <c r="M7" s="44">
        <f>VLOOKUP(C7,[1]Sheet1!$B:$BD,55,0)</f>
        <v>0</v>
      </c>
      <c r="N7" s="44">
        <f>VLOOKUP(C7,[1]Sheet1!$B:$BE,56,0)</f>
        <v>0</v>
      </c>
      <c r="O7" s="44">
        <f>VLOOKUP(C7,[1]Sheet1!$B:$BF,57,0)</f>
        <v>0</v>
      </c>
      <c r="P7" s="44">
        <f>VLOOKUP(C7,[2]Sheet1!$B:$BH,59,0)</f>
        <v>3100.72</v>
      </c>
      <c r="Q7" s="108">
        <f t="shared" ref="Q7:Q70" si="6">SUM(K7:P7)*H7</f>
        <v>3100.72</v>
      </c>
      <c r="R7" s="109"/>
      <c r="S7" s="109"/>
      <c r="T7" s="109"/>
      <c r="U7" s="109">
        <f>VLOOKUP(C7,'[4]5.30 (2)'!$C$4:$V$115,20,0)</f>
        <v>13953.24</v>
      </c>
      <c r="V7" s="109">
        <f t="shared" ref="V7:V70" si="7">SUM(R7:U7)</f>
        <v>13953.24</v>
      </c>
      <c r="W7" s="106">
        <f t="shared" ref="W7:W70" si="8">Q7-V7</f>
        <v>-10852.52</v>
      </c>
      <c r="X7" s="112">
        <f t="shared" ref="X7:X70" si="9">J7-T7-U7</f>
        <v>23255.4</v>
      </c>
      <c r="Y7" s="61">
        <f t="shared" ref="Y7:Y70" si="10">_xlfn.IFS(G7="原材料",X7,G7="涉诉",X7,G7="临采",X7,G7="零部件",W7,G7="销售",W7,G7="固定资产",X7)</f>
        <v>23255.4</v>
      </c>
      <c r="Z7" s="107">
        <f t="shared" ref="Z7:Z70" si="11">IF(Y7&gt;=0,Y7,0)</f>
        <v>23255.4</v>
      </c>
      <c r="AA7" s="61"/>
      <c r="AB7" s="17">
        <f t="shared" ref="AB7:AB70" si="12">AA7</f>
        <v>0</v>
      </c>
      <c r="AC7" s="26">
        <f t="shared" ref="AC7:AC70" si="13">IF(Z7&lt;=0,"100%",AA7/Z7)</f>
        <v>0</v>
      </c>
      <c r="AD7" s="122">
        <f t="shared" si="1"/>
        <v>0</v>
      </c>
      <c r="AE7" s="124"/>
      <c r="AF7" s="24"/>
      <c r="AG7" s="24"/>
      <c r="AH7" s="124">
        <f t="shared" si="2"/>
        <v>0</v>
      </c>
      <c r="AI7" s="24"/>
      <c r="AJ7" s="126">
        <f t="shared" si="3"/>
        <v>0</v>
      </c>
      <c r="AK7" s="17">
        <f t="shared" si="4"/>
        <v>0</v>
      </c>
      <c r="AL7" s="14"/>
      <c r="AM7" s="7"/>
      <c r="AN7" s="14"/>
      <c r="AO7" s="10" t="s">
        <v>23</v>
      </c>
      <c r="AP7" s="23"/>
      <c r="AQ7" s="7" t="s">
        <v>143</v>
      </c>
      <c r="AR7" s="20"/>
      <c r="AT7" s="83" t="s">
        <v>203</v>
      </c>
    </row>
    <row r="8" spans="1:46" ht="36" hidden="1" customHeight="1" x14ac:dyDescent="0.25">
      <c r="A8" s="7">
        <f t="shared" si="5"/>
        <v>5</v>
      </c>
      <c r="B8" s="7" t="s">
        <v>29</v>
      </c>
      <c r="C8" s="8" t="s">
        <v>144</v>
      </c>
      <c r="D8" s="114" t="s">
        <v>145</v>
      </c>
      <c r="E8" s="12" t="s">
        <v>34</v>
      </c>
      <c r="F8" s="11" t="s">
        <v>21</v>
      </c>
      <c r="G8" s="12" t="s">
        <v>34</v>
      </c>
      <c r="H8" s="73">
        <v>1</v>
      </c>
      <c r="I8" s="31">
        <f>VLOOKUP(C8,[1]Sheet1!$B:$AY,50,0)</f>
        <v>1538321.05</v>
      </c>
      <c r="J8" s="31">
        <f>VLOOKUP(C8,[1]Sheet1!$B:$AZ,51,0)</f>
        <v>1538321.05</v>
      </c>
      <c r="K8" s="44">
        <f>VLOOKUP(C8,[1]Sheet1!$B$5:$BB$697,53,0)</f>
        <v>0</v>
      </c>
      <c r="L8" s="44">
        <f>VLOOKUP(C8,[1]Sheet1!$B:$BC,54,0)</f>
        <v>0</v>
      </c>
      <c r="M8" s="44">
        <f>VLOOKUP(C8,[1]Sheet1!$B:$BD,55,0)</f>
        <v>0</v>
      </c>
      <c r="N8" s="44">
        <f>VLOOKUP(C8,[1]Sheet1!$B:$BE,56,0)</f>
        <v>0</v>
      </c>
      <c r="O8" s="44">
        <f>VLOOKUP(C8,[1]Sheet1!$B:$BF,57,0)</f>
        <v>153029.50833333301</v>
      </c>
      <c r="P8" s="44">
        <f>VLOOKUP(C8,[2]Sheet1!$B:$BH,59,0)</f>
        <v>256386.84166666667</v>
      </c>
      <c r="Q8" s="108">
        <f t="shared" si="6"/>
        <v>409416.34999999969</v>
      </c>
      <c r="R8" s="109">
        <f>VLOOKUP(C8,[3]Sheet2!$A:$V,21,0)</f>
        <v>500000</v>
      </c>
      <c r="S8" s="109"/>
      <c r="T8" s="109"/>
      <c r="U8" s="109">
        <f>VLOOKUP(C8,'[4]5.30 (2)'!$C$4:$V$115,20,0)</f>
        <v>500000</v>
      </c>
      <c r="V8" s="109">
        <f t="shared" si="7"/>
        <v>1000000</v>
      </c>
      <c r="W8" s="106">
        <f t="shared" si="8"/>
        <v>-590583.65000000037</v>
      </c>
      <c r="X8" s="112">
        <f t="shared" si="9"/>
        <v>1038321.05</v>
      </c>
      <c r="Y8" s="61">
        <f t="shared" si="10"/>
        <v>1038321.05</v>
      </c>
      <c r="Z8" s="107">
        <f t="shared" si="11"/>
        <v>1038321.05</v>
      </c>
      <c r="AA8" s="138">
        <v>500000</v>
      </c>
      <c r="AB8" s="17">
        <f t="shared" si="12"/>
        <v>500000</v>
      </c>
      <c r="AC8" s="26">
        <f t="shared" si="13"/>
        <v>0.48154662760617245</v>
      </c>
      <c r="AD8" s="122">
        <f t="shared" si="1"/>
        <v>2.2441271372348734</v>
      </c>
      <c r="AE8" s="124"/>
      <c r="AF8" s="24"/>
      <c r="AG8" s="24"/>
      <c r="AH8" s="124">
        <f t="shared" si="2"/>
        <v>0</v>
      </c>
      <c r="AI8" s="24">
        <v>0</v>
      </c>
      <c r="AJ8" s="126">
        <f t="shared" si="3"/>
        <v>0</v>
      </c>
      <c r="AK8" s="17">
        <f t="shared" si="4"/>
        <v>500000</v>
      </c>
      <c r="AL8" s="14">
        <v>45476</v>
      </c>
      <c r="AM8" s="7">
        <v>3</v>
      </c>
      <c r="AN8" s="14">
        <f>AL8-AM8</f>
        <v>45473</v>
      </c>
      <c r="AO8" s="10" t="s">
        <v>189</v>
      </c>
      <c r="AP8" s="23"/>
      <c r="AQ8" s="7" t="s">
        <v>143</v>
      </c>
      <c r="AR8" s="20" t="s">
        <v>395</v>
      </c>
      <c r="AT8" s="83" t="s">
        <v>335</v>
      </c>
    </row>
    <row r="9" spans="1:46" ht="36" hidden="1" customHeight="1" x14ac:dyDescent="0.25">
      <c r="A9" s="7">
        <f t="shared" si="5"/>
        <v>6</v>
      </c>
      <c r="B9" s="7" t="s">
        <v>18</v>
      </c>
      <c r="C9" s="8" t="s">
        <v>92</v>
      </c>
      <c r="D9" s="114" t="s">
        <v>93</v>
      </c>
      <c r="E9" s="12" t="s">
        <v>34</v>
      </c>
      <c r="F9" s="11" t="s">
        <v>21</v>
      </c>
      <c r="G9" s="12" t="s">
        <v>34</v>
      </c>
      <c r="H9" s="73">
        <v>1</v>
      </c>
      <c r="I9" s="31">
        <f>VLOOKUP(C9,[1]Sheet1!$B:$AY,50,0)</f>
        <v>1813373.43</v>
      </c>
      <c r="J9" s="31">
        <f>VLOOKUP(C9,[1]Sheet1!$B:$AZ,51,0)</f>
        <v>1813373.43</v>
      </c>
      <c r="K9" s="44">
        <f>VLOOKUP(C9,[1]Sheet1!$B$5:$BB$697,53,0)</f>
        <v>0</v>
      </c>
      <c r="L9" s="44">
        <f>VLOOKUP(C9,[1]Sheet1!$B:$BC,54,0)</f>
        <v>0</v>
      </c>
      <c r="M9" s="44">
        <f>VLOOKUP(C9,[1]Sheet1!$B:$BD,55,0)</f>
        <v>0</v>
      </c>
      <c r="N9" s="44">
        <f>VLOOKUP(C9,[1]Sheet1!$B:$BE,56,0)</f>
        <v>87330.416666666701</v>
      </c>
      <c r="O9" s="44">
        <f>VLOOKUP(C9,[1]Sheet1!$B:$BF,57,0)</f>
        <v>87330.416666666701</v>
      </c>
      <c r="P9" s="44">
        <f>VLOOKUP(C9,[2]Sheet1!$B:$BH,59,0)</f>
        <v>302228.90499999997</v>
      </c>
      <c r="Q9" s="108">
        <f t="shared" si="6"/>
        <v>476889.7383333334</v>
      </c>
      <c r="R9" s="109">
        <f>VLOOKUP(C9,[3]Sheet2!$A:$V,21,0)</f>
        <v>2240000</v>
      </c>
      <c r="S9" s="109"/>
      <c r="T9" s="109"/>
      <c r="U9" s="109">
        <f>VLOOKUP(C9,'[4]5.30 (2)'!$C$4:$V$115,20,0)</f>
        <v>400000</v>
      </c>
      <c r="V9" s="109">
        <f t="shared" si="7"/>
        <v>2640000</v>
      </c>
      <c r="W9" s="106">
        <f t="shared" si="8"/>
        <v>-2163110.2616666667</v>
      </c>
      <c r="X9" s="112">
        <f t="shared" si="9"/>
        <v>1413373.43</v>
      </c>
      <c r="Y9" s="61">
        <f t="shared" si="10"/>
        <v>1413373.43</v>
      </c>
      <c r="Z9" s="107">
        <f t="shared" si="11"/>
        <v>1413373.43</v>
      </c>
      <c r="AA9" s="138">
        <v>400000</v>
      </c>
      <c r="AB9" s="17">
        <f t="shared" si="12"/>
        <v>400000</v>
      </c>
      <c r="AC9" s="26">
        <f t="shared" si="13"/>
        <v>0.2830108388269334</v>
      </c>
      <c r="AD9" s="122">
        <f t="shared" si="1"/>
        <v>1.7953017097878989</v>
      </c>
      <c r="AE9" s="124"/>
      <c r="AF9" s="24"/>
      <c r="AG9" s="24"/>
      <c r="AH9" s="124">
        <f t="shared" si="2"/>
        <v>0</v>
      </c>
      <c r="AI9" s="24">
        <v>0</v>
      </c>
      <c r="AJ9" s="126">
        <f t="shared" si="3"/>
        <v>0</v>
      </c>
      <c r="AK9" s="17">
        <f t="shared" si="4"/>
        <v>400000</v>
      </c>
      <c r="AL9" s="14">
        <v>45476</v>
      </c>
      <c r="AM9" s="7">
        <v>3</v>
      </c>
      <c r="AN9" s="14">
        <f>AL9-AM9</f>
        <v>45473</v>
      </c>
      <c r="AO9" s="10" t="s">
        <v>23</v>
      </c>
      <c r="AP9" s="17"/>
      <c r="AQ9" s="7" t="s">
        <v>56</v>
      </c>
      <c r="AR9" s="20" t="s">
        <v>394</v>
      </c>
      <c r="AT9" s="83" t="s">
        <v>127</v>
      </c>
    </row>
    <row r="10" spans="1:46" ht="36" hidden="1" customHeight="1" x14ac:dyDescent="0.25">
      <c r="A10" s="7">
        <f t="shared" si="5"/>
        <v>7</v>
      </c>
      <c r="B10" s="7" t="s">
        <v>18</v>
      </c>
      <c r="C10" s="8" t="s">
        <v>96</v>
      </c>
      <c r="D10" s="114" t="s">
        <v>97</v>
      </c>
      <c r="E10" s="12" t="s">
        <v>34</v>
      </c>
      <c r="F10" s="11" t="s">
        <v>21</v>
      </c>
      <c r="G10" s="12" t="s">
        <v>34</v>
      </c>
      <c r="H10" s="73">
        <v>1</v>
      </c>
      <c r="I10" s="31">
        <f>VLOOKUP(C10,[1]Sheet1!$B:$AY,50,0)</f>
        <v>491750.82</v>
      </c>
      <c r="J10" s="31">
        <f>VLOOKUP(C10,[1]Sheet1!$B:$AZ,51,0)</f>
        <v>491750.82</v>
      </c>
      <c r="K10" s="44">
        <f>VLOOKUP(C10,[1]Sheet1!$B$5:$BB$697,53,0)</f>
        <v>0</v>
      </c>
      <c r="L10" s="44">
        <f>VLOOKUP(C10,[1]Sheet1!$B:$BC,54,0)</f>
        <v>0</v>
      </c>
      <c r="M10" s="44">
        <f>VLOOKUP(C10,[1]Sheet1!$B:$BD,55,0)</f>
        <v>0</v>
      </c>
      <c r="N10" s="44">
        <f>VLOOKUP(C10,[1]Sheet1!$B:$BE,56,0)</f>
        <v>0</v>
      </c>
      <c r="O10" s="44">
        <f>VLOOKUP(C10,[1]Sheet1!$B:$BF,57,0)</f>
        <v>23624.4116666667</v>
      </c>
      <c r="P10" s="44">
        <f>VLOOKUP(C10,[2]Sheet1!$B:$BH,59,0)</f>
        <v>81958.469999999987</v>
      </c>
      <c r="Q10" s="108">
        <f t="shared" si="6"/>
        <v>105582.88166666668</v>
      </c>
      <c r="R10" s="109">
        <f>VLOOKUP(C10,[3]Sheet2!$A:$V,21,0)</f>
        <v>900000</v>
      </c>
      <c r="S10" s="109"/>
      <c r="T10" s="109"/>
      <c r="U10" s="109">
        <f>VLOOKUP(C10,'[4]5.30 (2)'!$C$4:$V$115,20,0)</f>
        <v>250000</v>
      </c>
      <c r="V10" s="109">
        <f t="shared" si="7"/>
        <v>1150000</v>
      </c>
      <c r="W10" s="106">
        <f t="shared" si="8"/>
        <v>-1044417.1183333333</v>
      </c>
      <c r="X10" s="112">
        <f t="shared" si="9"/>
        <v>241750.82</v>
      </c>
      <c r="Y10" s="61">
        <f t="shared" si="10"/>
        <v>241750.82</v>
      </c>
      <c r="Z10" s="107">
        <f t="shared" si="11"/>
        <v>241750.82</v>
      </c>
      <c r="AA10" s="138">
        <v>200000</v>
      </c>
      <c r="AB10" s="17">
        <f t="shared" si="12"/>
        <v>200000</v>
      </c>
      <c r="AC10" s="26">
        <f t="shared" si="13"/>
        <v>0.8272981245730624</v>
      </c>
      <c r="AD10" s="122">
        <f t="shared" si="1"/>
        <v>0.89765085489394947</v>
      </c>
      <c r="AE10" s="124"/>
      <c r="AF10" s="24"/>
      <c r="AG10" s="24"/>
      <c r="AH10" s="124">
        <f t="shared" si="2"/>
        <v>0</v>
      </c>
      <c r="AI10" s="24">
        <v>0</v>
      </c>
      <c r="AJ10" s="126">
        <f t="shared" si="3"/>
        <v>0</v>
      </c>
      <c r="AK10" s="17">
        <f t="shared" si="4"/>
        <v>200000</v>
      </c>
      <c r="AL10" s="14">
        <v>45476</v>
      </c>
      <c r="AM10" s="7">
        <v>3</v>
      </c>
      <c r="AN10" s="14">
        <f>AL10-AM10</f>
        <v>45473</v>
      </c>
      <c r="AO10" s="10" t="s">
        <v>23</v>
      </c>
      <c r="AP10" s="17"/>
      <c r="AQ10" s="7" t="s">
        <v>56</v>
      </c>
      <c r="AR10" s="20" t="s">
        <v>394</v>
      </c>
      <c r="AT10" s="83" t="s">
        <v>124</v>
      </c>
    </row>
    <row r="11" spans="1:46" ht="36" hidden="1" customHeight="1" x14ac:dyDescent="0.25">
      <c r="A11" s="7">
        <f t="shared" si="5"/>
        <v>8</v>
      </c>
      <c r="B11" s="7" t="s">
        <v>29</v>
      </c>
      <c r="C11" s="8" t="s">
        <v>94</v>
      </c>
      <c r="D11" s="114" t="s">
        <v>95</v>
      </c>
      <c r="E11" s="12" t="s">
        <v>34</v>
      </c>
      <c r="F11" s="11" t="s">
        <v>27</v>
      </c>
      <c r="G11" s="12" t="s">
        <v>34</v>
      </c>
      <c r="H11" s="73">
        <v>1</v>
      </c>
      <c r="I11" s="31">
        <f>VLOOKUP(C11,[1]Sheet1!$B:$AY,50,0)</f>
        <v>757565.08</v>
      </c>
      <c r="J11" s="31">
        <f>VLOOKUP(C11,[1]Sheet1!$B:$AZ,51,0)</f>
        <v>757565.08</v>
      </c>
      <c r="K11" s="44">
        <f>VLOOKUP(C11,[1]Sheet1!$B$5:$BB$697,53,0)</f>
        <v>0</v>
      </c>
      <c r="L11" s="44">
        <f>VLOOKUP(C11,[1]Sheet1!$B:$BC,54,0)</f>
        <v>0</v>
      </c>
      <c r="M11" s="44">
        <f>VLOOKUP(C11,[1]Sheet1!$B:$BD,55,0)</f>
        <v>0</v>
      </c>
      <c r="N11" s="44">
        <f>VLOOKUP(C11,[1]Sheet1!$B:$BE,56,0)</f>
        <v>112726.566666667</v>
      </c>
      <c r="O11" s="44">
        <f>VLOOKUP(C11,[1]Sheet1!$B:$BF,57,0)</f>
        <v>126260.846666667</v>
      </c>
      <c r="P11" s="44">
        <f>VLOOKUP(C11,[2]Sheet1!$B:$BH,59,0)</f>
        <v>126260.84666666668</v>
      </c>
      <c r="Q11" s="108">
        <f t="shared" si="6"/>
        <v>365248.26000000071</v>
      </c>
      <c r="R11" s="109">
        <f>VLOOKUP(C11,[3]Sheet2!$A:$V,21,0)</f>
        <v>750000</v>
      </c>
      <c r="S11" s="109"/>
      <c r="T11" s="109"/>
      <c r="U11" s="109"/>
      <c r="V11" s="109">
        <f t="shared" si="7"/>
        <v>750000</v>
      </c>
      <c r="W11" s="106">
        <f t="shared" si="8"/>
        <v>-384751.73999999929</v>
      </c>
      <c r="X11" s="112">
        <f t="shared" si="9"/>
        <v>757565.08</v>
      </c>
      <c r="Y11" s="61">
        <f t="shared" si="10"/>
        <v>757565.08</v>
      </c>
      <c r="Z11" s="107">
        <f t="shared" si="11"/>
        <v>757565.08</v>
      </c>
      <c r="AA11" s="138">
        <v>50000</v>
      </c>
      <c r="AB11" s="17">
        <f t="shared" si="12"/>
        <v>50000</v>
      </c>
      <c r="AC11" s="26">
        <f t="shared" si="13"/>
        <v>6.6000930243511224E-2</v>
      </c>
      <c r="AD11" s="122">
        <f t="shared" si="1"/>
        <v>0.22441271372348737</v>
      </c>
      <c r="AE11" s="124"/>
      <c r="AF11" s="24"/>
      <c r="AG11" s="24"/>
      <c r="AH11" s="124">
        <f t="shared" si="2"/>
        <v>0</v>
      </c>
      <c r="AI11" s="24">
        <v>0</v>
      </c>
      <c r="AJ11" s="126">
        <f t="shared" si="3"/>
        <v>0</v>
      </c>
      <c r="AK11" s="17">
        <f t="shared" si="4"/>
        <v>50000</v>
      </c>
      <c r="AL11" s="14"/>
      <c r="AM11" s="7"/>
      <c r="AN11" s="14"/>
      <c r="AO11" s="10" t="s">
        <v>23</v>
      </c>
      <c r="AP11" s="23"/>
      <c r="AQ11" s="7" t="s">
        <v>56</v>
      </c>
      <c r="AR11" s="20" t="s">
        <v>394</v>
      </c>
    </row>
    <row r="12" spans="1:46" ht="36" hidden="1" customHeight="1" x14ac:dyDescent="0.25">
      <c r="A12" s="7">
        <f t="shared" si="5"/>
        <v>9</v>
      </c>
      <c r="B12" s="7" t="s">
        <v>29</v>
      </c>
      <c r="C12" s="74" t="s">
        <v>302</v>
      </c>
      <c r="D12" s="115" t="s">
        <v>303</v>
      </c>
      <c r="E12" s="12" t="s">
        <v>34</v>
      </c>
      <c r="F12" s="11" t="s">
        <v>27</v>
      </c>
      <c r="G12" s="12" t="s">
        <v>34</v>
      </c>
      <c r="H12" s="73">
        <v>0.8</v>
      </c>
      <c r="I12" s="31">
        <f>VLOOKUP(C12,[1]Sheet1!$B:$AY,50,0)</f>
        <v>308957.65000000002</v>
      </c>
      <c r="J12" s="31">
        <f>VLOOKUP(C12,[1]Sheet1!$B:$AZ,51,0)</f>
        <v>308957.65000000002</v>
      </c>
      <c r="K12" s="44">
        <f>VLOOKUP(C12,[1]Sheet1!$B$5:$BB$697,53,0)</f>
        <v>0</v>
      </c>
      <c r="L12" s="44">
        <f>VLOOKUP(C12,[1]Sheet1!$B:$BC,54,0)</f>
        <v>0</v>
      </c>
      <c r="M12" s="44">
        <f>VLOOKUP(C12,[1]Sheet1!$B:$BD,55,0)</f>
        <v>30531.441666666698</v>
      </c>
      <c r="N12" s="44">
        <f>VLOOKUP(C12,[1]Sheet1!$B:$BE,56,0)</f>
        <v>30531.441666666698</v>
      </c>
      <c r="O12" s="44">
        <f>VLOOKUP(C12,[1]Sheet1!$B:$BF,57,0)</f>
        <v>51492.941666666702</v>
      </c>
      <c r="P12" s="44">
        <f>VLOOKUP(C12,[2]Sheet1!$B:$BH,59,0)</f>
        <v>51492.941666666673</v>
      </c>
      <c r="Q12" s="108">
        <f t="shared" si="6"/>
        <v>131239.01333333342</v>
      </c>
      <c r="R12" s="109">
        <f>VLOOKUP(C12,[3]Sheet2!$A:$V,21,0)</f>
        <v>0</v>
      </c>
      <c r="S12" s="109"/>
      <c r="T12" s="109"/>
      <c r="U12" s="109">
        <f>VLOOKUP(C12,'[4]5.30 (2)'!$C$4:$V$115,20,0)</f>
        <v>200000</v>
      </c>
      <c r="V12" s="109">
        <f t="shared" si="7"/>
        <v>200000</v>
      </c>
      <c r="W12" s="106">
        <f t="shared" si="8"/>
        <v>-68760.986666666577</v>
      </c>
      <c r="X12" s="112">
        <f t="shared" si="9"/>
        <v>108957.65000000002</v>
      </c>
      <c r="Y12" s="61">
        <f t="shared" si="10"/>
        <v>108957.65000000002</v>
      </c>
      <c r="Z12" s="107">
        <f t="shared" si="11"/>
        <v>108957.65000000002</v>
      </c>
      <c r="AA12" s="61"/>
      <c r="AB12" s="17">
        <f t="shared" si="12"/>
        <v>0</v>
      </c>
      <c r="AC12" s="26">
        <f t="shared" si="13"/>
        <v>0</v>
      </c>
      <c r="AD12" s="122">
        <f t="shared" si="1"/>
        <v>0</v>
      </c>
      <c r="AE12" s="124"/>
      <c r="AF12" s="24"/>
      <c r="AG12" s="24"/>
      <c r="AH12" s="124">
        <f t="shared" si="2"/>
        <v>0</v>
      </c>
      <c r="AI12" s="24"/>
      <c r="AJ12" s="126">
        <f t="shared" si="3"/>
        <v>0</v>
      </c>
      <c r="AK12" s="17">
        <f t="shared" si="4"/>
        <v>0</v>
      </c>
      <c r="AL12" s="134"/>
      <c r="AM12" s="135"/>
      <c r="AN12" s="134"/>
      <c r="AO12" s="10" t="s">
        <v>23</v>
      </c>
      <c r="AP12" s="17"/>
      <c r="AQ12" s="7" t="s">
        <v>56</v>
      </c>
      <c r="AR12" s="20"/>
    </row>
    <row r="13" spans="1:46" ht="36" hidden="1" customHeight="1" x14ac:dyDescent="0.25">
      <c r="A13" s="7">
        <f t="shared" si="5"/>
        <v>10</v>
      </c>
      <c r="B13" s="7" t="s">
        <v>29</v>
      </c>
      <c r="C13" s="8"/>
      <c r="D13" s="114" t="s">
        <v>415</v>
      </c>
      <c r="E13" s="12" t="s">
        <v>34</v>
      </c>
      <c r="F13" s="11" t="s">
        <v>27</v>
      </c>
      <c r="G13" s="12" t="s">
        <v>34</v>
      </c>
      <c r="H13" s="73">
        <v>1</v>
      </c>
      <c r="I13" s="31"/>
      <c r="J13" s="31"/>
      <c r="K13" s="44"/>
      <c r="L13" s="44"/>
      <c r="M13" s="44"/>
      <c r="N13" s="44"/>
      <c r="O13" s="44"/>
      <c r="P13" s="44"/>
      <c r="Q13" s="108">
        <f t="shared" si="6"/>
        <v>0</v>
      </c>
      <c r="R13" s="109"/>
      <c r="S13" s="109">
        <v>57800</v>
      </c>
      <c r="T13" s="109"/>
      <c r="U13" s="109"/>
      <c r="V13" s="109">
        <f t="shared" si="7"/>
        <v>57800</v>
      </c>
      <c r="W13" s="106">
        <f t="shared" si="8"/>
        <v>-57800</v>
      </c>
      <c r="X13" s="112">
        <f t="shared" si="9"/>
        <v>0</v>
      </c>
      <c r="Y13" s="61">
        <f t="shared" si="10"/>
        <v>0</v>
      </c>
      <c r="Z13" s="107">
        <f t="shared" si="11"/>
        <v>0</v>
      </c>
      <c r="AA13" s="61"/>
      <c r="AB13" s="17">
        <f t="shared" si="12"/>
        <v>0</v>
      </c>
      <c r="AC13" s="26" t="str">
        <f t="shared" si="13"/>
        <v>100%</v>
      </c>
      <c r="AD13" s="122">
        <f t="shared" si="1"/>
        <v>0</v>
      </c>
      <c r="AE13" s="124"/>
      <c r="AF13" s="24"/>
      <c r="AG13" s="24"/>
      <c r="AH13" s="124">
        <f t="shared" si="2"/>
        <v>0</v>
      </c>
      <c r="AI13" s="24"/>
      <c r="AJ13" s="126">
        <f t="shared" si="3"/>
        <v>0</v>
      </c>
      <c r="AK13" s="17">
        <f t="shared" si="4"/>
        <v>0</v>
      </c>
      <c r="AL13" s="14"/>
      <c r="AM13" s="7"/>
      <c r="AN13" s="14"/>
      <c r="AO13" s="10" t="s">
        <v>23</v>
      </c>
      <c r="AP13" s="17"/>
      <c r="AQ13" s="7" t="s">
        <v>56</v>
      </c>
      <c r="AR13" s="20"/>
    </row>
    <row r="14" spans="1:46" s="71" customFormat="1" ht="36" hidden="1" customHeight="1" x14ac:dyDescent="0.25">
      <c r="A14" s="7">
        <f t="shared" si="5"/>
        <v>11</v>
      </c>
      <c r="B14" s="7" t="s">
        <v>29</v>
      </c>
      <c r="C14" s="8" t="s">
        <v>224</v>
      </c>
      <c r="D14" s="114" t="s">
        <v>428</v>
      </c>
      <c r="E14" s="12" t="s">
        <v>34</v>
      </c>
      <c r="F14" s="11" t="s">
        <v>27</v>
      </c>
      <c r="G14" s="12" t="s">
        <v>34</v>
      </c>
      <c r="H14" s="73">
        <v>1</v>
      </c>
      <c r="I14" s="31">
        <f>VLOOKUP(C14,[1]Sheet1!$B:$AY,50,0)</f>
        <v>159506.4</v>
      </c>
      <c r="J14" s="31">
        <f>VLOOKUP(C14,[1]Sheet1!$B:$AZ,51,0)</f>
        <v>159506.4</v>
      </c>
      <c r="K14" s="44">
        <f>VLOOKUP(C14,[1]Sheet1!$B$5:$BB$697,53,0)</f>
        <v>0</v>
      </c>
      <c r="L14" s="44">
        <f>VLOOKUP(C14,[1]Sheet1!$B:$BC,54,0)</f>
        <v>0</v>
      </c>
      <c r="M14" s="44">
        <f>VLOOKUP(C14,[1]Sheet1!$B:$BD,55,0)</f>
        <v>0</v>
      </c>
      <c r="N14" s="44">
        <f>VLOOKUP(C14,[1]Sheet1!$B:$BE,56,0)</f>
        <v>0</v>
      </c>
      <c r="O14" s="44">
        <f>VLOOKUP(C14,[1]Sheet1!$B:$BF,57,0)</f>
        <v>12220.16</v>
      </c>
      <c r="P14" s="44">
        <f>VLOOKUP(C14,[2]Sheet1!$B:$BH,59,0)</f>
        <v>26584.400000000005</v>
      </c>
      <c r="Q14" s="108">
        <f t="shared" si="6"/>
        <v>38804.560000000005</v>
      </c>
      <c r="R14" s="109">
        <f>VLOOKUP(C14,[3]Sheet2!$A:$V,21,0)</f>
        <v>240782.89</v>
      </c>
      <c r="S14" s="109">
        <v>170782.89</v>
      </c>
      <c r="T14" s="109">
        <v>77320.960000000006</v>
      </c>
      <c r="U14" s="109"/>
      <c r="V14" s="109">
        <f t="shared" si="7"/>
        <v>488886.74000000005</v>
      </c>
      <c r="W14" s="106">
        <f t="shared" si="8"/>
        <v>-450082.18000000005</v>
      </c>
      <c r="X14" s="112">
        <f t="shared" si="9"/>
        <v>82185.439999999988</v>
      </c>
      <c r="Y14" s="61">
        <f t="shared" si="10"/>
        <v>82185.439999999988</v>
      </c>
      <c r="Z14" s="107">
        <f t="shared" si="11"/>
        <v>82185.439999999988</v>
      </c>
      <c r="AA14" s="138">
        <v>166424.92000000001</v>
      </c>
      <c r="AB14" s="17">
        <f t="shared" si="12"/>
        <v>166424.92000000001</v>
      </c>
      <c r="AC14" s="26">
        <f t="shared" si="13"/>
        <v>2.0249927481072079</v>
      </c>
      <c r="AD14" s="122">
        <f t="shared" si="1"/>
        <v>0.74695735856828582</v>
      </c>
      <c r="AE14" s="124"/>
      <c r="AF14" s="24"/>
      <c r="AG14" s="24"/>
      <c r="AH14" s="124">
        <f t="shared" si="2"/>
        <v>0</v>
      </c>
      <c r="AI14" s="24">
        <v>0</v>
      </c>
      <c r="AJ14" s="126">
        <f t="shared" si="3"/>
        <v>0</v>
      </c>
      <c r="AK14" s="17">
        <f t="shared" si="4"/>
        <v>166424.92000000001</v>
      </c>
      <c r="AL14" s="14"/>
      <c r="AM14" s="7"/>
      <c r="AN14" s="14"/>
      <c r="AO14" s="10" t="s">
        <v>23</v>
      </c>
      <c r="AP14" s="17"/>
      <c r="AQ14" s="7" t="s">
        <v>56</v>
      </c>
      <c r="AR14" s="20"/>
      <c r="AS14"/>
      <c r="AT14" s="84"/>
    </row>
    <row r="15" spans="1:46" ht="36" hidden="1" customHeight="1" x14ac:dyDescent="0.25">
      <c r="A15" s="7">
        <f t="shared" si="5"/>
        <v>12</v>
      </c>
      <c r="B15" s="7" t="s">
        <v>29</v>
      </c>
      <c r="C15" s="8" t="s">
        <v>240</v>
      </c>
      <c r="D15" s="114" t="s">
        <v>241</v>
      </c>
      <c r="E15" s="12" t="s">
        <v>34</v>
      </c>
      <c r="F15" s="11" t="s">
        <v>21</v>
      </c>
      <c r="G15" s="12" t="s">
        <v>34</v>
      </c>
      <c r="H15" s="73">
        <v>1</v>
      </c>
      <c r="I15" s="31">
        <f>VLOOKUP(C15,[1]Sheet1!$B:$AY,50,0)</f>
        <v>381666.31</v>
      </c>
      <c r="J15" s="31">
        <f>VLOOKUP(C15,[1]Sheet1!$B:$AZ,51,0)</f>
        <v>474580.66</v>
      </c>
      <c r="K15" s="44">
        <f>VLOOKUP(C15,[1]Sheet1!$B$5:$BB$697,53,0)</f>
        <v>0</v>
      </c>
      <c r="L15" s="44">
        <f>VLOOKUP(C15,[1]Sheet1!$B:$BC,54,0)</f>
        <v>0</v>
      </c>
      <c r="M15" s="44">
        <f>VLOOKUP(C15,[1]Sheet1!$B:$BD,55,0)</f>
        <v>17451.051666666699</v>
      </c>
      <c r="N15" s="44">
        <f>VLOOKUP(C15,[1]Sheet1!$B:$BE,56,0)</f>
        <v>40317.503333333298</v>
      </c>
      <c r="O15" s="44">
        <f>VLOOKUP(C15,[1]Sheet1!$B:$BF,57,0)</f>
        <v>48125.326666666697</v>
      </c>
      <c r="P15" s="44">
        <f>VLOOKUP(C15,[2]Sheet1!$B:$BH,59,0)</f>
        <v>63611.051666666659</v>
      </c>
      <c r="Q15" s="108">
        <f t="shared" si="6"/>
        <v>169504.93333333335</v>
      </c>
      <c r="R15" s="109">
        <f>VLOOKUP(C15,[3]Sheet2!$A:$V,21,0)</f>
        <v>100000</v>
      </c>
      <c r="S15" s="109">
        <v>100000</v>
      </c>
      <c r="T15" s="109"/>
      <c r="U15" s="109"/>
      <c r="V15" s="109">
        <f t="shared" si="7"/>
        <v>200000</v>
      </c>
      <c r="W15" s="106">
        <f t="shared" si="8"/>
        <v>-30495.066666666651</v>
      </c>
      <c r="X15" s="112">
        <f t="shared" si="9"/>
        <v>474580.66</v>
      </c>
      <c r="Y15" s="61">
        <f t="shared" si="10"/>
        <v>474580.66</v>
      </c>
      <c r="Z15" s="107">
        <f t="shared" si="11"/>
        <v>474580.66</v>
      </c>
      <c r="AA15" s="138">
        <v>200000</v>
      </c>
      <c r="AB15" s="17">
        <f t="shared" si="12"/>
        <v>200000</v>
      </c>
      <c r="AC15" s="26">
        <f t="shared" si="13"/>
        <v>0.42142467415338841</v>
      </c>
      <c r="AD15" s="122">
        <f t="shared" si="1"/>
        <v>0.89765085489394947</v>
      </c>
      <c r="AE15" s="124"/>
      <c r="AF15" s="24"/>
      <c r="AG15" s="24"/>
      <c r="AH15" s="124">
        <f t="shared" si="2"/>
        <v>0</v>
      </c>
      <c r="AI15" s="24">
        <v>0</v>
      </c>
      <c r="AJ15" s="126">
        <f t="shared" si="3"/>
        <v>0</v>
      </c>
      <c r="AK15" s="17">
        <f t="shared" si="4"/>
        <v>200000</v>
      </c>
      <c r="AL15" s="14">
        <v>45483</v>
      </c>
      <c r="AM15" s="7">
        <v>3</v>
      </c>
      <c r="AN15" s="14">
        <f>AL15-AM15</f>
        <v>45480</v>
      </c>
      <c r="AO15" s="10" t="s">
        <v>23</v>
      </c>
      <c r="AP15" s="17"/>
      <c r="AQ15" s="7" t="s">
        <v>569</v>
      </c>
      <c r="AR15" s="20"/>
    </row>
    <row r="16" spans="1:46" ht="36" hidden="1" customHeight="1" x14ac:dyDescent="0.25">
      <c r="A16" s="7">
        <f t="shared" si="5"/>
        <v>13</v>
      </c>
      <c r="B16" s="7" t="s">
        <v>57</v>
      </c>
      <c r="C16" s="8" t="s">
        <v>244</v>
      </c>
      <c r="D16" s="114" t="s">
        <v>245</v>
      </c>
      <c r="E16" s="12" t="s">
        <v>34</v>
      </c>
      <c r="F16" s="11" t="s">
        <v>27</v>
      </c>
      <c r="G16" s="12" t="s">
        <v>34</v>
      </c>
      <c r="H16" s="73">
        <v>1</v>
      </c>
      <c r="I16" s="31">
        <f>VLOOKUP(C16,[1]Sheet1!$B:$AY,50,0)</f>
        <v>58272</v>
      </c>
      <c r="J16" s="31">
        <f>VLOOKUP(C16,[1]Sheet1!$B:$AZ,51,0)</f>
        <v>58272</v>
      </c>
      <c r="K16" s="44">
        <f>VLOOKUP(C16,[1]Sheet1!$B$5:$BB$697,53,0)</f>
        <v>0</v>
      </c>
      <c r="L16" s="44">
        <f>VLOOKUP(C16,[1]Sheet1!$B:$BC,54,0)</f>
        <v>0</v>
      </c>
      <c r="M16" s="44">
        <f>VLOOKUP(C16,[1]Sheet1!$B:$BD,55,0)</f>
        <v>0</v>
      </c>
      <c r="N16" s="44">
        <f>VLOOKUP(C16,[1]Sheet1!$B:$BE,56,0)</f>
        <v>0</v>
      </c>
      <c r="O16" s="44">
        <f>VLOOKUP(C16,[1]Sheet1!$B:$BF,57,0)</f>
        <v>2856</v>
      </c>
      <c r="P16" s="44">
        <f>VLOOKUP(C16,[2]Sheet1!$B:$BH,59,0)</f>
        <v>9712</v>
      </c>
      <c r="Q16" s="108">
        <f t="shared" si="6"/>
        <v>12568</v>
      </c>
      <c r="R16" s="109">
        <f>VLOOKUP(C16,[3]Sheet2!$A:$V,21,0)</f>
        <v>42068</v>
      </c>
      <c r="S16" s="109"/>
      <c r="T16" s="109"/>
      <c r="U16" s="109"/>
      <c r="V16" s="109">
        <f t="shared" si="7"/>
        <v>42068</v>
      </c>
      <c r="W16" s="106">
        <f t="shared" si="8"/>
        <v>-29500</v>
      </c>
      <c r="X16" s="112">
        <f t="shared" si="9"/>
        <v>58272</v>
      </c>
      <c r="Y16" s="61">
        <f t="shared" si="10"/>
        <v>58272</v>
      </c>
      <c r="Z16" s="107">
        <f t="shared" si="11"/>
        <v>58272</v>
      </c>
      <c r="AA16" s="61"/>
      <c r="AB16" s="17">
        <f t="shared" si="12"/>
        <v>0</v>
      </c>
      <c r="AC16" s="26">
        <f t="shared" si="13"/>
        <v>0</v>
      </c>
      <c r="AD16" s="122">
        <f t="shared" si="1"/>
        <v>0</v>
      </c>
      <c r="AE16" s="124"/>
      <c r="AF16" s="24"/>
      <c r="AG16" s="24"/>
      <c r="AH16" s="124">
        <f t="shared" si="2"/>
        <v>0</v>
      </c>
      <c r="AI16" s="24"/>
      <c r="AJ16" s="126">
        <f t="shared" si="3"/>
        <v>0</v>
      </c>
      <c r="AK16" s="17">
        <f t="shared" si="4"/>
        <v>0</v>
      </c>
      <c r="AL16" s="134"/>
      <c r="AM16" s="135"/>
      <c r="AN16" s="134"/>
      <c r="AO16" s="10" t="s">
        <v>23</v>
      </c>
      <c r="AP16" s="17"/>
      <c r="AQ16" s="7" t="s">
        <v>56</v>
      </c>
      <c r="AR16" s="20"/>
    </row>
    <row r="17" spans="1:46" ht="36" hidden="1" customHeight="1" x14ac:dyDescent="0.25">
      <c r="A17" s="7">
        <f t="shared" si="5"/>
        <v>14</v>
      </c>
      <c r="B17" s="7" t="s">
        <v>57</v>
      </c>
      <c r="C17" s="8" t="s">
        <v>75</v>
      </c>
      <c r="D17" s="114" t="s">
        <v>76</v>
      </c>
      <c r="E17" s="12" t="s">
        <v>34</v>
      </c>
      <c r="F17" s="11" t="s">
        <v>27</v>
      </c>
      <c r="G17" s="12" t="s">
        <v>34</v>
      </c>
      <c r="H17" s="73">
        <v>1</v>
      </c>
      <c r="I17" s="31">
        <f>VLOOKUP(C17,[1]Sheet1!$B:$AY,50,0)</f>
        <v>41380</v>
      </c>
      <c r="J17" s="31">
        <f>VLOOKUP(C17,[1]Sheet1!$B:$AZ,51,0)</f>
        <v>41380</v>
      </c>
      <c r="K17" s="44">
        <f>VLOOKUP(C17,[1]Sheet1!$B$5:$BB$697,53,0)</f>
        <v>0</v>
      </c>
      <c r="L17" s="44">
        <f>VLOOKUP(C17,[1]Sheet1!$B:$BC,54,0)</f>
        <v>0</v>
      </c>
      <c r="M17" s="44">
        <f>VLOOKUP(C17,[1]Sheet1!$B:$BD,55,0)</f>
        <v>0</v>
      </c>
      <c r="N17" s="44">
        <f>VLOOKUP(C17,[1]Sheet1!$B:$BE,56,0)</f>
        <v>0</v>
      </c>
      <c r="O17" s="44">
        <f>VLOOKUP(C17,[1]Sheet1!$B:$BF,57,0)</f>
        <v>6896.6666666666697</v>
      </c>
      <c r="P17" s="44">
        <f>VLOOKUP(C17,[2]Sheet1!$B:$BH,59,0)</f>
        <v>6896.666666666667</v>
      </c>
      <c r="Q17" s="108">
        <f t="shared" si="6"/>
        <v>13793.333333333336</v>
      </c>
      <c r="R17" s="109">
        <f>VLOOKUP(C17,[3]Sheet2!$A:$V,21,0)</f>
        <v>24922</v>
      </c>
      <c r="S17" s="109"/>
      <c r="T17" s="109"/>
      <c r="U17" s="109"/>
      <c r="V17" s="109">
        <f t="shared" si="7"/>
        <v>24922</v>
      </c>
      <c r="W17" s="106">
        <f t="shared" si="8"/>
        <v>-11128.666666666664</v>
      </c>
      <c r="X17" s="112">
        <f t="shared" si="9"/>
        <v>41380</v>
      </c>
      <c r="Y17" s="61">
        <f t="shared" si="10"/>
        <v>41380</v>
      </c>
      <c r="Z17" s="107">
        <f t="shared" si="11"/>
        <v>41380</v>
      </c>
      <c r="AA17" s="138">
        <v>41380</v>
      </c>
      <c r="AB17" s="17">
        <f t="shared" si="12"/>
        <v>41380</v>
      </c>
      <c r="AC17" s="26">
        <f t="shared" si="13"/>
        <v>1</v>
      </c>
      <c r="AD17" s="122">
        <f t="shared" si="1"/>
        <v>0.18572396187755813</v>
      </c>
      <c r="AE17" s="124"/>
      <c r="AF17" s="24"/>
      <c r="AG17" s="24"/>
      <c r="AH17" s="124">
        <f t="shared" si="2"/>
        <v>0</v>
      </c>
      <c r="AI17" s="24">
        <v>0</v>
      </c>
      <c r="AJ17" s="126">
        <f t="shared" si="3"/>
        <v>0</v>
      </c>
      <c r="AK17" s="17">
        <f t="shared" si="4"/>
        <v>41380</v>
      </c>
      <c r="AL17" s="14"/>
      <c r="AM17" s="7"/>
      <c r="AN17" s="14"/>
      <c r="AO17" s="10" t="s">
        <v>23</v>
      </c>
      <c r="AP17" s="17"/>
      <c r="AQ17" s="7" t="s">
        <v>56</v>
      </c>
      <c r="AR17" s="20"/>
    </row>
    <row r="18" spans="1:46" ht="36" hidden="1" customHeight="1" x14ac:dyDescent="0.25">
      <c r="A18" s="7">
        <f t="shared" si="5"/>
        <v>15</v>
      </c>
      <c r="B18" s="7" t="s">
        <v>18</v>
      </c>
      <c r="C18" s="8" t="s">
        <v>242</v>
      </c>
      <c r="D18" s="114" t="s">
        <v>243</v>
      </c>
      <c r="E18" s="123" t="s">
        <v>560</v>
      </c>
      <c r="F18" s="11" t="s">
        <v>27</v>
      </c>
      <c r="G18" s="123" t="s">
        <v>560</v>
      </c>
      <c r="H18" s="73">
        <v>0.8</v>
      </c>
      <c r="I18" s="31">
        <f>VLOOKUP(C18,[1]Sheet1!$B:$AY,50,0)</f>
        <v>747766.85</v>
      </c>
      <c r="J18" s="31">
        <f>VLOOKUP(C18,[1]Sheet1!$B:$AZ,51,0)</f>
        <v>747766.85</v>
      </c>
      <c r="K18" s="44">
        <f>VLOOKUP(C18,[1]Sheet1!$B$5:$BB$697,53,0)</f>
        <v>70792.89</v>
      </c>
      <c r="L18" s="44">
        <f>VLOOKUP(C18,[1]Sheet1!$B:$BC,54,0)</f>
        <v>79216.401666666701</v>
      </c>
      <c r="M18" s="44">
        <f>VLOOKUP(C18,[1]Sheet1!$B:$BD,55,0)</f>
        <v>73787.37</v>
      </c>
      <c r="N18" s="44">
        <f>VLOOKUP(C18,[1]Sheet1!$B:$BE,56,0)</f>
        <v>73787.37</v>
      </c>
      <c r="O18" s="44">
        <f>VLOOKUP(C18,[1]Sheet1!$B:$BF,57,0)</f>
        <v>73787.37</v>
      </c>
      <c r="P18" s="44">
        <f>VLOOKUP(C18,[2]Sheet1!$B:$BH,59,0)</f>
        <v>53834.918333333335</v>
      </c>
      <c r="Q18" s="108">
        <f t="shared" si="6"/>
        <v>340165.05600000004</v>
      </c>
      <c r="R18" s="109">
        <f>VLOOKUP(C18,[3]Sheet2!$A:$V,21,0)</f>
        <v>280000</v>
      </c>
      <c r="S18" s="109">
        <v>80000</v>
      </c>
      <c r="T18" s="109"/>
      <c r="U18" s="109"/>
      <c r="V18" s="109">
        <f t="shared" si="7"/>
        <v>360000</v>
      </c>
      <c r="W18" s="106">
        <f t="shared" si="8"/>
        <v>-19834.943999999959</v>
      </c>
      <c r="X18" s="112">
        <f t="shared" si="9"/>
        <v>747766.85</v>
      </c>
      <c r="Y18" s="61">
        <f t="shared" si="10"/>
        <v>747766.85</v>
      </c>
      <c r="Z18" s="107">
        <f t="shared" si="11"/>
        <v>747766.85</v>
      </c>
      <c r="AA18" s="61"/>
      <c r="AB18" s="128">
        <f t="shared" si="12"/>
        <v>0</v>
      </c>
      <c r="AC18" s="26">
        <f t="shared" si="13"/>
        <v>0</v>
      </c>
      <c r="AD18" s="122">
        <f t="shared" si="1"/>
        <v>0</v>
      </c>
      <c r="AE18" s="124"/>
      <c r="AF18" s="24"/>
      <c r="AG18" s="24"/>
      <c r="AH18" s="124">
        <f t="shared" si="2"/>
        <v>0</v>
      </c>
      <c r="AI18" s="24"/>
      <c r="AJ18" s="126">
        <f t="shared" si="3"/>
        <v>0</v>
      </c>
      <c r="AK18" s="17">
        <f t="shared" si="4"/>
        <v>0</v>
      </c>
      <c r="AL18" s="134"/>
      <c r="AM18" s="135"/>
      <c r="AN18" s="134"/>
      <c r="AO18" s="10" t="s">
        <v>23</v>
      </c>
      <c r="AP18" s="17"/>
      <c r="AQ18" s="7" t="s">
        <v>56</v>
      </c>
      <c r="AR18" s="20"/>
    </row>
    <row r="19" spans="1:46" ht="36" hidden="1" customHeight="1" x14ac:dyDescent="0.25">
      <c r="A19" s="7">
        <f t="shared" si="5"/>
        <v>16</v>
      </c>
      <c r="B19" s="113" t="s">
        <v>557</v>
      </c>
      <c r="C19" s="8" t="s">
        <v>541</v>
      </c>
      <c r="D19" s="114" t="s">
        <v>235</v>
      </c>
      <c r="E19" s="12" t="s">
        <v>34</v>
      </c>
      <c r="F19" s="11" t="s">
        <v>21</v>
      </c>
      <c r="G19" s="12" t="s">
        <v>34</v>
      </c>
      <c r="H19" s="73">
        <v>1</v>
      </c>
      <c r="I19" s="31">
        <f>VLOOKUP(C19,[1]Sheet1!$B:$AY,50,0)</f>
        <v>19500</v>
      </c>
      <c r="J19" s="31">
        <f>VLOOKUP(C19,[1]Sheet1!$B:$AZ,51,0)</f>
        <v>19500</v>
      </c>
      <c r="K19" s="44">
        <f>VLOOKUP(C19,[1]Sheet1!$B$5:$BB$697,53,0)</f>
        <v>3250</v>
      </c>
      <c r="L19" s="44">
        <f>VLOOKUP(C19,[1]Sheet1!$B:$BC,54,0)</f>
        <v>3250</v>
      </c>
      <c r="M19" s="44">
        <f>VLOOKUP(C19,[1]Sheet1!$B:$BD,55,0)</f>
        <v>3250</v>
      </c>
      <c r="N19" s="44">
        <f>VLOOKUP(C19,[1]Sheet1!$B:$BE,56,0)</f>
        <v>3250</v>
      </c>
      <c r="O19" s="44">
        <f>VLOOKUP(C19,[1]Sheet1!$B:$BF,57,0)</f>
        <v>3250</v>
      </c>
      <c r="P19" s="44">
        <f>VLOOKUP(C19,[2]Sheet1!$B:$BH,59,0)</f>
        <v>3250</v>
      </c>
      <c r="Q19" s="108">
        <f t="shared" si="6"/>
        <v>19500</v>
      </c>
      <c r="R19" s="109"/>
      <c r="S19" s="109"/>
      <c r="T19" s="109"/>
      <c r="U19" s="109"/>
      <c r="V19" s="109">
        <f t="shared" si="7"/>
        <v>0</v>
      </c>
      <c r="W19" s="106">
        <f t="shared" si="8"/>
        <v>19500</v>
      </c>
      <c r="X19" s="112">
        <f t="shared" si="9"/>
        <v>19500</v>
      </c>
      <c r="Y19" s="61">
        <f t="shared" si="10"/>
        <v>19500</v>
      </c>
      <c r="Z19" s="107">
        <f t="shared" si="11"/>
        <v>19500</v>
      </c>
      <c r="AA19" s="61"/>
      <c r="AB19" s="17">
        <f t="shared" si="12"/>
        <v>0</v>
      </c>
      <c r="AC19" s="26">
        <f t="shared" si="13"/>
        <v>0</v>
      </c>
      <c r="AD19" s="122">
        <f t="shared" si="1"/>
        <v>0</v>
      </c>
      <c r="AE19" s="124"/>
      <c r="AF19" s="24"/>
      <c r="AG19" s="24"/>
      <c r="AH19" s="124">
        <f t="shared" si="2"/>
        <v>0</v>
      </c>
      <c r="AI19" s="24"/>
      <c r="AJ19" s="126">
        <f t="shared" si="3"/>
        <v>0</v>
      </c>
      <c r="AK19" s="17">
        <f t="shared" si="4"/>
        <v>0</v>
      </c>
      <c r="AL19" s="14"/>
      <c r="AM19" s="7"/>
      <c r="AN19" s="14"/>
      <c r="AO19" s="10" t="s">
        <v>23</v>
      </c>
      <c r="AP19" s="17"/>
      <c r="AQ19" s="7" t="s">
        <v>569</v>
      </c>
      <c r="AR19" s="20"/>
    </row>
    <row r="20" spans="1:46" ht="36" hidden="1" customHeight="1" x14ac:dyDescent="0.25">
      <c r="A20" s="7">
        <f t="shared" si="5"/>
        <v>17</v>
      </c>
      <c r="B20" s="113" t="s">
        <v>555</v>
      </c>
      <c r="C20" s="8" t="s">
        <v>542</v>
      </c>
      <c r="D20" s="114" t="s">
        <v>543</v>
      </c>
      <c r="E20" s="12" t="s">
        <v>34</v>
      </c>
      <c r="F20" s="11" t="s">
        <v>27</v>
      </c>
      <c r="G20" s="12" t="s">
        <v>34</v>
      </c>
      <c r="H20" s="73">
        <v>1</v>
      </c>
      <c r="I20" s="31">
        <f>VLOOKUP(C20,[1]Sheet1!$B:$AY,50,0)</f>
        <v>0</v>
      </c>
      <c r="J20" s="31">
        <f>VLOOKUP(C20,[1]Sheet1!$B:$AZ,51,0)</f>
        <v>0</v>
      </c>
      <c r="K20" s="44">
        <f>VLOOKUP(C20,[1]Sheet1!$B$5:$BB$697,53,0)</f>
        <v>0</v>
      </c>
      <c r="L20" s="44">
        <f>VLOOKUP(C20,[1]Sheet1!$B:$BC,54,0)</f>
        <v>0</v>
      </c>
      <c r="M20" s="44">
        <f>VLOOKUP(C20,[1]Sheet1!$B:$BD,55,0)</f>
        <v>0</v>
      </c>
      <c r="N20" s="44">
        <f>VLOOKUP(C20,[1]Sheet1!$B:$BE,56,0)</f>
        <v>0</v>
      </c>
      <c r="O20" s="44">
        <f>VLOOKUP(C20,[1]Sheet1!$B:$BF,57,0)</f>
        <v>0</v>
      </c>
      <c r="P20" s="44">
        <f>VLOOKUP(C20,[2]Sheet1!$B:$BH,59,0)</f>
        <v>0</v>
      </c>
      <c r="Q20" s="108">
        <f t="shared" si="6"/>
        <v>0</v>
      </c>
      <c r="R20" s="109">
        <f>VLOOKUP(C20,[3]Sheet2!$A:$V,21,0)</f>
        <v>51500</v>
      </c>
      <c r="S20" s="109"/>
      <c r="T20" s="109"/>
      <c r="U20" s="109"/>
      <c r="V20" s="109">
        <f t="shared" si="7"/>
        <v>51500</v>
      </c>
      <c r="W20" s="106">
        <f t="shared" si="8"/>
        <v>-51500</v>
      </c>
      <c r="X20" s="112">
        <f t="shared" si="9"/>
        <v>0</v>
      </c>
      <c r="Y20" s="61">
        <f t="shared" si="10"/>
        <v>0</v>
      </c>
      <c r="Z20" s="107">
        <f t="shared" si="11"/>
        <v>0</v>
      </c>
      <c r="AA20" s="61"/>
      <c r="AB20" s="17">
        <f t="shared" si="12"/>
        <v>0</v>
      </c>
      <c r="AC20" s="26" t="str">
        <f t="shared" si="13"/>
        <v>100%</v>
      </c>
      <c r="AD20" s="122">
        <f t="shared" si="1"/>
        <v>0</v>
      </c>
      <c r="AE20" s="124"/>
      <c r="AF20" s="24"/>
      <c r="AG20" s="24"/>
      <c r="AH20" s="124">
        <f t="shared" si="2"/>
        <v>0</v>
      </c>
      <c r="AI20" s="24"/>
      <c r="AJ20" s="126">
        <f t="shared" si="3"/>
        <v>0</v>
      </c>
      <c r="AK20" s="17">
        <f t="shared" si="4"/>
        <v>0</v>
      </c>
      <c r="AL20" s="14"/>
      <c r="AM20" s="7"/>
      <c r="AN20" s="14"/>
      <c r="AO20" s="10" t="s">
        <v>23</v>
      </c>
      <c r="AP20" s="17"/>
      <c r="AQ20" s="7" t="s">
        <v>56</v>
      </c>
      <c r="AR20" s="20"/>
    </row>
    <row r="21" spans="1:46" s="71" customFormat="1" ht="36" hidden="1" customHeight="1" x14ac:dyDescent="0.25">
      <c r="A21" s="7">
        <f t="shared" si="5"/>
        <v>18</v>
      </c>
      <c r="B21" s="7" t="s">
        <v>18</v>
      </c>
      <c r="C21" s="8" t="s">
        <v>357</v>
      </c>
      <c r="D21" s="114" t="s">
        <v>358</v>
      </c>
      <c r="E21" s="12" t="s">
        <v>618</v>
      </c>
      <c r="F21" s="11" t="s">
        <v>359</v>
      </c>
      <c r="G21" s="12" t="s">
        <v>359</v>
      </c>
      <c r="H21" s="30">
        <v>1</v>
      </c>
      <c r="I21" s="31">
        <f>VLOOKUP(C21,[1]Sheet1!$B:$AY,50,0)</f>
        <v>4477302.63</v>
      </c>
      <c r="J21" s="31">
        <f>VLOOKUP(C21,[1]Sheet1!$B:$AZ,51,0)</f>
        <v>3658878.05</v>
      </c>
      <c r="K21" s="44">
        <f>VLOOKUP(C21,[1]Sheet1!$B$5:$BB$697,53,0)</f>
        <v>346046.15</v>
      </c>
      <c r="L21" s="44">
        <f>VLOOKUP(C21,[1]Sheet1!$B:$BC,54,0)</f>
        <v>400685.73</v>
      </c>
      <c r="M21" s="44">
        <f>VLOOKUP(C21,[1]Sheet1!$B:$BD,55,0)</f>
        <v>450511.11333333299</v>
      </c>
      <c r="N21" s="44">
        <f>VLOOKUP(C21,[1]Sheet1!$B:$BE,56,0)</f>
        <v>425040.16499999998</v>
      </c>
      <c r="O21" s="44">
        <f>VLOOKUP(C21,[1]Sheet1!$B:$BF,57,0)</f>
        <v>426970.15166666702</v>
      </c>
      <c r="P21" s="44">
        <f>VLOOKUP(C21,[2]Sheet1!$B:$BH,59,0)</f>
        <v>393926.23666666663</v>
      </c>
      <c r="Q21" s="108">
        <f t="shared" si="6"/>
        <v>2443179.5466666669</v>
      </c>
      <c r="R21" s="109">
        <f>1600000-R22</f>
        <v>1254687.352</v>
      </c>
      <c r="S21" s="109"/>
      <c r="T21" s="109">
        <v>200000</v>
      </c>
      <c r="U21" s="109">
        <f>VLOOKUP(C21,'[4]5.30 (2)'!$C$4:$V$115,20,0)</f>
        <v>100000</v>
      </c>
      <c r="V21" s="109">
        <f t="shared" si="7"/>
        <v>1554687.352</v>
      </c>
      <c r="W21" s="106">
        <f t="shared" si="8"/>
        <v>888492.19466666691</v>
      </c>
      <c r="X21" s="112">
        <f t="shared" si="9"/>
        <v>3358878.05</v>
      </c>
      <c r="Y21" s="61">
        <f t="shared" si="10"/>
        <v>888492.19466666691</v>
      </c>
      <c r="Z21" s="107">
        <f t="shared" si="11"/>
        <v>888492.19466666691</v>
      </c>
      <c r="AA21" s="138">
        <v>40000</v>
      </c>
      <c r="AB21" s="17">
        <f t="shared" si="12"/>
        <v>40000</v>
      </c>
      <c r="AC21" s="26">
        <f t="shared" si="13"/>
        <v>4.5020091611504463E-2</v>
      </c>
      <c r="AD21" s="122">
        <f t="shared" si="1"/>
        <v>0.1795301709787899</v>
      </c>
      <c r="AE21" s="124"/>
      <c r="AF21" s="24"/>
      <c r="AG21" s="24"/>
      <c r="AH21" s="124">
        <f t="shared" si="2"/>
        <v>0</v>
      </c>
      <c r="AI21" s="24">
        <v>0.02</v>
      </c>
      <c r="AJ21" s="126">
        <f t="shared" si="3"/>
        <v>0.02</v>
      </c>
      <c r="AK21" s="17">
        <f t="shared" si="4"/>
        <v>39200</v>
      </c>
      <c r="AL21" s="14"/>
      <c r="AM21" s="7"/>
      <c r="AN21" s="14"/>
      <c r="AO21" s="10" t="s">
        <v>23</v>
      </c>
      <c r="AP21" s="23"/>
      <c r="AQ21" s="7" t="s">
        <v>360</v>
      </c>
      <c r="AR21" s="20"/>
      <c r="AS21"/>
      <c r="AT21" s="84"/>
    </row>
    <row r="22" spans="1:46" ht="36" hidden="1" customHeight="1" x14ac:dyDescent="0.25">
      <c r="A22" s="7">
        <f t="shared" si="5"/>
        <v>19</v>
      </c>
      <c r="B22" s="7" t="s">
        <v>18</v>
      </c>
      <c r="C22" s="8" t="s">
        <v>405</v>
      </c>
      <c r="D22" s="114" t="s">
        <v>406</v>
      </c>
      <c r="E22" s="12" t="s">
        <v>618</v>
      </c>
      <c r="F22" s="11" t="s">
        <v>359</v>
      </c>
      <c r="G22" s="12" t="s">
        <v>359</v>
      </c>
      <c r="H22" s="30">
        <v>1</v>
      </c>
      <c r="I22" s="31">
        <f>VLOOKUP(C22,[1]Sheet1!$B:$AY,50,0)</f>
        <v>3514193.81</v>
      </c>
      <c r="J22" s="31">
        <f>VLOOKUP(C22,[1]Sheet1!$B:$AZ,51,0)</f>
        <v>2539631.6</v>
      </c>
      <c r="K22" s="44">
        <f>VLOOKUP(C22,[1]Sheet1!$B$5:$BB$697,53,0)</f>
        <v>270957.88</v>
      </c>
      <c r="L22" s="44">
        <f>VLOOKUP(C22,[1]Sheet1!$B:$BC,54,0)</f>
        <v>275790.35333333298</v>
      </c>
      <c r="M22" s="44">
        <f>VLOOKUP(C22,[1]Sheet1!$B:$BD,55,0)</f>
        <v>284191.38500000001</v>
      </c>
      <c r="N22" s="44">
        <f>VLOOKUP(C22,[1]Sheet1!$B:$BE,56,0)</f>
        <v>288201.191666667</v>
      </c>
      <c r="O22" s="44">
        <f>VLOOKUP(C22,[1]Sheet1!$B:$BF,57,0)</f>
        <v>294215.995</v>
      </c>
      <c r="P22" s="44">
        <f>VLOOKUP(C22,[2]Sheet1!$B:$BH,59,0)</f>
        <v>291121.02833333338</v>
      </c>
      <c r="Q22" s="108">
        <f t="shared" si="6"/>
        <v>1704477.8333333335</v>
      </c>
      <c r="R22" s="109">
        <v>345312.64799999999</v>
      </c>
      <c r="S22" s="109"/>
      <c r="T22" s="109"/>
      <c r="U22" s="109">
        <f>VLOOKUP(C22,'[4]5.30 (2)'!$C$4:$V$115,20,0)</f>
        <v>180000</v>
      </c>
      <c r="V22" s="109">
        <f t="shared" si="7"/>
        <v>525312.64800000004</v>
      </c>
      <c r="W22" s="106">
        <f t="shared" si="8"/>
        <v>1179165.1853333334</v>
      </c>
      <c r="X22" s="112">
        <f t="shared" si="9"/>
        <v>2359631.6</v>
      </c>
      <c r="Y22" s="61">
        <f t="shared" si="10"/>
        <v>1179165.1853333334</v>
      </c>
      <c r="Z22" s="107">
        <f t="shared" si="11"/>
        <v>1179165.1853333334</v>
      </c>
      <c r="AA22" s="138">
        <v>60000</v>
      </c>
      <c r="AB22" s="17">
        <f t="shared" si="12"/>
        <v>60000</v>
      </c>
      <c r="AC22" s="26">
        <f t="shared" si="13"/>
        <v>5.0883456148714944E-2</v>
      </c>
      <c r="AD22" s="122">
        <f t="shared" si="1"/>
        <v>0.26929525646818481</v>
      </c>
      <c r="AE22" s="124"/>
      <c r="AF22" s="24"/>
      <c r="AG22" s="24"/>
      <c r="AH22" s="124">
        <f t="shared" si="2"/>
        <v>0</v>
      </c>
      <c r="AI22" s="24">
        <v>0.02</v>
      </c>
      <c r="AJ22" s="126">
        <f t="shared" si="3"/>
        <v>0.02</v>
      </c>
      <c r="AK22" s="17">
        <f t="shared" si="4"/>
        <v>58800</v>
      </c>
      <c r="AL22" s="14"/>
      <c r="AM22" s="7"/>
      <c r="AN22" s="14"/>
      <c r="AO22" s="10" t="s">
        <v>23</v>
      </c>
      <c r="AP22" s="23"/>
      <c r="AQ22" s="7" t="s">
        <v>360</v>
      </c>
      <c r="AR22" s="20"/>
    </row>
    <row r="23" spans="1:46" ht="36" hidden="1" customHeight="1" x14ac:dyDescent="0.25">
      <c r="A23" s="7">
        <f t="shared" si="5"/>
        <v>20</v>
      </c>
      <c r="B23" s="7" t="s">
        <v>29</v>
      </c>
      <c r="C23" s="8" t="s">
        <v>197</v>
      </c>
      <c r="D23" s="119" t="s">
        <v>198</v>
      </c>
      <c r="E23" s="12" t="s">
        <v>618</v>
      </c>
      <c r="F23" s="11" t="s">
        <v>359</v>
      </c>
      <c r="G23" s="12" t="s">
        <v>359</v>
      </c>
      <c r="H23" s="30">
        <v>0.8</v>
      </c>
      <c r="I23" s="31">
        <f>VLOOKUP(C23,[1]Sheet1!$B:$AY,50,0)</f>
        <v>512594.44</v>
      </c>
      <c r="J23" s="31">
        <f>VLOOKUP(C23,[1]Sheet1!$B:$AZ,51,0)</f>
        <v>512594.44</v>
      </c>
      <c r="K23" s="44">
        <f>VLOOKUP(C23,[1]Sheet1!$B$5:$BB$697,53,0)</f>
        <v>48943.328333333302</v>
      </c>
      <c r="L23" s="44">
        <f>VLOOKUP(C23,[1]Sheet1!$B:$BC,54,0)</f>
        <v>56864.09</v>
      </c>
      <c r="M23" s="44">
        <f>VLOOKUP(C23,[1]Sheet1!$B:$BD,55,0)</f>
        <v>54846.13</v>
      </c>
      <c r="N23" s="44">
        <f>VLOOKUP(C23,[1]Sheet1!$B:$BE,56,0)</f>
        <v>47745.918333333299</v>
      </c>
      <c r="O23" s="44">
        <f>VLOOKUP(C23,[1]Sheet1!$B:$BF,57,0)</f>
        <v>49422.493333333303</v>
      </c>
      <c r="P23" s="44">
        <f>VLOOKUP(C23,[2]Sheet1!$B:$BH,59,0)</f>
        <v>49433.565000000002</v>
      </c>
      <c r="Q23" s="108">
        <f t="shared" si="6"/>
        <v>245804.41999999993</v>
      </c>
      <c r="R23" s="109"/>
      <c r="S23" s="109"/>
      <c r="T23" s="109"/>
      <c r="U23" s="109">
        <f>VLOOKUP(C23,'[4]5.30 (2)'!$C$4:$V$115,20,0)</f>
        <v>50000</v>
      </c>
      <c r="V23" s="109">
        <f t="shared" si="7"/>
        <v>50000</v>
      </c>
      <c r="W23" s="106">
        <f t="shared" si="8"/>
        <v>195804.41999999993</v>
      </c>
      <c r="X23" s="112">
        <f t="shared" si="9"/>
        <v>462594.44</v>
      </c>
      <c r="Y23" s="61">
        <f t="shared" si="10"/>
        <v>195804.41999999993</v>
      </c>
      <c r="Z23" s="107">
        <f t="shared" si="11"/>
        <v>195804.41999999993</v>
      </c>
      <c r="AA23" s="138">
        <v>100000</v>
      </c>
      <c r="AB23" s="17">
        <f t="shared" si="12"/>
        <v>100000</v>
      </c>
      <c r="AC23" s="26">
        <f t="shared" si="13"/>
        <v>0.51071370094709834</v>
      </c>
      <c r="AD23" s="122">
        <f t="shared" si="1"/>
        <v>0.44882542744697473</v>
      </c>
      <c r="AE23" s="124"/>
      <c r="AF23" s="24"/>
      <c r="AG23" s="24"/>
      <c r="AH23" s="124">
        <f t="shared" si="2"/>
        <v>0</v>
      </c>
      <c r="AI23" s="24">
        <v>0</v>
      </c>
      <c r="AJ23" s="126">
        <f t="shared" si="3"/>
        <v>0</v>
      </c>
      <c r="AK23" s="17">
        <f t="shared" si="4"/>
        <v>100000</v>
      </c>
      <c r="AL23" s="14"/>
      <c r="AM23" s="7"/>
      <c r="AN23" s="14"/>
      <c r="AO23" s="10" t="s">
        <v>23</v>
      </c>
      <c r="AP23" s="23"/>
      <c r="AQ23" s="7" t="s">
        <v>360</v>
      </c>
      <c r="AR23" s="20"/>
    </row>
    <row r="24" spans="1:46" ht="36" hidden="1" customHeight="1" x14ac:dyDescent="0.25">
      <c r="A24" s="7">
        <f t="shared" si="5"/>
        <v>21</v>
      </c>
      <c r="B24" s="7" t="s">
        <v>29</v>
      </c>
      <c r="C24" s="8" t="s">
        <v>361</v>
      </c>
      <c r="D24" s="119" t="s">
        <v>362</v>
      </c>
      <c r="E24" s="12" t="s">
        <v>618</v>
      </c>
      <c r="F24" s="11" t="s">
        <v>359</v>
      </c>
      <c r="G24" s="12" t="s">
        <v>359</v>
      </c>
      <c r="H24" s="30">
        <v>0.8</v>
      </c>
      <c r="I24" s="31">
        <f>VLOOKUP(C24,[1]Sheet1!$B:$AY,50,0)</f>
        <v>1581661.6</v>
      </c>
      <c r="J24" s="31">
        <f>VLOOKUP(C24,[1]Sheet1!$B:$AZ,51,0)</f>
        <v>1581661.6</v>
      </c>
      <c r="K24" s="44">
        <f>VLOOKUP(C24,[1]Sheet1!$B$5:$BB$697,53,0)</f>
        <v>65270</v>
      </c>
      <c r="L24" s="44">
        <f>VLOOKUP(C24,[1]Sheet1!$B:$BC,54,0)</f>
        <v>94237.733333333294</v>
      </c>
      <c r="M24" s="44">
        <f>VLOOKUP(C24,[1]Sheet1!$B:$BD,55,0)</f>
        <v>150714.26666666701</v>
      </c>
      <c r="N24" s="44">
        <f>VLOOKUP(C24,[1]Sheet1!$B:$BE,56,0)</f>
        <v>180676.933333333</v>
      </c>
      <c r="O24" s="44">
        <f>VLOOKUP(C24,[1]Sheet1!$B:$BF,57,0)</f>
        <v>230024.73333333299</v>
      </c>
      <c r="P24" s="44">
        <f>VLOOKUP(C24,[2]Sheet1!$B:$BH,59,0)</f>
        <v>252822.93333333335</v>
      </c>
      <c r="Q24" s="108">
        <f t="shared" si="6"/>
        <v>778997.2799999998</v>
      </c>
      <c r="R24" s="109"/>
      <c r="S24" s="109"/>
      <c r="T24" s="109"/>
      <c r="U24" s="109">
        <f>VLOOKUP(C24,'[4]5.30 (2)'!$C$4:$V$115,20,0)</f>
        <v>200000</v>
      </c>
      <c r="V24" s="109">
        <f t="shared" si="7"/>
        <v>200000</v>
      </c>
      <c r="W24" s="106">
        <f t="shared" si="8"/>
        <v>578997.2799999998</v>
      </c>
      <c r="X24" s="112">
        <f t="shared" si="9"/>
        <v>1381661.6</v>
      </c>
      <c r="Y24" s="61">
        <f t="shared" si="10"/>
        <v>578997.2799999998</v>
      </c>
      <c r="Z24" s="107">
        <f t="shared" si="11"/>
        <v>578997.2799999998</v>
      </c>
      <c r="AA24" s="138">
        <v>100000</v>
      </c>
      <c r="AB24" s="17">
        <f t="shared" si="12"/>
        <v>100000</v>
      </c>
      <c r="AC24" s="26">
        <f t="shared" si="13"/>
        <v>0.17271238303572004</v>
      </c>
      <c r="AD24" s="122">
        <f t="shared" si="1"/>
        <v>0.44882542744697473</v>
      </c>
      <c r="AE24" s="124"/>
      <c r="AF24" s="24"/>
      <c r="AG24" s="24"/>
      <c r="AH24" s="124">
        <f t="shared" si="2"/>
        <v>0</v>
      </c>
      <c r="AI24" s="24">
        <v>0</v>
      </c>
      <c r="AJ24" s="126">
        <f t="shared" si="3"/>
        <v>0</v>
      </c>
      <c r="AK24" s="17">
        <f t="shared" si="4"/>
        <v>100000</v>
      </c>
      <c r="AL24" s="14"/>
      <c r="AM24" s="7"/>
      <c r="AN24" s="14"/>
      <c r="AO24" s="10" t="s">
        <v>23</v>
      </c>
      <c r="AP24" s="23"/>
      <c r="AQ24" s="7" t="s">
        <v>360</v>
      </c>
      <c r="AR24" s="20"/>
    </row>
    <row r="25" spans="1:46" ht="36" hidden="1" customHeight="1" x14ac:dyDescent="0.25">
      <c r="A25" s="7">
        <f t="shared" si="5"/>
        <v>22</v>
      </c>
      <c r="B25" s="7" t="s">
        <v>29</v>
      </c>
      <c r="C25" s="8" t="s">
        <v>363</v>
      </c>
      <c r="D25" s="119" t="s">
        <v>364</v>
      </c>
      <c r="E25" s="12" t="s">
        <v>618</v>
      </c>
      <c r="F25" s="11" t="s">
        <v>359</v>
      </c>
      <c r="G25" s="12" t="s">
        <v>359</v>
      </c>
      <c r="H25" s="30">
        <v>0.8</v>
      </c>
      <c r="I25" s="31">
        <f>VLOOKUP(C25,[1]Sheet1!$B:$AY,50,0)</f>
        <v>139448.35</v>
      </c>
      <c r="J25" s="31">
        <f>VLOOKUP(C25,[1]Sheet1!$B:$AZ,51,0)</f>
        <v>139448.35</v>
      </c>
      <c r="K25" s="44">
        <f>VLOOKUP(C25,[1]Sheet1!$B$5:$BB$697,53,0)</f>
        <v>23241.391666666699</v>
      </c>
      <c r="L25" s="44">
        <f>VLOOKUP(C25,[1]Sheet1!$B:$BC,54,0)</f>
        <v>23241.391666666699</v>
      </c>
      <c r="M25" s="44">
        <f>VLOOKUP(C25,[1]Sheet1!$B:$BD,55,0)</f>
        <v>0</v>
      </c>
      <c r="N25" s="44">
        <f>VLOOKUP(C25,[1]Sheet1!$B:$BE,56,0)</f>
        <v>0</v>
      </c>
      <c r="O25" s="44">
        <f>VLOOKUP(C25,[1]Sheet1!$B:$BF,57,0)</f>
        <v>0</v>
      </c>
      <c r="P25" s="44">
        <f>VLOOKUP(C25,[2]Sheet1!$B:$BH,59,0)</f>
        <v>0</v>
      </c>
      <c r="Q25" s="108">
        <f t="shared" si="6"/>
        <v>37186.22666666672</v>
      </c>
      <c r="R25" s="109">
        <f>VLOOKUP(C25,[3]Sheet2!$A:$V,21,0)</f>
        <v>0</v>
      </c>
      <c r="S25" s="109"/>
      <c r="T25" s="109"/>
      <c r="U25" s="109"/>
      <c r="V25" s="109">
        <f t="shared" si="7"/>
        <v>0</v>
      </c>
      <c r="W25" s="106">
        <f t="shared" si="8"/>
        <v>37186.22666666672</v>
      </c>
      <c r="X25" s="112">
        <f t="shared" si="9"/>
        <v>139448.35</v>
      </c>
      <c r="Y25" s="61">
        <f t="shared" si="10"/>
        <v>37186.22666666672</v>
      </c>
      <c r="Z25" s="107">
        <f t="shared" si="11"/>
        <v>37186.22666666672</v>
      </c>
      <c r="AA25" s="138">
        <v>30000</v>
      </c>
      <c r="AB25" s="17">
        <f t="shared" si="12"/>
        <v>30000</v>
      </c>
      <c r="AC25" s="26">
        <f t="shared" si="13"/>
        <v>0.80675031292948129</v>
      </c>
      <c r="AD25" s="122">
        <f t="shared" si="1"/>
        <v>0.1346476282340924</v>
      </c>
      <c r="AE25" s="124"/>
      <c r="AF25" s="24"/>
      <c r="AG25" s="24"/>
      <c r="AH25" s="124">
        <f t="shared" si="2"/>
        <v>0</v>
      </c>
      <c r="AI25" s="24">
        <v>0</v>
      </c>
      <c r="AJ25" s="126">
        <f t="shared" si="3"/>
        <v>0</v>
      </c>
      <c r="AK25" s="17">
        <f t="shared" si="4"/>
        <v>30000</v>
      </c>
      <c r="AL25" s="14"/>
      <c r="AM25" s="7"/>
      <c r="AN25" s="14"/>
      <c r="AO25" s="10" t="s">
        <v>23</v>
      </c>
      <c r="AP25" s="23"/>
      <c r="AQ25" s="7" t="s">
        <v>360</v>
      </c>
      <c r="AR25" s="20"/>
    </row>
    <row r="26" spans="1:46" ht="36" hidden="1" customHeight="1" x14ac:dyDescent="0.25">
      <c r="A26" s="7">
        <f t="shared" si="5"/>
        <v>23</v>
      </c>
      <c r="B26" s="7" t="s">
        <v>29</v>
      </c>
      <c r="C26" s="8" t="s">
        <v>199</v>
      </c>
      <c r="D26" s="119" t="s">
        <v>200</v>
      </c>
      <c r="E26" s="12" t="s">
        <v>618</v>
      </c>
      <c r="F26" s="11" t="s">
        <v>359</v>
      </c>
      <c r="G26" s="12" t="s">
        <v>359</v>
      </c>
      <c r="H26" s="30">
        <v>0.8</v>
      </c>
      <c r="I26" s="31">
        <f>VLOOKUP(C26,[1]Sheet1!$B:$AY,50,0)</f>
        <v>209081.28</v>
      </c>
      <c r="J26" s="31">
        <f>VLOOKUP(C26,[1]Sheet1!$B:$AZ,51,0)</f>
        <v>209081.28</v>
      </c>
      <c r="K26" s="44">
        <f>VLOOKUP(C26,[1]Sheet1!$B$5:$BB$697,53,0)</f>
        <v>4878.4733333333297</v>
      </c>
      <c r="L26" s="44">
        <f>VLOOKUP(C26,[1]Sheet1!$B:$BC,54,0)</f>
        <v>9509.4183333333294</v>
      </c>
      <c r="M26" s="44">
        <f>VLOOKUP(C26,[1]Sheet1!$B:$BD,55,0)</f>
        <v>16989.3966666667</v>
      </c>
      <c r="N26" s="44">
        <f>VLOOKUP(C26,[1]Sheet1!$B:$BE,56,0)</f>
        <v>21969.6116666667</v>
      </c>
      <c r="O26" s="44">
        <f>VLOOKUP(C26,[1]Sheet1!$B:$BF,57,0)</f>
        <v>28901.27</v>
      </c>
      <c r="P26" s="44">
        <f>VLOOKUP(C26,[2]Sheet1!$B:$BH,59,0)</f>
        <v>34547.253333333334</v>
      </c>
      <c r="Q26" s="108">
        <f t="shared" si="6"/>
        <v>93436.338666666721</v>
      </c>
      <c r="R26" s="109"/>
      <c r="S26" s="109"/>
      <c r="T26" s="109"/>
      <c r="U26" s="109">
        <f>VLOOKUP(C26,'[4]5.30 (2)'!$C$4:$V$115,20,0)</f>
        <v>40000</v>
      </c>
      <c r="V26" s="109">
        <f t="shared" si="7"/>
        <v>40000</v>
      </c>
      <c r="W26" s="106">
        <f t="shared" si="8"/>
        <v>53436.338666666721</v>
      </c>
      <c r="X26" s="112">
        <f t="shared" si="9"/>
        <v>169081.28</v>
      </c>
      <c r="Y26" s="61">
        <f t="shared" si="10"/>
        <v>53436.338666666721</v>
      </c>
      <c r="Z26" s="107">
        <f t="shared" si="11"/>
        <v>53436.338666666721</v>
      </c>
      <c r="AA26" s="138">
        <v>50000</v>
      </c>
      <c r="AB26" s="17">
        <f t="shared" si="12"/>
        <v>50000</v>
      </c>
      <c r="AC26" s="26">
        <f t="shared" si="13"/>
        <v>0.93569284961489529</v>
      </c>
      <c r="AD26" s="122">
        <f t="shared" si="1"/>
        <v>0.22441271372348737</v>
      </c>
      <c r="AE26" s="124"/>
      <c r="AF26" s="24"/>
      <c r="AG26" s="24"/>
      <c r="AH26" s="124">
        <f t="shared" si="2"/>
        <v>0</v>
      </c>
      <c r="AI26" s="24">
        <v>0</v>
      </c>
      <c r="AJ26" s="126">
        <f t="shared" si="3"/>
        <v>0</v>
      </c>
      <c r="AK26" s="17">
        <f t="shared" si="4"/>
        <v>50000</v>
      </c>
      <c r="AL26" s="14"/>
      <c r="AM26" s="7"/>
      <c r="AN26" s="14"/>
      <c r="AO26" s="10" t="s">
        <v>23</v>
      </c>
      <c r="AP26" s="23"/>
      <c r="AQ26" s="7" t="s">
        <v>360</v>
      </c>
      <c r="AR26" s="20"/>
    </row>
    <row r="27" spans="1:46" ht="36" hidden="1" customHeight="1" x14ac:dyDescent="0.25">
      <c r="A27" s="7">
        <f t="shared" si="5"/>
        <v>24</v>
      </c>
      <c r="B27" s="7" t="s">
        <v>29</v>
      </c>
      <c r="C27" s="8" t="s">
        <v>407</v>
      </c>
      <c r="D27" s="114" t="s">
        <v>365</v>
      </c>
      <c r="E27" s="12" t="s">
        <v>618</v>
      </c>
      <c r="F27" s="11" t="s">
        <v>359</v>
      </c>
      <c r="G27" s="12" t="s">
        <v>359</v>
      </c>
      <c r="H27" s="30">
        <v>0.8</v>
      </c>
      <c r="I27" s="31"/>
      <c r="J27" s="31"/>
      <c r="K27" s="44"/>
      <c r="L27" s="44"/>
      <c r="M27" s="44"/>
      <c r="N27" s="44"/>
      <c r="O27" s="44"/>
      <c r="P27" s="44"/>
      <c r="Q27" s="108">
        <f t="shared" si="6"/>
        <v>0</v>
      </c>
      <c r="R27" s="109"/>
      <c r="S27" s="109"/>
      <c r="T27" s="109"/>
      <c r="U27" s="109">
        <f>VLOOKUP(C27,'[4]5.30 (2)'!$C$4:$V$115,20,0)</f>
        <v>25200</v>
      </c>
      <c r="V27" s="109">
        <f t="shared" si="7"/>
        <v>25200</v>
      </c>
      <c r="W27" s="106">
        <f t="shared" si="8"/>
        <v>-25200</v>
      </c>
      <c r="X27" s="112">
        <f t="shared" si="9"/>
        <v>-25200</v>
      </c>
      <c r="Y27" s="61">
        <f t="shared" si="10"/>
        <v>-25200</v>
      </c>
      <c r="Z27" s="107">
        <f t="shared" si="11"/>
        <v>0</v>
      </c>
      <c r="AA27" s="138"/>
      <c r="AB27" s="17">
        <f t="shared" si="12"/>
        <v>0</v>
      </c>
      <c r="AC27" s="26" t="str">
        <f t="shared" si="13"/>
        <v>100%</v>
      </c>
      <c r="AD27" s="122">
        <f t="shared" si="1"/>
        <v>0</v>
      </c>
      <c r="AE27" s="124"/>
      <c r="AF27" s="24"/>
      <c r="AG27" s="24"/>
      <c r="AH27" s="124">
        <f t="shared" si="2"/>
        <v>0</v>
      </c>
      <c r="AI27" s="24">
        <v>0</v>
      </c>
      <c r="AJ27" s="126">
        <f t="shared" si="3"/>
        <v>0</v>
      </c>
      <c r="AK27" s="17">
        <f t="shared" si="4"/>
        <v>0</v>
      </c>
      <c r="AL27" s="134"/>
      <c r="AM27" s="135"/>
      <c r="AN27" s="134"/>
      <c r="AO27" s="10" t="s">
        <v>23</v>
      </c>
      <c r="AP27" s="23"/>
      <c r="AQ27" s="7" t="s">
        <v>360</v>
      </c>
      <c r="AR27" s="20"/>
    </row>
    <row r="28" spans="1:46" ht="36" hidden="1" customHeight="1" x14ac:dyDescent="0.25">
      <c r="A28" s="7">
        <f t="shared" si="5"/>
        <v>25</v>
      </c>
      <c r="B28" s="7" t="s">
        <v>29</v>
      </c>
      <c r="C28" s="8" t="s">
        <v>366</v>
      </c>
      <c r="D28" s="114" t="s">
        <v>367</v>
      </c>
      <c r="E28" s="12" t="s">
        <v>618</v>
      </c>
      <c r="F28" s="11" t="s">
        <v>359</v>
      </c>
      <c r="G28" s="12" t="s">
        <v>359</v>
      </c>
      <c r="H28" s="30">
        <v>1</v>
      </c>
      <c r="I28" s="31">
        <f>VLOOKUP(C28,[1]Sheet1!$B:$AY,50,0)</f>
        <v>40240</v>
      </c>
      <c r="J28" s="31">
        <f>VLOOKUP(C28,[1]Sheet1!$B:$AZ,51,0)</f>
        <v>40240</v>
      </c>
      <c r="K28" s="44">
        <f>VLOOKUP(C28,[1]Sheet1!$B$5:$BB$697,53,0)</f>
        <v>2978.3333333333298</v>
      </c>
      <c r="L28" s="44">
        <f>VLOOKUP(C28,[1]Sheet1!$B:$BC,54,0)</f>
        <v>2978.3333333333298</v>
      </c>
      <c r="M28" s="44">
        <f>VLOOKUP(C28,[1]Sheet1!$B:$BD,55,0)</f>
        <v>2978.3333333333298</v>
      </c>
      <c r="N28" s="44">
        <f>VLOOKUP(C28,[1]Sheet1!$B:$BE,56,0)</f>
        <v>2978.3333333333298</v>
      </c>
      <c r="O28" s="44">
        <f>VLOOKUP(C28,[1]Sheet1!$B:$BF,57,0)</f>
        <v>6706.6666666666697</v>
      </c>
      <c r="P28" s="44">
        <f>VLOOKUP(C28,[2]Sheet1!$B:$BH,59,0)</f>
        <v>6706.666666666667</v>
      </c>
      <c r="Q28" s="108">
        <f t="shared" si="6"/>
        <v>25326.666666666657</v>
      </c>
      <c r="R28" s="109"/>
      <c r="S28" s="109"/>
      <c r="T28" s="109"/>
      <c r="U28" s="109">
        <f>VLOOKUP(C28,'[4]5.30 (2)'!$C$4:$V$115,20,0)</f>
        <v>5000</v>
      </c>
      <c r="V28" s="109">
        <f t="shared" si="7"/>
        <v>5000</v>
      </c>
      <c r="W28" s="106">
        <f t="shared" si="8"/>
        <v>20326.666666666657</v>
      </c>
      <c r="X28" s="112">
        <f t="shared" si="9"/>
        <v>35240</v>
      </c>
      <c r="Y28" s="61">
        <f t="shared" si="10"/>
        <v>20326.666666666657</v>
      </c>
      <c r="Z28" s="107">
        <f t="shared" si="11"/>
        <v>20326.666666666657</v>
      </c>
      <c r="AA28" s="138"/>
      <c r="AB28" s="17">
        <f t="shared" si="12"/>
        <v>0</v>
      </c>
      <c r="AC28" s="26">
        <f t="shared" si="13"/>
        <v>0</v>
      </c>
      <c r="AD28" s="122">
        <f t="shared" si="1"/>
        <v>0</v>
      </c>
      <c r="AE28" s="124"/>
      <c r="AF28" s="24"/>
      <c r="AG28" s="24"/>
      <c r="AH28" s="124">
        <f t="shared" si="2"/>
        <v>0</v>
      </c>
      <c r="AI28" s="24">
        <v>0</v>
      </c>
      <c r="AJ28" s="126">
        <f t="shared" si="3"/>
        <v>0</v>
      </c>
      <c r="AK28" s="17">
        <f t="shared" si="4"/>
        <v>0</v>
      </c>
      <c r="AL28" s="14"/>
      <c r="AM28" s="7"/>
      <c r="AN28" s="14"/>
      <c r="AO28" s="10" t="s">
        <v>23</v>
      </c>
      <c r="AP28" s="23"/>
      <c r="AQ28" s="7" t="s">
        <v>360</v>
      </c>
      <c r="AR28" s="20"/>
    </row>
    <row r="29" spans="1:46" ht="36" hidden="1" customHeight="1" x14ac:dyDescent="0.25">
      <c r="A29" s="7">
        <f t="shared" si="5"/>
        <v>26</v>
      </c>
      <c r="B29" s="7" t="s">
        <v>29</v>
      </c>
      <c r="C29" s="33" t="s">
        <v>435</v>
      </c>
      <c r="D29" s="137" t="s">
        <v>436</v>
      </c>
      <c r="E29" s="12" t="s">
        <v>618</v>
      </c>
      <c r="F29" s="11" t="s">
        <v>359</v>
      </c>
      <c r="G29" s="12" t="s">
        <v>359</v>
      </c>
      <c r="H29" s="30">
        <v>1</v>
      </c>
      <c r="I29" s="35">
        <v>24345</v>
      </c>
      <c r="J29" s="35">
        <v>24345</v>
      </c>
      <c r="K29" s="44">
        <f>VLOOKUP(C29,[1]Sheet1!$B$5:$BB$697,53,0)</f>
        <v>0</v>
      </c>
      <c r="L29" s="44">
        <f>VLOOKUP(C29,[1]Sheet1!$B:$BC,54,0)</f>
        <v>0</v>
      </c>
      <c r="M29" s="44">
        <f>VLOOKUP(C29,[1]Sheet1!$B:$BD,55,0)</f>
        <v>0</v>
      </c>
      <c r="N29" s="44">
        <f>VLOOKUP(C29,[1]Sheet1!$B:$BE,56,0)</f>
        <v>0</v>
      </c>
      <c r="O29" s="44">
        <f>VLOOKUP(C29,[1]Sheet1!$B:$BF,57,0)</f>
        <v>0</v>
      </c>
      <c r="P29" s="44">
        <f>VLOOKUP(C29,[2]Sheet1!$B:$BH,59,0)</f>
        <v>0</v>
      </c>
      <c r="Q29" s="108">
        <f t="shared" si="6"/>
        <v>0</v>
      </c>
      <c r="R29" s="109"/>
      <c r="S29" s="109"/>
      <c r="T29" s="109"/>
      <c r="U29" s="109"/>
      <c r="V29" s="109">
        <f t="shared" si="7"/>
        <v>0</v>
      </c>
      <c r="W29" s="106">
        <f t="shared" si="8"/>
        <v>0</v>
      </c>
      <c r="X29" s="112">
        <f t="shared" si="9"/>
        <v>24345</v>
      </c>
      <c r="Y29" s="61">
        <f t="shared" si="10"/>
        <v>0</v>
      </c>
      <c r="Z29" s="107">
        <f t="shared" si="11"/>
        <v>0</v>
      </c>
      <c r="AA29" s="138">
        <v>24345</v>
      </c>
      <c r="AB29" s="17">
        <f t="shared" si="12"/>
        <v>24345</v>
      </c>
      <c r="AC29" s="26" t="str">
        <f t="shared" si="13"/>
        <v>100%</v>
      </c>
      <c r="AD29" s="122">
        <f t="shared" si="1"/>
        <v>0.109266550311966</v>
      </c>
      <c r="AE29" s="124"/>
      <c r="AF29" s="24"/>
      <c r="AG29" s="24"/>
      <c r="AH29" s="124">
        <f t="shared" si="2"/>
        <v>0</v>
      </c>
      <c r="AI29" s="24">
        <v>0</v>
      </c>
      <c r="AJ29" s="126">
        <f t="shared" si="3"/>
        <v>0</v>
      </c>
      <c r="AK29" s="17">
        <f t="shared" si="4"/>
        <v>24345</v>
      </c>
      <c r="AL29" s="14"/>
      <c r="AM29" s="7"/>
      <c r="AN29" s="14"/>
      <c r="AO29" s="10" t="s">
        <v>23</v>
      </c>
      <c r="AP29" s="23"/>
      <c r="AQ29" s="7" t="s">
        <v>434</v>
      </c>
      <c r="AR29" s="20"/>
    </row>
    <row r="30" spans="1:46" ht="36" hidden="1" customHeight="1" x14ac:dyDescent="0.25">
      <c r="A30" s="7">
        <f t="shared" si="5"/>
        <v>27</v>
      </c>
      <c r="B30" s="7" t="s">
        <v>29</v>
      </c>
      <c r="C30" s="8" t="s">
        <v>587</v>
      </c>
      <c r="D30" s="137" t="s">
        <v>437</v>
      </c>
      <c r="E30" s="12" t="s">
        <v>618</v>
      </c>
      <c r="F30" s="11" t="s">
        <v>359</v>
      </c>
      <c r="G30" s="12" t="s">
        <v>359</v>
      </c>
      <c r="H30" s="30">
        <v>1</v>
      </c>
      <c r="I30" s="35">
        <v>35587.5</v>
      </c>
      <c r="J30" s="35">
        <v>35587.5</v>
      </c>
      <c r="K30" s="44"/>
      <c r="L30" s="44"/>
      <c r="M30" s="44"/>
      <c r="N30" s="44"/>
      <c r="O30" s="44"/>
      <c r="P30" s="44"/>
      <c r="Q30" s="108">
        <f t="shared" si="6"/>
        <v>0</v>
      </c>
      <c r="R30" s="109"/>
      <c r="S30" s="109"/>
      <c r="T30" s="109"/>
      <c r="U30" s="109"/>
      <c r="V30" s="109">
        <f t="shared" si="7"/>
        <v>0</v>
      </c>
      <c r="W30" s="106">
        <f t="shared" si="8"/>
        <v>0</v>
      </c>
      <c r="X30" s="112">
        <f t="shared" si="9"/>
        <v>35587.5</v>
      </c>
      <c r="Y30" s="61">
        <f t="shared" si="10"/>
        <v>0</v>
      </c>
      <c r="Z30" s="107">
        <f t="shared" si="11"/>
        <v>0</v>
      </c>
      <c r="AA30" s="138">
        <v>35587.5</v>
      </c>
      <c r="AB30" s="17">
        <f t="shared" si="12"/>
        <v>35587.5</v>
      </c>
      <c r="AC30" s="26" t="str">
        <f t="shared" si="13"/>
        <v>100%</v>
      </c>
      <c r="AD30" s="122">
        <f t="shared" si="1"/>
        <v>0.15972574899269212</v>
      </c>
      <c r="AE30" s="124"/>
      <c r="AF30" s="24"/>
      <c r="AG30" s="24"/>
      <c r="AH30" s="124">
        <f t="shared" si="2"/>
        <v>0</v>
      </c>
      <c r="AI30" s="24">
        <v>0</v>
      </c>
      <c r="AJ30" s="126">
        <f t="shared" si="3"/>
        <v>0</v>
      </c>
      <c r="AK30" s="17">
        <f t="shared" si="4"/>
        <v>35587.5</v>
      </c>
      <c r="AL30" s="14"/>
      <c r="AM30" s="7"/>
      <c r="AN30" s="14"/>
      <c r="AO30" s="10" t="s">
        <v>23</v>
      </c>
      <c r="AP30" s="23"/>
      <c r="AQ30" s="7" t="s">
        <v>434</v>
      </c>
      <c r="AR30" s="20" t="s">
        <v>438</v>
      </c>
    </row>
    <row r="31" spans="1:46" ht="36" hidden="1" customHeight="1" x14ac:dyDescent="0.25">
      <c r="A31" s="7">
        <f t="shared" si="5"/>
        <v>28</v>
      </c>
      <c r="B31" s="7" t="s">
        <v>29</v>
      </c>
      <c r="C31" s="8" t="s">
        <v>206</v>
      </c>
      <c r="D31" s="182" t="s">
        <v>439</v>
      </c>
      <c r="E31" s="183" t="s">
        <v>619</v>
      </c>
      <c r="F31" s="11" t="s">
        <v>21</v>
      </c>
      <c r="G31" s="12" t="s">
        <v>203</v>
      </c>
      <c r="H31" s="73">
        <v>1</v>
      </c>
      <c r="I31" s="31">
        <f>VLOOKUP(C31,[1]Sheet1!$B:$AY,50,0)</f>
        <v>236900</v>
      </c>
      <c r="J31" s="31">
        <f>VLOOKUP(C31,[1]Sheet1!$B:$AZ,51,0)</f>
        <v>236900</v>
      </c>
      <c r="K31" s="44">
        <f>VLOOKUP(C31,[1]Sheet1!$B$5:$BB$697,53,0)</f>
        <v>0</v>
      </c>
      <c r="L31" s="44">
        <f>VLOOKUP(C31,[1]Sheet1!$B:$BC,54,0)</f>
        <v>0</v>
      </c>
      <c r="M31" s="44">
        <f>VLOOKUP(C31,[1]Sheet1!$B:$BD,55,0)</f>
        <v>0</v>
      </c>
      <c r="N31" s="44">
        <f>VLOOKUP(C31,[1]Sheet1!$B:$BE,56,0)</f>
        <v>0</v>
      </c>
      <c r="O31" s="44">
        <f>VLOOKUP(C31,[1]Sheet1!$B:$BF,57,0)</f>
        <v>0</v>
      </c>
      <c r="P31" s="44">
        <f>VLOOKUP(C31,[2]Sheet1!$B:$BH,59,0)</f>
        <v>0</v>
      </c>
      <c r="Q31" s="108">
        <f t="shared" si="6"/>
        <v>0</v>
      </c>
      <c r="R31" s="109">
        <f>VLOOKUP(C31,[3]Sheet2!$A:$V,21,0)</f>
        <v>0</v>
      </c>
      <c r="S31" s="109"/>
      <c r="T31" s="109"/>
      <c r="U31" s="109">
        <f>VLOOKUP(C31,'[4]5.30 (2)'!$C$4:$V$115,20,0)</f>
        <v>180000</v>
      </c>
      <c r="V31" s="109">
        <f t="shared" si="7"/>
        <v>180000</v>
      </c>
      <c r="W31" s="106">
        <f t="shared" si="8"/>
        <v>-180000</v>
      </c>
      <c r="X31" s="112">
        <f t="shared" si="9"/>
        <v>56900</v>
      </c>
      <c r="Y31" s="61">
        <f t="shared" si="10"/>
        <v>56900</v>
      </c>
      <c r="Z31" s="107">
        <f t="shared" si="11"/>
        <v>56900</v>
      </c>
      <c r="AA31" s="61"/>
      <c r="AB31" s="17">
        <f t="shared" si="12"/>
        <v>0</v>
      </c>
      <c r="AC31" s="26">
        <f t="shared" si="13"/>
        <v>0</v>
      </c>
      <c r="AD31" s="122">
        <f t="shared" si="1"/>
        <v>0</v>
      </c>
      <c r="AE31" s="124"/>
      <c r="AF31" s="24"/>
      <c r="AG31" s="24"/>
      <c r="AH31" s="124">
        <f t="shared" si="2"/>
        <v>0</v>
      </c>
      <c r="AI31" s="24">
        <v>0</v>
      </c>
      <c r="AJ31" s="126">
        <f t="shared" si="3"/>
        <v>0</v>
      </c>
      <c r="AK31" s="17">
        <f t="shared" si="4"/>
        <v>0</v>
      </c>
      <c r="AL31" s="134"/>
      <c r="AM31" s="135"/>
      <c r="AN31" s="134"/>
      <c r="AO31" s="10" t="s">
        <v>23</v>
      </c>
      <c r="AP31" s="17"/>
      <c r="AQ31" s="7" t="s">
        <v>128</v>
      </c>
      <c r="AR31" s="20" t="s">
        <v>343</v>
      </c>
    </row>
    <row r="32" spans="1:46" ht="36" hidden="1" customHeight="1" x14ac:dyDescent="0.25">
      <c r="A32" s="7">
        <f t="shared" si="5"/>
        <v>29</v>
      </c>
      <c r="B32" s="7" t="s">
        <v>29</v>
      </c>
      <c r="C32" s="8" t="s">
        <v>129</v>
      </c>
      <c r="D32" s="114" t="s">
        <v>130</v>
      </c>
      <c r="E32" s="183" t="s">
        <v>619</v>
      </c>
      <c r="F32" s="11" t="s">
        <v>27</v>
      </c>
      <c r="G32" s="12" t="s">
        <v>203</v>
      </c>
      <c r="H32" s="73">
        <v>1</v>
      </c>
      <c r="I32" s="31">
        <f>VLOOKUP(C32,[1]Sheet1!$B:$AY,50,0)</f>
        <v>40459.99</v>
      </c>
      <c r="J32" s="31">
        <f>VLOOKUP(C32,[1]Sheet1!$B:$AZ,51,0)</f>
        <v>40459.99</v>
      </c>
      <c r="K32" s="44">
        <f>VLOOKUP(C32,[1]Sheet1!$B$5:$BB$697,53,0)</f>
        <v>6743.3316666666697</v>
      </c>
      <c r="L32" s="44">
        <f>VLOOKUP(C32,[1]Sheet1!$B:$BC,54,0)</f>
        <v>6743.3316666666697</v>
      </c>
      <c r="M32" s="44">
        <f>VLOOKUP(C32,[1]Sheet1!$B:$BD,55,0)</f>
        <v>6743.3316666666697</v>
      </c>
      <c r="N32" s="44">
        <f>VLOOKUP(C32,[1]Sheet1!$B:$BE,56,0)</f>
        <v>6743.3316666666697</v>
      </c>
      <c r="O32" s="44">
        <f>VLOOKUP(C32,[1]Sheet1!$B:$BF,57,0)</f>
        <v>0</v>
      </c>
      <c r="P32" s="44">
        <f>VLOOKUP(C32,[2]Sheet1!$B:$BH,59,0)</f>
        <v>0</v>
      </c>
      <c r="Q32" s="108">
        <f t="shared" si="6"/>
        <v>26973.326666666679</v>
      </c>
      <c r="R32" s="109">
        <f>VLOOKUP(C32,[3]Sheet2!$A:$V,21,0)</f>
        <v>0</v>
      </c>
      <c r="S32" s="109"/>
      <c r="T32" s="109"/>
      <c r="U32" s="109">
        <f>VLOOKUP(C32,'[4]5.30 (2)'!$C$4:$V$115,20,0)</f>
        <v>20000</v>
      </c>
      <c r="V32" s="109">
        <f t="shared" si="7"/>
        <v>20000</v>
      </c>
      <c r="W32" s="106">
        <f t="shared" si="8"/>
        <v>6973.3266666666786</v>
      </c>
      <c r="X32" s="112">
        <f t="shared" si="9"/>
        <v>20459.989999999998</v>
      </c>
      <c r="Y32" s="61">
        <f t="shared" si="10"/>
        <v>20459.989999999998</v>
      </c>
      <c r="Z32" s="107">
        <f t="shared" si="11"/>
        <v>20459.989999999998</v>
      </c>
      <c r="AA32" s="61"/>
      <c r="AB32" s="17">
        <f t="shared" si="12"/>
        <v>0</v>
      </c>
      <c r="AC32" s="26">
        <f t="shared" si="13"/>
        <v>0</v>
      </c>
      <c r="AD32" s="122">
        <f t="shared" si="1"/>
        <v>0</v>
      </c>
      <c r="AE32" s="124"/>
      <c r="AF32" s="24"/>
      <c r="AG32" s="24"/>
      <c r="AH32" s="124">
        <f t="shared" si="2"/>
        <v>0</v>
      </c>
      <c r="AI32" s="24">
        <v>0</v>
      </c>
      <c r="AJ32" s="126">
        <f t="shared" si="3"/>
        <v>0</v>
      </c>
      <c r="AK32" s="17">
        <f t="shared" si="4"/>
        <v>0</v>
      </c>
      <c r="AL32" s="14"/>
      <c r="AM32" s="7"/>
      <c r="AN32" s="14"/>
      <c r="AO32" s="10" t="s">
        <v>23</v>
      </c>
      <c r="AP32" s="23"/>
      <c r="AQ32" s="7" t="s">
        <v>128</v>
      </c>
      <c r="AR32" s="20"/>
    </row>
    <row r="33" spans="1:46" s="71" customFormat="1" ht="36" hidden="1" customHeight="1" x14ac:dyDescent="0.25">
      <c r="A33" s="7">
        <f t="shared" si="5"/>
        <v>30</v>
      </c>
      <c r="B33" s="7" t="s">
        <v>29</v>
      </c>
      <c r="C33" s="8" t="s">
        <v>211</v>
      </c>
      <c r="D33" s="114" t="s">
        <v>212</v>
      </c>
      <c r="E33" s="183" t="s">
        <v>619</v>
      </c>
      <c r="F33" s="11" t="s">
        <v>21</v>
      </c>
      <c r="G33" s="12" t="s">
        <v>203</v>
      </c>
      <c r="H33" s="73">
        <v>1</v>
      </c>
      <c r="I33" s="31">
        <f>VLOOKUP(C33,[1]Sheet1!$B:$AY,50,0)</f>
        <v>151605.35</v>
      </c>
      <c r="J33" s="31">
        <f>VLOOKUP(C33,[1]Sheet1!$B:$AZ,51,0)</f>
        <v>151605.35</v>
      </c>
      <c r="K33" s="44">
        <f>VLOOKUP(C33,[1]Sheet1!$B$5:$BB$697,53,0)</f>
        <v>25267.558333333302</v>
      </c>
      <c r="L33" s="44">
        <f>VLOOKUP(C33,[1]Sheet1!$B:$BC,54,0)</f>
        <v>25267.558333333302</v>
      </c>
      <c r="M33" s="44">
        <f>VLOOKUP(C33,[1]Sheet1!$B:$BD,55,0)</f>
        <v>25267.558333333302</v>
      </c>
      <c r="N33" s="44">
        <f>VLOOKUP(C33,[1]Sheet1!$B:$BE,56,0)</f>
        <v>25267.558333333302</v>
      </c>
      <c r="O33" s="44">
        <f>VLOOKUP(C33,[1]Sheet1!$B:$BF,57,0)</f>
        <v>0</v>
      </c>
      <c r="P33" s="44">
        <f>VLOOKUP(C33,[2]Sheet1!$B:$BH,59,0)</f>
        <v>0</v>
      </c>
      <c r="Q33" s="108">
        <f t="shared" si="6"/>
        <v>101070.23333333321</v>
      </c>
      <c r="R33" s="109">
        <f>VLOOKUP(C33,[3]Sheet2!$A:$V,21,0)</f>
        <v>0</v>
      </c>
      <c r="S33" s="109"/>
      <c r="T33" s="109"/>
      <c r="U33" s="109">
        <f>VLOOKUP(C33,'[4]5.30 (2)'!$C$4:$V$115,20,0)</f>
        <v>50000</v>
      </c>
      <c r="V33" s="109">
        <f t="shared" si="7"/>
        <v>50000</v>
      </c>
      <c r="W33" s="106">
        <f t="shared" si="8"/>
        <v>51070.233333333206</v>
      </c>
      <c r="X33" s="112">
        <f t="shared" si="9"/>
        <v>101605.35</v>
      </c>
      <c r="Y33" s="61">
        <f t="shared" si="10"/>
        <v>101605.35</v>
      </c>
      <c r="Z33" s="107">
        <f t="shared" si="11"/>
        <v>101605.35</v>
      </c>
      <c r="AA33" s="61"/>
      <c r="AB33" s="17">
        <f t="shared" si="12"/>
        <v>0</v>
      </c>
      <c r="AC33" s="26">
        <f t="shared" si="13"/>
        <v>0</v>
      </c>
      <c r="AD33" s="122">
        <f t="shared" si="1"/>
        <v>0</v>
      </c>
      <c r="AE33" s="124"/>
      <c r="AF33" s="24"/>
      <c r="AG33" s="24"/>
      <c r="AH33" s="124">
        <f t="shared" si="2"/>
        <v>0</v>
      </c>
      <c r="AI33" s="24">
        <v>0</v>
      </c>
      <c r="AJ33" s="126">
        <f t="shared" si="3"/>
        <v>0</v>
      </c>
      <c r="AK33" s="17">
        <f t="shared" si="4"/>
        <v>0</v>
      </c>
      <c r="AL33" s="14"/>
      <c r="AM33" s="7"/>
      <c r="AN33" s="14"/>
      <c r="AO33" s="10" t="s">
        <v>23</v>
      </c>
      <c r="AP33" s="17"/>
      <c r="AQ33" s="7" t="s">
        <v>24</v>
      </c>
      <c r="AR33" s="20" t="s">
        <v>344</v>
      </c>
      <c r="AS33"/>
      <c r="AT33" s="84"/>
    </row>
    <row r="34" spans="1:46" ht="36" hidden="1" customHeight="1" x14ac:dyDescent="0.25">
      <c r="A34" s="7">
        <f t="shared" si="5"/>
        <v>31</v>
      </c>
      <c r="B34" s="7" t="s">
        <v>29</v>
      </c>
      <c r="C34" s="8" t="s">
        <v>209</v>
      </c>
      <c r="D34" s="114" t="s">
        <v>210</v>
      </c>
      <c r="E34" s="183" t="s">
        <v>619</v>
      </c>
      <c r="F34" s="11" t="s">
        <v>21</v>
      </c>
      <c r="G34" s="12" t="s">
        <v>203</v>
      </c>
      <c r="H34" s="73">
        <v>0.8</v>
      </c>
      <c r="I34" s="31">
        <f>VLOOKUP(C34,[1]Sheet1!$B:$AY,50,0)</f>
        <v>508630.26</v>
      </c>
      <c r="J34" s="31">
        <f>VLOOKUP(C34,[1]Sheet1!$B:$AZ,51,0)</f>
        <v>508630.26</v>
      </c>
      <c r="K34" s="44">
        <f>VLOOKUP(C34,[1]Sheet1!$B$5:$BB$697,53,0)</f>
        <v>67800.616666666698</v>
      </c>
      <c r="L34" s="44">
        <f>VLOOKUP(C34,[1]Sheet1!$B:$BC,54,0)</f>
        <v>84771.71</v>
      </c>
      <c r="M34" s="44">
        <f>VLOOKUP(C34,[1]Sheet1!$B:$BD,55,0)</f>
        <v>84771.71</v>
      </c>
      <c r="N34" s="44">
        <f>VLOOKUP(C34,[1]Sheet1!$B:$BE,56,0)</f>
        <v>79234.186666666705</v>
      </c>
      <c r="O34" s="44">
        <f>VLOOKUP(C34,[1]Sheet1!$B:$BF,57,0)</f>
        <v>62267.519999999997</v>
      </c>
      <c r="P34" s="44">
        <f>VLOOKUP(C34,[2]Sheet1!$B:$BH,59,0)</f>
        <v>45296.426666666666</v>
      </c>
      <c r="Q34" s="108">
        <f t="shared" si="6"/>
        <v>339313.73600000015</v>
      </c>
      <c r="R34" s="109">
        <f>VLOOKUP(C34,[3]Sheet2!$A:$V,21,0)</f>
        <v>0</v>
      </c>
      <c r="S34" s="109"/>
      <c r="T34" s="109"/>
      <c r="U34" s="109">
        <f>VLOOKUP(C34,'[4]5.30 (2)'!$C$4:$V$115,20,0)</f>
        <v>50000</v>
      </c>
      <c r="V34" s="109">
        <f t="shared" si="7"/>
        <v>50000</v>
      </c>
      <c r="W34" s="106">
        <f t="shared" si="8"/>
        <v>289313.73600000015</v>
      </c>
      <c r="X34" s="112">
        <f t="shared" si="9"/>
        <v>458630.26</v>
      </c>
      <c r="Y34" s="61">
        <f t="shared" si="10"/>
        <v>458630.26</v>
      </c>
      <c r="Z34" s="107">
        <f t="shared" si="11"/>
        <v>458630.26</v>
      </c>
      <c r="AA34" s="61"/>
      <c r="AB34" s="17">
        <f t="shared" si="12"/>
        <v>0</v>
      </c>
      <c r="AC34" s="26">
        <f t="shared" si="13"/>
        <v>0</v>
      </c>
      <c r="AD34" s="122">
        <f t="shared" si="1"/>
        <v>0</v>
      </c>
      <c r="AE34" s="124"/>
      <c r="AF34" s="24"/>
      <c r="AG34" s="24"/>
      <c r="AH34" s="124">
        <f t="shared" si="2"/>
        <v>0</v>
      </c>
      <c r="AI34" s="24">
        <v>0.03</v>
      </c>
      <c r="AJ34" s="126">
        <f t="shared" si="3"/>
        <v>0</v>
      </c>
      <c r="AK34" s="17">
        <f t="shared" si="4"/>
        <v>0</v>
      </c>
      <c r="AL34" s="14"/>
      <c r="AM34" s="7"/>
      <c r="AN34" s="14"/>
      <c r="AO34" s="10" t="s">
        <v>23</v>
      </c>
      <c r="AP34" s="23"/>
      <c r="AQ34" s="7" t="s">
        <v>24</v>
      </c>
      <c r="AR34" s="20"/>
    </row>
    <row r="35" spans="1:46" ht="36" hidden="1" customHeight="1" x14ac:dyDescent="0.25">
      <c r="A35" s="7">
        <f t="shared" si="5"/>
        <v>32</v>
      </c>
      <c r="B35" s="7" t="s">
        <v>29</v>
      </c>
      <c r="C35" s="8" t="s">
        <v>345</v>
      </c>
      <c r="D35" s="114" t="s">
        <v>346</v>
      </c>
      <c r="E35" s="183" t="s">
        <v>619</v>
      </c>
      <c r="F35" s="11" t="s">
        <v>27</v>
      </c>
      <c r="G35" s="12" t="s">
        <v>203</v>
      </c>
      <c r="H35" s="73">
        <v>0.8</v>
      </c>
      <c r="I35" s="31">
        <f>VLOOKUP(C35,[1]Sheet1!$B:$AY,50,0)</f>
        <v>856630.84</v>
      </c>
      <c r="J35" s="31">
        <f>VLOOKUP(C35,[1]Sheet1!$B:$AZ,51,0)</f>
        <v>856630.84</v>
      </c>
      <c r="K35" s="44">
        <f>VLOOKUP(C35,[1]Sheet1!$B$5:$BB$697,53,0)</f>
        <v>5627.1783333333296</v>
      </c>
      <c r="L35" s="44">
        <f>VLOOKUP(C35,[1]Sheet1!$B:$BC,54,0)</f>
        <v>5627.1783333333296</v>
      </c>
      <c r="M35" s="44">
        <f>VLOOKUP(C35,[1]Sheet1!$B:$BD,55,0)</f>
        <v>0</v>
      </c>
      <c r="N35" s="44">
        <f>VLOOKUP(C35,[1]Sheet1!$B:$BE,56,0)</f>
        <v>0</v>
      </c>
      <c r="O35" s="44">
        <f>VLOOKUP(C35,[1]Sheet1!$B:$BF,57,0)</f>
        <v>0</v>
      </c>
      <c r="P35" s="44">
        <f>VLOOKUP(C35,[2]Sheet1!$B:$BH,59,0)</f>
        <v>0</v>
      </c>
      <c r="Q35" s="108">
        <f t="shared" si="6"/>
        <v>9003.4853333333285</v>
      </c>
      <c r="R35" s="109">
        <f>VLOOKUP(C35,[3]Sheet2!$A:$V,21,0)</f>
        <v>70000</v>
      </c>
      <c r="S35" s="109"/>
      <c r="T35" s="109"/>
      <c r="U35" s="109">
        <f>VLOOKUP(C35,'[4]5.30 (2)'!$C$4:$V$115,20,0)</f>
        <v>20000</v>
      </c>
      <c r="V35" s="109">
        <f t="shared" si="7"/>
        <v>90000</v>
      </c>
      <c r="W35" s="106">
        <f t="shared" si="8"/>
        <v>-80996.51466666667</v>
      </c>
      <c r="X35" s="112">
        <f t="shared" si="9"/>
        <v>836630.84</v>
      </c>
      <c r="Y35" s="61">
        <f t="shared" si="10"/>
        <v>836630.84</v>
      </c>
      <c r="Z35" s="107">
        <f t="shared" si="11"/>
        <v>836630.84</v>
      </c>
      <c r="AA35" s="61"/>
      <c r="AB35" s="17">
        <f t="shared" si="12"/>
        <v>0</v>
      </c>
      <c r="AC35" s="26">
        <f t="shared" si="13"/>
        <v>0</v>
      </c>
      <c r="AD35" s="122">
        <f t="shared" si="1"/>
        <v>0</v>
      </c>
      <c r="AE35" s="124"/>
      <c r="AF35" s="24"/>
      <c r="AG35" s="24"/>
      <c r="AH35" s="124">
        <f t="shared" si="2"/>
        <v>0</v>
      </c>
      <c r="AI35" s="24">
        <v>0</v>
      </c>
      <c r="AJ35" s="126">
        <f t="shared" si="3"/>
        <v>0</v>
      </c>
      <c r="AK35" s="17">
        <f t="shared" si="4"/>
        <v>0</v>
      </c>
      <c r="AL35" s="134"/>
      <c r="AM35" s="135"/>
      <c r="AN35" s="134"/>
      <c r="AO35" s="10" t="s">
        <v>23</v>
      </c>
      <c r="AP35" s="23"/>
      <c r="AQ35" s="7" t="s">
        <v>128</v>
      </c>
      <c r="AR35" s="20"/>
    </row>
    <row r="36" spans="1:46" ht="36" hidden="1" customHeight="1" x14ac:dyDescent="0.25">
      <c r="A36" s="7">
        <f t="shared" si="5"/>
        <v>33</v>
      </c>
      <c r="B36" s="7" t="s">
        <v>29</v>
      </c>
      <c r="C36" s="8" t="s">
        <v>347</v>
      </c>
      <c r="D36" s="114" t="s">
        <v>348</v>
      </c>
      <c r="E36" s="183" t="s">
        <v>619</v>
      </c>
      <c r="F36" s="11" t="s">
        <v>21</v>
      </c>
      <c r="G36" s="12" t="s">
        <v>203</v>
      </c>
      <c r="H36" s="73">
        <v>0.8</v>
      </c>
      <c r="I36" s="31">
        <f>VLOOKUP(C36,[1]Sheet1!$B:$AY,50,0)</f>
        <v>116823.94</v>
      </c>
      <c r="J36" s="31">
        <f>VLOOKUP(C36,[1]Sheet1!$B:$AZ,51,0)</f>
        <v>103214.78</v>
      </c>
      <c r="K36" s="44">
        <f>VLOOKUP(C36,[1]Sheet1!$B$5:$BB$697,53,0)</f>
        <v>6985.38</v>
      </c>
      <c r="L36" s="44">
        <f>VLOOKUP(C36,[1]Sheet1!$B:$BC,54,0)</f>
        <v>13524.313333333301</v>
      </c>
      <c r="M36" s="44">
        <f>VLOOKUP(C36,[1]Sheet1!$B:$BD,55,0)</f>
        <v>17202.4633333333</v>
      </c>
      <c r="N36" s="44">
        <f>VLOOKUP(C36,[1]Sheet1!$B:$BE,56,0)</f>
        <v>15801.9433333333</v>
      </c>
      <c r="O36" s="44">
        <f>VLOOKUP(C36,[1]Sheet1!$B:$BF,57,0)</f>
        <v>12485.276666666699</v>
      </c>
      <c r="P36" s="44">
        <f>VLOOKUP(C36,[2]Sheet1!$B:$BH,59,0)</f>
        <v>12485.276666666667</v>
      </c>
      <c r="Q36" s="108">
        <f t="shared" si="6"/>
        <v>62787.722666666625</v>
      </c>
      <c r="R36" s="109">
        <f>VLOOKUP(C36,[3]Sheet2!$A:$V,21,0)</f>
        <v>0</v>
      </c>
      <c r="S36" s="109"/>
      <c r="T36" s="109"/>
      <c r="U36" s="109">
        <f>VLOOKUP(C36,'[4]5.30 (2)'!$C$4:$V$115,20,0)</f>
        <v>20000</v>
      </c>
      <c r="V36" s="109">
        <f t="shared" si="7"/>
        <v>20000</v>
      </c>
      <c r="W36" s="106">
        <f t="shared" si="8"/>
        <v>42787.722666666625</v>
      </c>
      <c r="X36" s="112">
        <f t="shared" si="9"/>
        <v>83214.78</v>
      </c>
      <c r="Y36" s="61">
        <f t="shared" si="10"/>
        <v>83214.78</v>
      </c>
      <c r="Z36" s="107">
        <f t="shared" si="11"/>
        <v>83214.78</v>
      </c>
      <c r="AA36" s="61"/>
      <c r="AB36" s="17">
        <f t="shared" si="12"/>
        <v>0</v>
      </c>
      <c r="AC36" s="26">
        <f t="shared" si="13"/>
        <v>0</v>
      </c>
      <c r="AD36" s="122">
        <f t="shared" si="1"/>
        <v>0</v>
      </c>
      <c r="AE36" s="124"/>
      <c r="AF36" s="24"/>
      <c r="AG36" s="24"/>
      <c r="AH36" s="124">
        <f t="shared" si="2"/>
        <v>0</v>
      </c>
      <c r="AI36" s="24">
        <v>0</v>
      </c>
      <c r="AJ36" s="126">
        <f t="shared" si="3"/>
        <v>0</v>
      </c>
      <c r="AK36" s="17">
        <f t="shared" si="4"/>
        <v>0</v>
      </c>
      <c r="AL36" s="14"/>
      <c r="AM36" s="7"/>
      <c r="AN36" s="14"/>
      <c r="AO36" s="10" t="s">
        <v>23</v>
      </c>
      <c r="AP36" s="23"/>
      <c r="AQ36" s="7" t="s">
        <v>24</v>
      </c>
      <c r="AR36" s="20"/>
    </row>
    <row r="37" spans="1:46" ht="36" hidden="1" customHeight="1" x14ac:dyDescent="0.25">
      <c r="A37" s="7">
        <f t="shared" si="5"/>
        <v>34</v>
      </c>
      <c r="B37" s="7" t="s">
        <v>29</v>
      </c>
      <c r="C37" s="8" t="s">
        <v>204</v>
      </c>
      <c r="D37" s="114" t="s">
        <v>205</v>
      </c>
      <c r="E37" s="12" t="s">
        <v>620</v>
      </c>
      <c r="F37" s="11" t="s">
        <v>27</v>
      </c>
      <c r="G37" s="12" t="s">
        <v>203</v>
      </c>
      <c r="H37" s="73">
        <v>0.8</v>
      </c>
      <c r="I37" s="31">
        <f>VLOOKUP(C37,[1]Sheet1!$B:$AY,50,0)</f>
        <v>249669.96</v>
      </c>
      <c r="J37" s="31">
        <f>VLOOKUP(C37,[1]Sheet1!$B:$AZ,51,0)</f>
        <v>249669.96</v>
      </c>
      <c r="K37" s="44">
        <f>VLOOKUP(C37,[1]Sheet1!$B$5:$BB$697,53,0)</f>
        <v>0</v>
      </c>
      <c r="L37" s="44">
        <f>VLOOKUP(C37,[1]Sheet1!$B:$BC,54,0)</f>
        <v>0</v>
      </c>
      <c r="M37" s="44">
        <f>VLOOKUP(C37,[1]Sheet1!$B:$BD,55,0)</f>
        <v>0</v>
      </c>
      <c r="N37" s="44">
        <f>VLOOKUP(C37,[1]Sheet1!$B:$BE,56,0)</f>
        <v>0</v>
      </c>
      <c r="O37" s="44">
        <f>VLOOKUP(C37,[1]Sheet1!$B:$BF,57,0)</f>
        <v>0</v>
      </c>
      <c r="P37" s="44">
        <f>VLOOKUP(C37,[2]Sheet1!$B:$BH,59,0)</f>
        <v>0</v>
      </c>
      <c r="Q37" s="108">
        <f t="shared" si="6"/>
        <v>0</v>
      </c>
      <c r="R37" s="109">
        <f>VLOOKUP(C37,[3]Sheet2!$A:$V,21,0)</f>
        <v>20000</v>
      </c>
      <c r="S37" s="109"/>
      <c r="T37" s="109"/>
      <c r="U37" s="109">
        <f>VLOOKUP(C37,'[4]5.30 (2)'!$C$4:$V$115,20,0)</f>
        <v>20000</v>
      </c>
      <c r="V37" s="109">
        <f t="shared" si="7"/>
        <v>40000</v>
      </c>
      <c r="W37" s="106">
        <f t="shared" si="8"/>
        <v>-40000</v>
      </c>
      <c r="X37" s="112">
        <f t="shared" si="9"/>
        <v>229669.96</v>
      </c>
      <c r="Y37" s="61">
        <f t="shared" si="10"/>
        <v>229669.96</v>
      </c>
      <c r="Z37" s="107">
        <f t="shared" si="11"/>
        <v>229669.96</v>
      </c>
      <c r="AA37" s="61"/>
      <c r="AB37" s="17">
        <f t="shared" si="12"/>
        <v>0</v>
      </c>
      <c r="AC37" s="26">
        <f t="shared" si="13"/>
        <v>0</v>
      </c>
      <c r="AD37" s="122">
        <f t="shared" si="1"/>
        <v>0</v>
      </c>
      <c r="AE37" s="124"/>
      <c r="AF37" s="24"/>
      <c r="AG37" s="24"/>
      <c r="AH37" s="124">
        <f t="shared" si="2"/>
        <v>0</v>
      </c>
      <c r="AI37" s="24">
        <v>0</v>
      </c>
      <c r="AJ37" s="126">
        <f t="shared" si="3"/>
        <v>0</v>
      </c>
      <c r="AK37" s="17">
        <f t="shared" si="4"/>
        <v>0</v>
      </c>
      <c r="AL37" s="134"/>
      <c r="AM37" s="135"/>
      <c r="AN37" s="134"/>
      <c r="AO37" s="10" t="s">
        <v>23</v>
      </c>
      <c r="AP37" s="23"/>
      <c r="AQ37" s="7" t="s">
        <v>128</v>
      </c>
      <c r="AR37" s="20"/>
    </row>
    <row r="38" spans="1:46" ht="36" hidden="1" customHeight="1" x14ac:dyDescent="0.25">
      <c r="A38" s="7">
        <f t="shared" si="5"/>
        <v>35</v>
      </c>
      <c r="B38" s="7" t="s">
        <v>29</v>
      </c>
      <c r="C38" s="8" t="s">
        <v>233</v>
      </c>
      <c r="D38" s="114" t="s">
        <v>234</v>
      </c>
      <c r="E38" s="183" t="s">
        <v>619</v>
      </c>
      <c r="F38" s="11" t="s">
        <v>27</v>
      </c>
      <c r="G38" s="12" t="s">
        <v>203</v>
      </c>
      <c r="H38" s="73">
        <v>0.8</v>
      </c>
      <c r="I38" s="31">
        <f>VLOOKUP(C38,[1]Sheet1!$B:$AY,50,0)</f>
        <v>619964</v>
      </c>
      <c r="J38" s="31">
        <f>VLOOKUP(C38,[1]Sheet1!$B:$AZ,51,0)</f>
        <v>619964</v>
      </c>
      <c r="K38" s="44">
        <f>VLOOKUP(C38,[1]Sheet1!$B$5:$BB$697,53,0)</f>
        <v>102676.5</v>
      </c>
      <c r="L38" s="44">
        <f>VLOOKUP(C38,[1]Sheet1!$B:$BC,54,0)</f>
        <v>102676.5</v>
      </c>
      <c r="M38" s="44">
        <f>VLOOKUP(C38,[1]Sheet1!$B:$BD,55,0)</f>
        <v>102676.5</v>
      </c>
      <c r="N38" s="44">
        <f>VLOOKUP(C38,[1]Sheet1!$B:$BE,56,0)</f>
        <v>39407.25</v>
      </c>
      <c r="O38" s="44">
        <f>VLOOKUP(C38,[1]Sheet1!$B:$BF,57,0)</f>
        <v>39407.25</v>
      </c>
      <c r="P38" s="44">
        <f>VLOOKUP(C38,[2]Sheet1!$B:$BH,59,0)</f>
        <v>1373.75</v>
      </c>
      <c r="Q38" s="108">
        <f t="shared" si="6"/>
        <v>310574.2</v>
      </c>
      <c r="R38" s="109">
        <f>VLOOKUP(C38,[3]Sheet2!$A:$V,21,0)</f>
        <v>30000</v>
      </c>
      <c r="S38" s="109"/>
      <c r="T38" s="109"/>
      <c r="U38" s="109"/>
      <c r="V38" s="109">
        <f t="shared" si="7"/>
        <v>30000</v>
      </c>
      <c r="W38" s="106">
        <f t="shared" si="8"/>
        <v>280574.2</v>
      </c>
      <c r="X38" s="112">
        <f t="shared" si="9"/>
        <v>619964</v>
      </c>
      <c r="Y38" s="61">
        <f t="shared" si="10"/>
        <v>619964</v>
      </c>
      <c r="Z38" s="107">
        <f t="shared" si="11"/>
        <v>619964</v>
      </c>
      <c r="AA38" s="61"/>
      <c r="AB38" s="17">
        <f t="shared" si="12"/>
        <v>0</v>
      </c>
      <c r="AC38" s="26">
        <f t="shared" si="13"/>
        <v>0</v>
      </c>
      <c r="AD38" s="122">
        <f t="shared" si="1"/>
        <v>0</v>
      </c>
      <c r="AE38" s="124"/>
      <c r="AF38" s="24"/>
      <c r="AG38" s="24"/>
      <c r="AH38" s="124">
        <f t="shared" si="2"/>
        <v>0</v>
      </c>
      <c r="AI38" s="24">
        <v>0</v>
      </c>
      <c r="AJ38" s="126">
        <f t="shared" si="3"/>
        <v>0</v>
      </c>
      <c r="AK38" s="17">
        <f t="shared" si="4"/>
        <v>0</v>
      </c>
      <c r="AL38" s="14"/>
      <c r="AM38" s="7"/>
      <c r="AN38" s="14"/>
      <c r="AO38" s="10" t="s">
        <v>23</v>
      </c>
      <c r="AP38" s="23"/>
      <c r="AQ38" s="7" t="s">
        <v>349</v>
      </c>
      <c r="AR38" s="20"/>
    </row>
    <row r="39" spans="1:46" ht="36" hidden="1" customHeight="1" x14ac:dyDescent="0.25">
      <c r="A39" s="7">
        <f t="shared" si="5"/>
        <v>36</v>
      </c>
      <c r="B39" s="7" t="s">
        <v>29</v>
      </c>
      <c r="C39" s="8" t="s">
        <v>207</v>
      </c>
      <c r="D39" s="114" t="s">
        <v>208</v>
      </c>
      <c r="E39" s="183" t="s">
        <v>619</v>
      </c>
      <c r="F39" s="11" t="s">
        <v>27</v>
      </c>
      <c r="G39" s="12" t="s">
        <v>203</v>
      </c>
      <c r="H39" s="73">
        <v>1</v>
      </c>
      <c r="I39" s="31">
        <f>VLOOKUP(C39,[1]Sheet1!$B:$AY,50,0)</f>
        <v>294000</v>
      </c>
      <c r="J39" s="31">
        <f>VLOOKUP(C39,[1]Sheet1!$B:$AZ,51,0)</f>
        <v>294000</v>
      </c>
      <c r="K39" s="44">
        <f>VLOOKUP(C39,[1]Sheet1!$B$5:$BB$697,53,0)</f>
        <v>0</v>
      </c>
      <c r="L39" s="44">
        <f>VLOOKUP(C39,[1]Sheet1!$B:$BC,54,0)</f>
        <v>0</v>
      </c>
      <c r="M39" s="44">
        <f>VLOOKUP(C39,[1]Sheet1!$B:$BD,55,0)</f>
        <v>0</v>
      </c>
      <c r="N39" s="44">
        <f>VLOOKUP(C39,[1]Sheet1!$B:$BE,56,0)</f>
        <v>0</v>
      </c>
      <c r="O39" s="44">
        <f>VLOOKUP(C39,[1]Sheet1!$B:$BF,57,0)</f>
        <v>0</v>
      </c>
      <c r="P39" s="44">
        <f>VLOOKUP(C39,[2]Sheet1!$B:$BH,59,0)</f>
        <v>0</v>
      </c>
      <c r="Q39" s="108">
        <f t="shared" si="6"/>
        <v>0</v>
      </c>
      <c r="R39" s="109">
        <f>VLOOKUP(C39,[3]Sheet2!$A:$V,21,0)</f>
        <v>20000</v>
      </c>
      <c r="S39" s="109"/>
      <c r="T39" s="109"/>
      <c r="U39" s="109"/>
      <c r="V39" s="109">
        <f t="shared" si="7"/>
        <v>20000</v>
      </c>
      <c r="W39" s="106">
        <f t="shared" si="8"/>
        <v>-20000</v>
      </c>
      <c r="X39" s="112">
        <f t="shared" si="9"/>
        <v>294000</v>
      </c>
      <c r="Y39" s="61">
        <f t="shared" si="10"/>
        <v>294000</v>
      </c>
      <c r="Z39" s="107">
        <f t="shared" si="11"/>
        <v>294000</v>
      </c>
      <c r="AA39" s="61"/>
      <c r="AB39" s="17">
        <f t="shared" si="12"/>
        <v>0</v>
      </c>
      <c r="AC39" s="26">
        <f t="shared" si="13"/>
        <v>0</v>
      </c>
      <c r="AD39" s="122">
        <f t="shared" si="1"/>
        <v>0</v>
      </c>
      <c r="AE39" s="124"/>
      <c r="AF39" s="24"/>
      <c r="AG39" s="24"/>
      <c r="AH39" s="124">
        <f t="shared" si="2"/>
        <v>0</v>
      </c>
      <c r="AI39" s="24">
        <v>0</v>
      </c>
      <c r="AJ39" s="126">
        <f t="shared" si="3"/>
        <v>0</v>
      </c>
      <c r="AK39" s="17">
        <f t="shared" si="4"/>
        <v>0</v>
      </c>
      <c r="AL39" s="14"/>
      <c r="AM39" s="7"/>
      <c r="AN39" s="14"/>
      <c r="AO39" s="10" t="s">
        <v>23</v>
      </c>
      <c r="AP39" s="23"/>
      <c r="AQ39" s="7" t="s">
        <v>128</v>
      </c>
      <c r="AR39" s="20"/>
    </row>
    <row r="40" spans="1:46" ht="36" hidden="1" customHeight="1" x14ac:dyDescent="0.25">
      <c r="A40" s="7">
        <f t="shared" si="5"/>
        <v>37</v>
      </c>
      <c r="B40" s="7" t="s">
        <v>29</v>
      </c>
      <c r="C40" s="74" t="s">
        <v>213</v>
      </c>
      <c r="D40" s="115" t="s">
        <v>214</v>
      </c>
      <c r="E40" s="183" t="s">
        <v>619</v>
      </c>
      <c r="F40" s="11" t="s">
        <v>27</v>
      </c>
      <c r="G40" s="12" t="s">
        <v>203</v>
      </c>
      <c r="H40" s="73">
        <v>1</v>
      </c>
      <c r="I40" s="31">
        <f>VLOOKUP(C40,[1]Sheet1!$B:$AY,50,0)</f>
        <v>0</v>
      </c>
      <c r="J40" s="31">
        <f>VLOOKUP(C40,[1]Sheet1!$B:$AZ,51,0)</f>
        <v>0</v>
      </c>
      <c r="K40" s="44">
        <f>VLOOKUP(C40,[1]Sheet1!$B$5:$BB$697,53,0)</f>
        <v>0</v>
      </c>
      <c r="L40" s="44">
        <f>VLOOKUP(C40,[1]Sheet1!$B:$BC,54,0)</f>
        <v>0</v>
      </c>
      <c r="M40" s="44">
        <f>VLOOKUP(C40,[1]Sheet1!$B:$BD,55,0)</f>
        <v>0</v>
      </c>
      <c r="N40" s="44">
        <f>VLOOKUP(C40,[1]Sheet1!$B:$BE,56,0)</f>
        <v>0</v>
      </c>
      <c r="O40" s="44">
        <f>VLOOKUP(C40,[1]Sheet1!$B:$BF,57,0)</f>
        <v>0</v>
      </c>
      <c r="P40" s="44">
        <f>VLOOKUP(C40,[2]Sheet1!$B:$BH,59,0)</f>
        <v>0</v>
      </c>
      <c r="Q40" s="108">
        <f t="shared" si="6"/>
        <v>0</v>
      </c>
      <c r="R40" s="109">
        <f>VLOOKUP(C40,[3]Sheet2!$A:$V,21,0)</f>
        <v>20000</v>
      </c>
      <c r="S40" s="109"/>
      <c r="T40" s="109"/>
      <c r="U40" s="109">
        <f>VLOOKUP(C40,'[4]5.30 (2)'!$C$4:$V$115,20,0)</f>
        <v>42807.9</v>
      </c>
      <c r="V40" s="109">
        <f t="shared" si="7"/>
        <v>62807.9</v>
      </c>
      <c r="W40" s="106">
        <f t="shared" si="8"/>
        <v>-62807.9</v>
      </c>
      <c r="X40" s="112">
        <f t="shared" si="9"/>
        <v>-42807.9</v>
      </c>
      <c r="Y40" s="61">
        <f t="shared" si="10"/>
        <v>-42807.9</v>
      </c>
      <c r="Z40" s="107">
        <f t="shared" si="11"/>
        <v>0</v>
      </c>
      <c r="AA40" s="61"/>
      <c r="AB40" s="17">
        <f t="shared" si="12"/>
        <v>0</v>
      </c>
      <c r="AC40" s="26" t="str">
        <f t="shared" si="13"/>
        <v>100%</v>
      </c>
      <c r="AD40" s="122">
        <f t="shared" si="1"/>
        <v>0</v>
      </c>
      <c r="AE40" s="124"/>
      <c r="AF40" s="24"/>
      <c r="AG40" s="24"/>
      <c r="AH40" s="124">
        <f t="shared" si="2"/>
        <v>0</v>
      </c>
      <c r="AI40" s="24">
        <v>0</v>
      </c>
      <c r="AJ40" s="126">
        <f t="shared" si="3"/>
        <v>0</v>
      </c>
      <c r="AK40" s="17">
        <f t="shared" si="4"/>
        <v>0</v>
      </c>
      <c r="AL40" s="14"/>
      <c r="AM40" s="7"/>
      <c r="AN40" s="14"/>
      <c r="AO40" s="10" t="s">
        <v>23</v>
      </c>
      <c r="AP40" s="17"/>
      <c r="AQ40" s="7" t="s">
        <v>85</v>
      </c>
      <c r="AR40" s="20"/>
    </row>
    <row r="41" spans="1:46" ht="36" hidden="1" customHeight="1" x14ac:dyDescent="0.25">
      <c r="A41" s="7">
        <f t="shared" si="5"/>
        <v>38</v>
      </c>
      <c r="B41" s="7" t="s">
        <v>190</v>
      </c>
      <c r="C41" s="74" t="s">
        <v>201</v>
      </c>
      <c r="D41" s="115" t="s">
        <v>202</v>
      </c>
      <c r="E41" s="184" t="s">
        <v>620</v>
      </c>
      <c r="F41" s="11" t="s">
        <v>27</v>
      </c>
      <c r="G41" s="12" t="s">
        <v>203</v>
      </c>
      <c r="H41" s="73">
        <v>0.8</v>
      </c>
      <c r="I41" s="31">
        <f>VLOOKUP(C41,[1]Sheet1!$B:$AY,50,0)</f>
        <v>3723767.43</v>
      </c>
      <c r="J41" s="31">
        <f>VLOOKUP(C41,[1]Sheet1!$B:$AZ,51,0)</f>
        <v>3723767.43</v>
      </c>
      <c r="K41" s="44">
        <f>VLOOKUP(C41,[1]Sheet1!$B$5:$BB$697,53,0)</f>
        <v>206725.186666667</v>
      </c>
      <c r="L41" s="44">
        <f>VLOOKUP(C41,[1]Sheet1!$B:$BC,54,0)</f>
        <v>225140.76166666701</v>
      </c>
      <c r="M41" s="44">
        <f>VLOOKUP(C41,[1]Sheet1!$B:$BD,55,0)</f>
        <v>239988.33166666701</v>
      </c>
      <c r="N41" s="44">
        <f>VLOOKUP(C41,[1]Sheet1!$B:$BE,56,0)</f>
        <v>218199.80666666699</v>
      </c>
      <c r="O41" s="44">
        <f>VLOOKUP(C41,[1]Sheet1!$B:$BF,57,0)</f>
        <v>178983.14</v>
      </c>
      <c r="P41" s="44">
        <f>VLOOKUP(C41,[2]Sheet1!$B:$BH,59,0)</f>
        <v>131259.68333333332</v>
      </c>
      <c r="Q41" s="108">
        <f t="shared" si="6"/>
        <v>960237.5280000011</v>
      </c>
      <c r="R41" s="109">
        <f>VLOOKUP(C41,[3]Sheet2!$A:$V,21,0)</f>
        <v>600000</v>
      </c>
      <c r="S41" s="109"/>
      <c r="T41" s="109"/>
      <c r="U41" s="109">
        <f>VLOOKUP(C41,'[4]5.30 (2)'!$C$4:$V$115,20,0)</f>
        <v>500000</v>
      </c>
      <c r="V41" s="109">
        <f t="shared" si="7"/>
        <v>1100000</v>
      </c>
      <c r="W41" s="106">
        <f t="shared" si="8"/>
        <v>-139762.4719999989</v>
      </c>
      <c r="X41" s="112">
        <f t="shared" si="9"/>
        <v>3223767.43</v>
      </c>
      <c r="Y41" s="61">
        <f t="shared" si="10"/>
        <v>3223767.43</v>
      </c>
      <c r="Z41" s="107">
        <f t="shared" si="11"/>
        <v>3223767.43</v>
      </c>
      <c r="AA41" s="61"/>
      <c r="AB41" s="128">
        <f t="shared" si="12"/>
        <v>0</v>
      </c>
      <c r="AC41" s="26">
        <f t="shared" si="13"/>
        <v>0</v>
      </c>
      <c r="AD41" s="122">
        <f t="shared" si="1"/>
        <v>0</v>
      </c>
      <c r="AE41" s="124"/>
      <c r="AF41" s="24"/>
      <c r="AG41" s="24"/>
      <c r="AH41" s="124">
        <f t="shared" si="2"/>
        <v>0</v>
      </c>
      <c r="AI41" s="24">
        <v>0.03</v>
      </c>
      <c r="AJ41" s="126">
        <f t="shared" si="3"/>
        <v>0</v>
      </c>
      <c r="AK41" s="17">
        <f t="shared" si="4"/>
        <v>0</v>
      </c>
      <c r="AL41" s="14"/>
      <c r="AM41" s="7"/>
      <c r="AN41" s="14"/>
      <c r="AO41" s="10" t="s">
        <v>23</v>
      </c>
      <c r="AP41" s="17"/>
      <c r="AQ41" s="7" t="s">
        <v>109</v>
      </c>
      <c r="AR41" s="20" t="s">
        <v>408</v>
      </c>
    </row>
    <row r="42" spans="1:46" ht="36" hidden="1" customHeight="1" x14ac:dyDescent="0.25">
      <c r="A42" s="7">
        <f t="shared" si="5"/>
        <v>39</v>
      </c>
      <c r="B42" s="7" t="s">
        <v>29</v>
      </c>
      <c r="C42" s="8" t="s">
        <v>409</v>
      </c>
      <c r="D42" s="114" t="s">
        <v>410</v>
      </c>
      <c r="E42" s="183" t="s">
        <v>619</v>
      </c>
      <c r="F42" s="11" t="s">
        <v>27</v>
      </c>
      <c r="G42" s="12" t="s">
        <v>203</v>
      </c>
      <c r="H42" s="73">
        <v>1</v>
      </c>
      <c r="I42" s="31">
        <f>VLOOKUP(C42,[1]Sheet1!$B:$AY,50,0)</f>
        <v>200686.65</v>
      </c>
      <c r="J42" s="31">
        <f>VLOOKUP(C42,[1]Sheet1!$B:$AZ,51,0)</f>
        <v>200686.65</v>
      </c>
      <c r="K42" s="44">
        <f>VLOOKUP(C42,[1]Sheet1!$B$5:$BB$697,53,0)</f>
        <v>0</v>
      </c>
      <c r="L42" s="44">
        <f>VLOOKUP(C42,[1]Sheet1!$B:$BC,54,0)</f>
        <v>0</v>
      </c>
      <c r="M42" s="44">
        <f>VLOOKUP(C42,[1]Sheet1!$B:$BD,55,0)</f>
        <v>0</v>
      </c>
      <c r="N42" s="44">
        <f>VLOOKUP(C42,[1]Sheet1!$B:$BE,56,0)</f>
        <v>0</v>
      </c>
      <c r="O42" s="44">
        <f>VLOOKUP(C42,[1]Sheet1!$B:$BF,57,0)</f>
        <v>0</v>
      </c>
      <c r="P42" s="44">
        <f>VLOOKUP(C42,[2]Sheet1!$B:$BH,59,0)</f>
        <v>0</v>
      </c>
      <c r="Q42" s="108">
        <f t="shared" si="6"/>
        <v>0</v>
      </c>
      <c r="R42" s="109">
        <f>VLOOKUP(C42,[3]Sheet2!$A:$V,21,0)</f>
        <v>30000</v>
      </c>
      <c r="S42" s="109"/>
      <c r="T42" s="109"/>
      <c r="U42" s="109">
        <f>VLOOKUP(C42,'[4]5.30 (2)'!$C$4:$V$115,20,0)</f>
        <v>50000</v>
      </c>
      <c r="V42" s="109">
        <f t="shared" si="7"/>
        <v>80000</v>
      </c>
      <c r="W42" s="106">
        <f t="shared" si="8"/>
        <v>-80000</v>
      </c>
      <c r="X42" s="112">
        <f t="shared" si="9"/>
        <v>150686.65</v>
      </c>
      <c r="Y42" s="61">
        <f t="shared" si="10"/>
        <v>150686.65</v>
      </c>
      <c r="Z42" s="107">
        <f t="shared" si="11"/>
        <v>150686.65</v>
      </c>
      <c r="AA42" s="138">
        <v>30000</v>
      </c>
      <c r="AB42" s="17">
        <f t="shared" si="12"/>
        <v>30000</v>
      </c>
      <c r="AC42" s="26">
        <f t="shared" si="13"/>
        <v>0.19908863857548098</v>
      </c>
      <c r="AD42" s="122">
        <f t="shared" si="1"/>
        <v>0.1346476282340924</v>
      </c>
      <c r="AE42" s="124"/>
      <c r="AF42" s="24"/>
      <c r="AG42" s="24"/>
      <c r="AH42" s="124">
        <f t="shared" si="2"/>
        <v>0</v>
      </c>
      <c r="AI42" s="24">
        <v>0</v>
      </c>
      <c r="AJ42" s="126">
        <f t="shared" si="3"/>
        <v>0</v>
      </c>
      <c r="AK42" s="17">
        <f t="shared" si="4"/>
        <v>30000</v>
      </c>
      <c r="AL42" s="14"/>
      <c r="AM42" s="7"/>
      <c r="AN42" s="14"/>
      <c r="AO42" s="10" t="s">
        <v>23</v>
      </c>
      <c r="AP42" s="17"/>
      <c r="AQ42" s="7" t="s">
        <v>56</v>
      </c>
      <c r="AR42" s="20"/>
    </row>
    <row r="43" spans="1:46" ht="36" hidden="1" customHeight="1" x14ac:dyDescent="0.25">
      <c r="A43" s="7">
        <f t="shared" si="5"/>
        <v>40</v>
      </c>
      <c r="B43" s="7" t="s">
        <v>29</v>
      </c>
      <c r="C43" s="8" t="s">
        <v>416</v>
      </c>
      <c r="D43" s="114" t="s">
        <v>417</v>
      </c>
      <c r="E43" s="183" t="s">
        <v>619</v>
      </c>
      <c r="F43" s="11" t="s">
        <v>27</v>
      </c>
      <c r="G43" s="12" t="s">
        <v>203</v>
      </c>
      <c r="H43" s="73">
        <v>1</v>
      </c>
      <c r="I43" s="31">
        <f>VLOOKUP(C43,[1]Sheet1!$B:$AY,50,0)</f>
        <v>176704.41</v>
      </c>
      <c r="J43" s="31">
        <f>VLOOKUP(C43,[1]Sheet1!$B:$AZ,51,0)</f>
        <v>176704.41</v>
      </c>
      <c r="K43" s="44">
        <f>VLOOKUP(C43,[1]Sheet1!$B$5:$BB$697,53,0)</f>
        <v>0</v>
      </c>
      <c r="L43" s="44">
        <f>VLOOKUP(C43,[1]Sheet1!$B:$BC,54,0)</f>
        <v>0</v>
      </c>
      <c r="M43" s="44">
        <f>VLOOKUP(C43,[1]Sheet1!$B:$BD,55,0)</f>
        <v>0</v>
      </c>
      <c r="N43" s="44">
        <f>VLOOKUP(C43,[1]Sheet1!$B:$BE,56,0)</f>
        <v>0</v>
      </c>
      <c r="O43" s="44">
        <f>VLOOKUP(C43,[1]Sheet1!$B:$BF,57,0)</f>
        <v>0</v>
      </c>
      <c r="P43" s="44">
        <f>VLOOKUP(C43,[2]Sheet1!$B:$BH,59,0)</f>
        <v>0</v>
      </c>
      <c r="Q43" s="108">
        <f t="shared" si="6"/>
        <v>0</v>
      </c>
      <c r="R43" s="109">
        <f>VLOOKUP(C43,[3]Sheet2!$A:$V,21,0)</f>
        <v>0</v>
      </c>
      <c r="S43" s="109"/>
      <c r="T43" s="109">
        <v>20000</v>
      </c>
      <c r="U43" s="109"/>
      <c r="V43" s="109">
        <f t="shared" si="7"/>
        <v>20000</v>
      </c>
      <c r="W43" s="106">
        <f t="shared" si="8"/>
        <v>-20000</v>
      </c>
      <c r="X43" s="112">
        <f t="shared" si="9"/>
        <v>156704.41</v>
      </c>
      <c r="Y43" s="61">
        <f t="shared" si="10"/>
        <v>156704.41</v>
      </c>
      <c r="Z43" s="107">
        <f t="shared" si="11"/>
        <v>156704.41</v>
      </c>
      <c r="AA43" s="61"/>
      <c r="AB43" s="17">
        <f t="shared" si="12"/>
        <v>0</v>
      </c>
      <c r="AC43" s="26">
        <f t="shared" si="13"/>
        <v>0</v>
      </c>
      <c r="AD43" s="122">
        <f t="shared" si="1"/>
        <v>0</v>
      </c>
      <c r="AE43" s="124"/>
      <c r="AF43" s="24"/>
      <c r="AG43" s="24"/>
      <c r="AH43" s="124">
        <f t="shared" si="2"/>
        <v>0</v>
      </c>
      <c r="AI43" s="24">
        <v>0</v>
      </c>
      <c r="AJ43" s="126">
        <f t="shared" si="3"/>
        <v>0</v>
      </c>
      <c r="AK43" s="17">
        <f t="shared" si="4"/>
        <v>0</v>
      </c>
      <c r="AL43" s="14"/>
      <c r="AM43" s="7"/>
      <c r="AN43" s="14"/>
      <c r="AO43" s="10" t="s">
        <v>23</v>
      </c>
      <c r="AP43" s="17"/>
      <c r="AQ43" s="7" t="s">
        <v>56</v>
      </c>
      <c r="AR43" s="20"/>
    </row>
    <row r="44" spans="1:46" ht="36" hidden="1" customHeight="1" x14ac:dyDescent="0.25">
      <c r="A44" s="7">
        <f t="shared" si="5"/>
        <v>41</v>
      </c>
      <c r="B44" s="7" t="s">
        <v>29</v>
      </c>
      <c r="C44" s="74" t="s">
        <v>396</v>
      </c>
      <c r="D44" s="115" t="s">
        <v>397</v>
      </c>
      <c r="E44" s="184" t="s">
        <v>621</v>
      </c>
      <c r="F44" s="11" t="s">
        <v>27</v>
      </c>
      <c r="G44" s="12" t="s">
        <v>22</v>
      </c>
      <c r="H44" s="73">
        <v>0.8</v>
      </c>
      <c r="I44" s="31">
        <f>VLOOKUP(C44,[1]Sheet1!$B:$AY,50,0)</f>
        <v>3091290.5</v>
      </c>
      <c r="J44" s="31">
        <f>VLOOKUP(C44,[1]Sheet1!$B:$AZ,51,0)</f>
        <v>1575933.38</v>
      </c>
      <c r="K44" s="44">
        <f>VLOOKUP(C44,[1]Sheet1!$B$5:$BB$697,53,0)</f>
        <v>16077.51</v>
      </c>
      <c r="L44" s="44">
        <f>VLOOKUP(C44,[1]Sheet1!$B:$BC,54,0)</f>
        <v>16077.51</v>
      </c>
      <c r="M44" s="44">
        <f>VLOOKUP(C44,[1]Sheet1!$B:$BD,55,0)</f>
        <v>60017.936666666697</v>
      </c>
      <c r="N44" s="44">
        <f>VLOOKUP(C44,[1]Sheet1!$B:$BE,56,0)</f>
        <v>262655.563333333</v>
      </c>
      <c r="O44" s="44">
        <f>VLOOKUP(C44,[1]Sheet1!$B:$BF,57,0)</f>
        <v>412186.20333333302</v>
      </c>
      <c r="P44" s="44">
        <f>VLOOKUP(C44,[2]Sheet1!$B:$BH,59,0)</f>
        <v>515215.08333333331</v>
      </c>
      <c r="Q44" s="108">
        <f t="shared" si="6"/>
        <v>1025783.8453333328</v>
      </c>
      <c r="R44" s="109">
        <f>VLOOKUP(C44,[3]Sheet2!$A:$V,21,0)</f>
        <v>0</v>
      </c>
      <c r="S44" s="109"/>
      <c r="T44" s="109"/>
      <c r="U44" s="109">
        <f>VLOOKUP(C44,'[4]5.30 (2)'!$C$4:$V$115,20,0)</f>
        <v>180000</v>
      </c>
      <c r="V44" s="109">
        <f t="shared" si="7"/>
        <v>180000</v>
      </c>
      <c r="W44" s="106">
        <f t="shared" si="8"/>
        <v>845783.84533333278</v>
      </c>
      <c r="X44" s="112">
        <f t="shared" si="9"/>
        <v>1395933.38</v>
      </c>
      <c r="Y44" s="61">
        <f t="shared" si="10"/>
        <v>845783.84533333278</v>
      </c>
      <c r="Z44" s="107">
        <f t="shared" si="11"/>
        <v>845783.84533333278</v>
      </c>
      <c r="AA44" s="61"/>
      <c r="AB44" s="17">
        <f t="shared" si="12"/>
        <v>0</v>
      </c>
      <c r="AC44" s="26">
        <f t="shared" si="13"/>
        <v>0</v>
      </c>
      <c r="AD44" s="122">
        <f t="shared" si="1"/>
        <v>0</v>
      </c>
      <c r="AE44" s="124"/>
      <c r="AF44" s="124"/>
      <c r="AG44" s="124"/>
      <c r="AH44" s="124">
        <f t="shared" si="2"/>
        <v>0</v>
      </c>
      <c r="AI44" s="24">
        <v>0</v>
      </c>
      <c r="AJ44" s="126">
        <f t="shared" si="3"/>
        <v>0</v>
      </c>
      <c r="AK44" s="17">
        <f t="shared" si="4"/>
        <v>0</v>
      </c>
      <c r="AL44" s="14"/>
      <c r="AM44" s="7"/>
      <c r="AN44" s="14"/>
      <c r="AO44" s="10" t="s">
        <v>35</v>
      </c>
      <c r="AP44" s="23"/>
      <c r="AQ44" s="7" t="s">
        <v>56</v>
      </c>
      <c r="AR44" s="111" t="s">
        <v>456</v>
      </c>
    </row>
    <row r="45" spans="1:46" ht="36" hidden="1" customHeight="1" x14ac:dyDescent="0.25">
      <c r="A45" s="7">
        <f t="shared" si="5"/>
        <v>42</v>
      </c>
      <c r="B45" s="7" t="s">
        <v>18</v>
      </c>
      <c r="C45" s="8" t="s">
        <v>49</v>
      </c>
      <c r="D45" s="114" t="s">
        <v>50</v>
      </c>
      <c r="E45" s="12" t="s">
        <v>622</v>
      </c>
      <c r="F45" s="11" t="s">
        <v>27</v>
      </c>
      <c r="G45" s="12" t="s">
        <v>22</v>
      </c>
      <c r="H45" s="73">
        <v>1</v>
      </c>
      <c r="I45" s="31">
        <f>VLOOKUP(C45,[1]Sheet1!$B:$AY,50,0)</f>
        <v>9647108.5299999993</v>
      </c>
      <c r="J45" s="31">
        <f>VLOOKUP(C45,[1]Sheet1!$B:$AZ,51,0)</f>
        <v>7967266.1299999999</v>
      </c>
      <c r="K45" s="44">
        <f>VLOOKUP(C45,[1]Sheet1!$B$5:$BB$697,53,0)</f>
        <v>556803.16666666698</v>
      </c>
      <c r="L45" s="44">
        <f>VLOOKUP(C45,[1]Sheet1!$B:$BC,54,0)</f>
        <v>589663.14333333296</v>
      </c>
      <c r="M45" s="44">
        <f>VLOOKUP(C45,[1]Sheet1!$B:$BD,55,0)</f>
        <v>676226.42333333299</v>
      </c>
      <c r="N45" s="44">
        <f>VLOOKUP(C45,[1]Sheet1!$B:$BE,56,0)</f>
        <v>679047.62333333294</v>
      </c>
      <c r="O45" s="44">
        <f>VLOOKUP(C45,[1]Sheet1!$B:$BF,57,0)</f>
        <v>740588.21666666702</v>
      </c>
      <c r="P45" s="44">
        <f>VLOOKUP(C45,[2]Sheet1!$B:$BH,59,0)</f>
        <v>730459.40166666673</v>
      </c>
      <c r="Q45" s="108">
        <f t="shared" si="6"/>
        <v>3972787.9750000001</v>
      </c>
      <c r="R45" s="109">
        <f>VLOOKUP(C45,[3]Sheet2!$A:$V,21,0)</f>
        <v>1330000</v>
      </c>
      <c r="S45" s="109"/>
      <c r="T45" s="109">
        <v>250000</v>
      </c>
      <c r="U45" s="109">
        <f>VLOOKUP(C45,'[4]5.30 (2)'!$C$4:$V$115,20,0)</f>
        <v>300000</v>
      </c>
      <c r="V45" s="109">
        <f t="shared" si="7"/>
        <v>1880000</v>
      </c>
      <c r="W45" s="106">
        <f t="shared" si="8"/>
        <v>2092787.9750000001</v>
      </c>
      <c r="X45" s="112">
        <f t="shared" si="9"/>
        <v>7417266.1299999999</v>
      </c>
      <c r="Y45" s="61">
        <f t="shared" si="10"/>
        <v>2092787.9750000001</v>
      </c>
      <c r="Z45" s="107">
        <f t="shared" si="11"/>
        <v>2092787.9750000001</v>
      </c>
      <c r="AA45" s="138">
        <v>80000</v>
      </c>
      <c r="AB45" s="17">
        <f t="shared" si="12"/>
        <v>80000</v>
      </c>
      <c r="AC45" s="26">
        <f t="shared" si="13"/>
        <v>3.822651933959053E-2</v>
      </c>
      <c r="AD45" s="122">
        <f t="shared" si="1"/>
        <v>0.3590603419575798</v>
      </c>
      <c r="AE45" s="124">
        <v>1696</v>
      </c>
      <c r="AF45" s="124"/>
      <c r="AG45" s="124">
        <v>200</v>
      </c>
      <c r="AH45" s="124">
        <f t="shared" si="2"/>
        <v>1896</v>
      </c>
      <c r="AI45" s="24">
        <v>0.03</v>
      </c>
      <c r="AJ45" s="126">
        <f t="shared" si="3"/>
        <v>5.3699999999999998E-2</v>
      </c>
      <c r="AK45" s="17">
        <f t="shared" si="4"/>
        <v>75704</v>
      </c>
      <c r="AL45" s="14">
        <v>45474</v>
      </c>
      <c r="AM45" s="7">
        <v>2</v>
      </c>
      <c r="AN45" s="14">
        <f t="shared" ref="AN45:AN58" si="14">AL45-AM45</f>
        <v>45472</v>
      </c>
      <c r="AO45" s="10" t="s">
        <v>23</v>
      </c>
      <c r="AP45" s="23"/>
      <c r="AQ45" s="7" t="s">
        <v>28</v>
      </c>
      <c r="AR45" s="20"/>
    </row>
    <row r="46" spans="1:46" ht="36" hidden="1" customHeight="1" x14ac:dyDescent="0.25">
      <c r="A46" s="7">
        <f t="shared" si="5"/>
        <v>43</v>
      </c>
      <c r="B46" s="7" t="s">
        <v>18</v>
      </c>
      <c r="C46" s="8" t="s">
        <v>51</v>
      </c>
      <c r="D46" s="114" t="s">
        <v>52</v>
      </c>
      <c r="E46" s="12" t="s">
        <v>622</v>
      </c>
      <c r="F46" s="11" t="s">
        <v>27</v>
      </c>
      <c r="G46" s="12" t="s">
        <v>22</v>
      </c>
      <c r="H46" s="73">
        <v>1</v>
      </c>
      <c r="I46" s="31">
        <f>VLOOKUP(C46,[1]Sheet1!$B:$AY,50,0)</f>
        <v>11794101.09</v>
      </c>
      <c r="J46" s="31">
        <f>VLOOKUP(C46,[1]Sheet1!$B:$AZ,51,0)</f>
        <v>9752917.7899999991</v>
      </c>
      <c r="K46" s="44">
        <f>VLOOKUP(C46,[1]Sheet1!$B$5:$BB$697,53,0)</f>
        <v>591973.75833333295</v>
      </c>
      <c r="L46" s="44">
        <f>VLOOKUP(C46,[1]Sheet1!$B:$BC,54,0)</f>
        <v>611056.72</v>
      </c>
      <c r="M46" s="44">
        <f>VLOOKUP(C46,[1]Sheet1!$B:$BD,55,0)</f>
        <v>676826.995</v>
      </c>
      <c r="N46" s="44">
        <f>VLOOKUP(C46,[1]Sheet1!$B:$BE,56,0)</f>
        <v>660791.70166666701</v>
      </c>
      <c r="O46" s="44">
        <f>VLOOKUP(C46,[1]Sheet1!$B:$BF,57,0)</f>
        <v>758751.76666666695</v>
      </c>
      <c r="P46" s="44">
        <f>VLOOKUP(C46,[2]Sheet1!$B:$BH,59,0)</f>
        <v>745775.18</v>
      </c>
      <c r="Q46" s="108">
        <f t="shared" si="6"/>
        <v>4045176.1216666675</v>
      </c>
      <c r="R46" s="109">
        <f>VLOOKUP(C46,[3]Sheet2!$A:$V,21,0)</f>
        <v>1390000</v>
      </c>
      <c r="S46" s="109">
        <f>20000+20000</f>
        <v>40000</v>
      </c>
      <c r="T46" s="109">
        <v>300000</v>
      </c>
      <c r="U46" s="109">
        <f>VLOOKUP(C46,'[4]5.30 (2)'!$C$4:$V$115,20,0)</f>
        <v>300000</v>
      </c>
      <c r="V46" s="109">
        <f t="shared" si="7"/>
        <v>2030000</v>
      </c>
      <c r="W46" s="106">
        <f t="shared" si="8"/>
        <v>2015176.1216666675</v>
      </c>
      <c r="X46" s="112">
        <f t="shared" si="9"/>
        <v>9152917.7899999991</v>
      </c>
      <c r="Y46" s="61">
        <f t="shared" si="10"/>
        <v>2015176.1216666675</v>
      </c>
      <c r="Z46" s="107">
        <f t="shared" si="11"/>
        <v>2015176.1216666675</v>
      </c>
      <c r="AA46" s="138">
        <v>80000</v>
      </c>
      <c r="AB46" s="17">
        <f t="shared" si="12"/>
        <v>80000</v>
      </c>
      <c r="AC46" s="26">
        <f t="shared" si="13"/>
        <v>3.9698763368551312E-2</v>
      </c>
      <c r="AD46" s="122">
        <f t="shared" si="1"/>
        <v>0.3590603419575798</v>
      </c>
      <c r="AE46" s="124">
        <v>2603</v>
      </c>
      <c r="AF46" s="124">
        <v>1400</v>
      </c>
      <c r="AG46" s="124"/>
      <c r="AH46" s="124">
        <f t="shared" si="2"/>
        <v>4003</v>
      </c>
      <c r="AI46" s="24">
        <v>0.03</v>
      </c>
      <c r="AJ46" s="126">
        <f t="shared" si="3"/>
        <v>8.0037499999999998E-2</v>
      </c>
      <c r="AK46" s="17">
        <f t="shared" si="4"/>
        <v>73597</v>
      </c>
      <c r="AL46" s="14">
        <v>45474</v>
      </c>
      <c r="AM46" s="7">
        <v>2</v>
      </c>
      <c r="AN46" s="14">
        <f t="shared" si="14"/>
        <v>45472</v>
      </c>
      <c r="AO46" s="10" t="s">
        <v>23</v>
      </c>
      <c r="AP46" s="23"/>
      <c r="AQ46" s="7" t="s">
        <v>53</v>
      </c>
      <c r="AR46" s="20"/>
    </row>
    <row r="47" spans="1:46" ht="36" hidden="1" customHeight="1" x14ac:dyDescent="0.25">
      <c r="A47" s="7">
        <f t="shared" si="5"/>
        <v>44</v>
      </c>
      <c r="B47" s="7" t="s">
        <v>57</v>
      </c>
      <c r="C47" s="74" t="s">
        <v>106</v>
      </c>
      <c r="D47" s="116" t="s">
        <v>107</v>
      </c>
      <c r="E47" s="12" t="s">
        <v>622</v>
      </c>
      <c r="F47" s="11" t="s">
        <v>108</v>
      </c>
      <c r="G47" s="12" t="s">
        <v>22</v>
      </c>
      <c r="H47" s="73">
        <v>0.8</v>
      </c>
      <c r="I47" s="31">
        <f>VLOOKUP(C47,[1]Sheet1!$B:$AY,50,0)</f>
        <v>9036535.6600000001</v>
      </c>
      <c r="J47" s="31">
        <f>VLOOKUP(C47,[1]Sheet1!$B:$AZ,51,0)</f>
        <v>7544447.7800000003</v>
      </c>
      <c r="K47" s="44">
        <f>VLOOKUP(C47,[1]Sheet1!$B$5:$BB$697,53,0)</f>
        <v>559486.65666666697</v>
      </c>
      <c r="L47" s="44">
        <f>VLOOKUP(C47,[1]Sheet1!$B:$BC,54,0)</f>
        <v>575301.17166666698</v>
      </c>
      <c r="M47" s="44">
        <f>VLOOKUP(C47,[1]Sheet1!$B:$BD,55,0)</f>
        <v>628977.88333333295</v>
      </c>
      <c r="N47" s="44">
        <f>VLOOKUP(C47,[1]Sheet1!$B:$BE,56,0)</f>
        <v>506161.65833333298</v>
      </c>
      <c r="O47" s="44">
        <f>VLOOKUP(C47,[1]Sheet1!$B:$BF,57,0)</f>
        <v>513637.47666666697</v>
      </c>
      <c r="P47" s="44">
        <f>VLOOKUP(C47,[2]Sheet1!$B:$BH,59,0)</f>
        <v>499383.62666666665</v>
      </c>
      <c r="Q47" s="108">
        <f t="shared" si="6"/>
        <v>2626358.7786666672</v>
      </c>
      <c r="R47" s="109">
        <f>VLOOKUP(C47,[3]Sheet2!$A:$V,21,0)</f>
        <v>800000</v>
      </c>
      <c r="S47" s="109"/>
      <c r="T47" s="109">
        <v>250000</v>
      </c>
      <c r="U47" s="109">
        <v>220000</v>
      </c>
      <c r="V47" s="109">
        <f t="shared" si="7"/>
        <v>1270000</v>
      </c>
      <c r="W47" s="106">
        <f t="shared" si="8"/>
        <v>1356358.7786666672</v>
      </c>
      <c r="X47" s="112">
        <f t="shared" si="9"/>
        <v>7074447.7800000003</v>
      </c>
      <c r="Y47" s="61">
        <f t="shared" si="10"/>
        <v>1356358.7786666672</v>
      </c>
      <c r="Z47" s="107">
        <f t="shared" si="11"/>
        <v>1356358.7786666672</v>
      </c>
      <c r="AA47" s="138">
        <v>70000</v>
      </c>
      <c r="AB47" s="17">
        <f t="shared" si="12"/>
        <v>70000</v>
      </c>
      <c r="AC47" s="26">
        <f t="shared" si="13"/>
        <v>5.1608763920716949E-2</v>
      </c>
      <c r="AD47" s="122">
        <f t="shared" si="1"/>
        <v>0.3141777992128823</v>
      </c>
      <c r="AE47" s="124">
        <v>1000</v>
      </c>
      <c r="AF47" s="124"/>
      <c r="AG47" s="124"/>
      <c r="AH47" s="124">
        <f t="shared" si="2"/>
        <v>1000</v>
      </c>
      <c r="AI47" s="24">
        <v>0.03</v>
      </c>
      <c r="AJ47" s="126">
        <f t="shared" si="3"/>
        <v>4.4285714285714282E-2</v>
      </c>
      <c r="AK47" s="17">
        <f t="shared" si="4"/>
        <v>66900</v>
      </c>
      <c r="AL47" s="14">
        <v>45474</v>
      </c>
      <c r="AM47" s="7">
        <v>3</v>
      </c>
      <c r="AN47" s="14">
        <f t="shared" si="14"/>
        <v>45471</v>
      </c>
      <c r="AO47" s="10" t="s">
        <v>23</v>
      </c>
      <c r="AP47" s="23"/>
      <c r="AQ47" s="7" t="s">
        <v>109</v>
      </c>
      <c r="AR47" s="20"/>
    </row>
    <row r="48" spans="1:46" ht="36" hidden="1" customHeight="1" x14ac:dyDescent="0.25">
      <c r="A48" s="7">
        <f t="shared" si="5"/>
        <v>45</v>
      </c>
      <c r="B48" s="7" t="s">
        <v>18</v>
      </c>
      <c r="C48" s="8" t="s">
        <v>215</v>
      </c>
      <c r="D48" s="117" t="s">
        <v>216</v>
      </c>
      <c r="E48" s="12" t="s">
        <v>622</v>
      </c>
      <c r="F48" s="11" t="s">
        <v>46</v>
      </c>
      <c r="G48" s="12" t="s">
        <v>22</v>
      </c>
      <c r="H48" s="73">
        <v>0.8</v>
      </c>
      <c r="I48" s="31">
        <f>VLOOKUP(C48,[1]Sheet1!$B:$AY,50,0)</f>
        <v>14396556.369999999</v>
      </c>
      <c r="J48" s="31">
        <f>VLOOKUP(C48,[1]Sheet1!$B:$AZ,51,0)</f>
        <v>13190860.189999999</v>
      </c>
      <c r="K48" s="44">
        <f>VLOOKUP(C48,[1]Sheet1!$B$5:$BB$697,53,0)</f>
        <v>606459.26</v>
      </c>
      <c r="L48" s="44">
        <f>VLOOKUP(C48,[1]Sheet1!$B:$BC,54,0)</f>
        <v>599992.48499999999</v>
      </c>
      <c r="M48" s="44">
        <f>VLOOKUP(C48,[1]Sheet1!$B:$BD,55,0)</f>
        <v>627288.23166666704</v>
      </c>
      <c r="N48" s="44">
        <f>VLOOKUP(C48,[1]Sheet1!$B:$BE,56,0)</f>
        <v>585398.96666666702</v>
      </c>
      <c r="O48" s="44">
        <f>VLOOKUP(C48,[1]Sheet1!$B:$BF,57,0)</f>
        <v>594815.32833333302</v>
      </c>
      <c r="P48" s="44">
        <f>VLOOKUP(C48,[2]Sheet1!$B:$BH,59,0)</f>
        <v>547067.64666666661</v>
      </c>
      <c r="Q48" s="108">
        <f t="shared" si="6"/>
        <v>2848817.5346666672</v>
      </c>
      <c r="R48" s="109">
        <f>VLOOKUP(C48,[3]Sheet2!$A:$V,21,0)</f>
        <v>510000</v>
      </c>
      <c r="S48" s="109"/>
      <c r="T48" s="109">
        <v>650000</v>
      </c>
      <c r="U48" s="109">
        <f>VLOOKUP(C48,'[4]5.30 (2)'!$C$4:$V$115,20,0)</f>
        <v>300000</v>
      </c>
      <c r="V48" s="109">
        <f t="shared" si="7"/>
        <v>1460000</v>
      </c>
      <c r="W48" s="106">
        <f t="shared" si="8"/>
        <v>1388817.5346666672</v>
      </c>
      <c r="X48" s="112">
        <f t="shared" si="9"/>
        <v>12240860.189999999</v>
      </c>
      <c r="Y48" s="61">
        <f t="shared" si="10"/>
        <v>1388817.5346666672</v>
      </c>
      <c r="Z48" s="107">
        <f t="shared" si="11"/>
        <v>1388817.5346666672</v>
      </c>
      <c r="AA48" s="138">
        <v>60000</v>
      </c>
      <c r="AB48" s="17">
        <f t="shared" si="12"/>
        <v>60000</v>
      </c>
      <c r="AC48" s="26">
        <f t="shared" si="13"/>
        <v>4.3202219515755695E-2</v>
      </c>
      <c r="AD48" s="122">
        <f t="shared" si="1"/>
        <v>0.26929525646818481</v>
      </c>
      <c r="AE48" s="124"/>
      <c r="AF48" s="124"/>
      <c r="AG48" s="124"/>
      <c r="AH48" s="124">
        <f t="shared" si="2"/>
        <v>0</v>
      </c>
      <c r="AI48" s="24">
        <v>0.03</v>
      </c>
      <c r="AJ48" s="126">
        <f t="shared" si="3"/>
        <v>0.03</v>
      </c>
      <c r="AK48" s="17">
        <f t="shared" si="4"/>
        <v>58200</v>
      </c>
      <c r="AL48" s="14">
        <v>45474</v>
      </c>
      <c r="AM48" s="7">
        <v>3</v>
      </c>
      <c r="AN48" s="14">
        <f t="shared" si="14"/>
        <v>45471</v>
      </c>
      <c r="AO48" s="10" t="s">
        <v>23</v>
      </c>
      <c r="AP48" s="23"/>
      <c r="AQ48" s="7" t="s">
        <v>217</v>
      </c>
      <c r="AR48" s="20"/>
    </row>
    <row r="49" spans="1:44" ht="36" hidden="1" customHeight="1" x14ac:dyDescent="0.25">
      <c r="A49" s="7">
        <f t="shared" si="5"/>
        <v>46</v>
      </c>
      <c r="B49" s="7" t="s">
        <v>18</v>
      </c>
      <c r="C49" s="8" t="s">
        <v>298</v>
      </c>
      <c r="D49" s="117" t="s">
        <v>299</v>
      </c>
      <c r="E49" s="12" t="s">
        <v>622</v>
      </c>
      <c r="F49" s="11" t="s">
        <v>21</v>
      </c>
      <c r="G49" s="12" t="s">
        <v>22</v>
      </c>
      <c r="H49" s="73">
        <v>0.8</v>
      </c>
      <c r="I49" s="31">
        <f>VLOOKUP(C49,[1]Sheet1!$B:$AY,50,0)</f>
        <v>4621952.09</v>
      </c>
      <c r="J49" s="31">
        <f>VLOOKUP(C49,[1]Sheet1!$B:$AZ,51,0)</f>
        <v>4462943.96</v>
      </c>
      <c r="K49" s="44">
        <f>VLOOKUP(C49,[1]Sheet1!$B$5:$BB$697,53,0)</f>
        <v>268411.56833333301</v>
      </c>
      <c r="L49" s="44">
        <f>VLOOKUP(C49,[1]Sheet1!$B:$BC,54,0)</f>
        <v>264670.02833333297</v>
      </c>
      <c r="M49" s="44">
        <f>VLOOKUP(C49,[1]Sheet1!$B:$BD,55,0)</f>
        <v>251850.49166666699</v>
      </c>
      <c r="N49" s="44">
        <f>VLOOKUP(C49,[1]Sheet1!$B:$BE,56,0)</f>
        <v>234770.561666667</v>
      </c>
      <c r="O49" s="44">
        <f>VLOOKUP(C49,[1]Sheet1!$B:$BF,57,0)</f>
        <v>207341.816666667</v>
      </c>
      <c r="P49" s="44">
        <f>VLOOKUP(C49,[2]Sheet1!$B:$BH,59,0)</f>
        <v>167235.86166666666</v>
      </c>
      <c r="Q49" s="108">
        <f t="shared" si="6"/>
        <v>1115424.2626666666</v>
      </c>
      <c r="R49" s="109">
        <f>VLOOKUP(C49,[3]Sheet2!$A:$V,21,0)</f>
        <v>350000</v>
      </c>
      <c r="S49" s="109">
        <v>50000</v>
      </c>
      <c r="T49" s="109">
        <v>150000</v>
      </c>
      <c r="U49" s="109">
        <f>VLOOKUP(C49,'[4]5.30 (2)'!$C$4:$V$115,20,0)</f>
        <v>100000</v>
      </c>
      <c r="V49" s="109">
        <f t="shared" si="7"/>
        <v>650000</v>
      </c>
      <c r="W49" s="106">
        <f t="shared" si="8"/>
        <v>465424.26266666665</v>
      </c>
      <c r="X49" s="112">
        <f t="shared" si="9"/>
        <v>4212943.96</v>
      </c>
      <c r="Y49" s="61">
        <f t="shared" si="10"/>
        <v>465424.26266666665</v>
      </c>
      <c r="Z49" s="107">
        <f t="shared" si="11"/>
        <v>465424.26266666665</v>
      </c>
      <c r="AA49" s="138">
        <v>20000</v>
      </c>
      <c r="AB49" s="17">
        <f t="shared" si="12"/>
        <v>20000</v>
      </c>
      <c r="AC49" s="26">
        <f t="shared" si="13"/>
        <v>4.2971545757862328E-2</v>
      </c>
      <c r="AD49" s="122">
        <f t="shared" si="1"/>
        <v>8.976508548939495E-2</v>
      </c>
      <c r="AE49" s="124"/>
      <c r="AF49" s="124"/>
      <c r="AG49" s="124"/>
      <c r="AH49" s="124">
        <f t="shared" si="2"/>
        <v>0</v>
      </c>
      <c r="AI49" s="24">
        <v>0.03</v>
      </c>
      <c r="AJ49" s="126">
        <f t="shared" si="3"/>
        <v>0.03</v>
      </c>
      <c r="AK49" s="17">
        <f t="shared" si="4"/>
        <v>19400</v>
      </c>
      <c r="AL49" s="14">
        <v>45474</v>
      </c>
      <c r="AM49" s="7">
        <v>3</v>
      </c>
      <c r="AN49" s="14">
        <f t="shared" si="14"/>
        <v>45471</v>
      </c>
      <c r="AO49" s="10" t="s">
        <v>23</v>
      </c>
      <c r="AP49" s="23"/>
      <c r="AQ49" s="7" t="s">
        <v>24</v>
      </c>
      <c r="AR49" s="20"/>
    </row>
    <row r="50" spans="1:44" ht="36" hidden="1" customHeight="1" x14ac:dyDescent="0.25">
      <c r="A50" s="7">
        <f t="shared" si="5"/>
        <v>47</v>
      </c>
      <c r="B50" s="7" t="s">
        <v>18</v>
      </c>
      <c r="C50" s="8" t="s">
        <v>222</v>
      </c>
      <c r="D50" s="117" t="s">
        <v>223</v>
      </c>
      <c r="E50" s="12" t="s">
        <v>622</v>
      </c>
      <c r="F50" s="11" t="s">
        <v>46</v>
      </c>
      <c r="G50" s="12" t="s">
        <v>22</v>
      </c>
      <c r="H50" s="76">
        <v>0.8</v>
      </c>
      <c r="I50" s="31">
        <f>VLOOKUP(C50,[1]Sheet1!$B:$AY,50,0)</f>
        <v>3144712.71</v>
      </c>
      <c r="J50" s="31">
        <f>VLOOKUP(C50,[1]Sheet1!$B:$AZ,51,0)</f>
        <v>2706500.04</v>
      </c>
      <c r="K50" s="44">
        <f>VLOOKUP(C50,[1]Sheet1!$B$5:$BB$697,53,0)</f>
        <v>312936.48499999999</v>
      </c>
      <c r="L50" s="44">
        <f>VLOOKUP(C50,[1]Sheet1!$B:$BC,54,0)</f>
        <v>376621.17666666699</v>
      </c>
      <c r="M50" s="44">
        <f>VLOOKUP(C50,[1]Sheet1!$B:$BD,55,0)</f>
        <v>363017.33333333302</v>
      </c>
      <c r="N50" s="44">
        <f>VLOOKUP(C50,[1]Sheet1!$B:$BE,56,0)</f>
        <v>437479.49666666699</v>
      </c>
      <c r="O50" s="44">
        <f>VLOOKUP(C50,[1]Sheet1!$B:$BF,57,0)</f>
        <v>364431.48333333299</v>
      </c>
      <c r="P50" s="44">
        <f>VLOOKUP(C50,[2]Sheet1!$B:$BH,59,0)</f>
        <v>305116.09000000003</v>
      </c>
      <c r="Q50" s="108">
        <f t="shared" si="6"/>
        <v>1727681.652</v>
      </c>
      <c r="R50" s="109">
        <f>VLOOKUP(C50,[3]Sheet2!$A:$V,21,0)</f>
        <v>700000</v>
      </c>
      <c r="S50" s="109"/>
      <c r="T50" s="109">
        <v>80000</v>
      </c>
      <c r="U50" s="109">
        <f>VLOOKUP(C50,'[4]5.30 (2)'!$C$4:$V$115,20,0)</f>
        <v>110000</v>
      </c>
      <c r="V50" s="109">
        <f t="shared" si="7"/>
        <v>890000</v>
      </c>
      <c r="W50" s="106">
        <f t="shared" si="8"/>
        <v>837681.652</v>
      </c>
      <c r="X50" s="112">
        <f t="shared" si="9"/>
        <v>2516500.04</v>
      </c>
      <c r="Y50" s="61">
        <f t="shared" si="10"/>
        <v>837681.652</v>
      </c>
      <c r="Z50" s="107">
        <f t="shared" si="11"/>
        <v>837681.652</v>
      </c>
      <c r="AA50" s="138">
        <v>30000</v>
      </c>
      <c r="AB50" s="17">
        <f t="shared" si="12"/>
        <v>30000</v>
      </c>
      <c r="AC50" s="26">
        <f t="shared" si="13"/>
        <v>3.5813127729816867E-2</v>
      </c>
      <c r="AD50" s="122">
        <f t="shared" si="1"/>
        <v>0.1346476282340924</v>
      </c>
      <c r="AE50" s="124">
        <v>1306</v>
      </c>
      <c r="AF50" s="124"/>
      <c r="AG50" s="124"/>
      <c r="AH50" s="124">
        <f t="shared" si="2"/>
        <v>1306</v>
      </c>
      <c r="AI50" s="24">
        <v>0.03</v>
      </c>
      <c r="AJ50" s="126">
        <f t="shared" si="3"/>
        <v>7.3533333333333339E-2</v>
      </c>
      <c r="AK50" s="17">
        <f t="shared" si="4"/>
        <v>27794</v>
      </c>
      <c r="AL50" s="14">
        <v>45474</v>
      </c>
      <c r="AM50" s="7">
        <v>3</v>
      </c>
      <c r="AN50" s="14">
        <f t="shared" si="14"/>
        <v>45471</v>
      </c>
      <c r="AO50" s="10" t="s">
        <v>23</v>
      </c>
      <c r="AP50" s="23"/>
      <c r="AQ50" s="7" t="s">
        <v>109</v>
      </c>
      <c r="AR50" s="20"/>
    </row>
    <row r="51" spans="1:44" ht="36" hidden="1" customHeight="1" x14ac:dyDescent="0.25">
      <c r="A51" s="7">
        <f t="shared" si="5"/>
        <v>48</v>
      </c>
      <c r="B51" s="7" t="s">
        <v>18</v>
      </c>
      <c r="C51" s="8" t="s">
        <v>148</v>
      </c>
      <c r="D51" s="117" t="s">
        <v>149</v>
      </c>
      <c r="E51" s="12" t="s">
        <v>622</v>
      </c>
      <c r="F51" s="11" t="s">
        <v>27</v>
      </c>
      <c r="G51" s="12" t="s">
        <v>22</v>
      </c>
      <c r="H51" s="76">
        <v>0.8</v>
      </c>
      <c r="I51" s="31">
        <f>VLOOKUP(C51,[1]Sheet1!$B:$AY,50,0)</f>
        <v>2641921.71</v>
      </c>
      <c r="J51" s="31">
        <f>VLOOKUP(C51,[1]Sheet1!$B:$AZ,51,0)</f>
        <v>2283347.19</v>
      </c>
      <c r="K51" s="44">
        <f>VLOOKUP(C51,[1]Sheet1!$B$5:$BB$697,53,0)</f>
        <v>167661.095</v>
      </c>
      <c r="L51" s="44">
        <f>VLOOKUP(C51,[1]Sheet1!$B:$BC,54,0)</f>
        <v>124722.68</v>
      </c>
      <c r="M51" s="44">
        <f>VLOOKUP(C51,[1]Sheet1!$B:$BD,55,0)</f>
        <v>132898.79166666701</v>
      </c>
      <c r="N51" s="44">
        <f>VLOOKUP(C51,[1]Sheet1!$B:$BE,56,0)</f>
        <v>130394.64</v>
      </c>
      <c r="O51" s="44">
        <f>VLOOKUP(C51,[1]Sheet1!$B:$BF,57,0)</f>
        <v>138663.45499999999</v>
      </c>
      <c r="P51" s="44">
        <f>VLOOKUP(C51,[2]Sheet1!$B:$BH,59,0)</f>
        <v>137983.31166666668</v>
      </c>
      <c r="Q51" s="108">
        <f t="shared" si="6"/>
        <v>665859.17866666697</v>
      </c>
      <c r="R51" s="109">
        <f>VLOOKUP(C51,[3]Sheet2!$A:$V,21,0)</f>
        <v>270000</v>
      </c>
      <c r="S51" s="109"/>
      <c r="T51" s="109">
        <v>200000</v>
      </c>
      <c r="U51" s="109">
        <f>VLOOKUP(C51,'[4]5.30 (2)'!$C$4:$V$115,20,0)</f>
        <v>40000</v>
      </c>
      <c r="V51" s="109">
        <f t="shared" si="7"/>
        <v>510000</v>
      </c>
      <c r="W51" s="106">
        <f t="shared" si="8"/>
        <v>155859.17866666697</v>
      </c>
      <c r="X51" s="112">
        <f t="shared" si="9"/>
        <v>2043347.19</v>
      </c>
      <c r="Y51" s="61">
        <f t="shared" si="10"/>
        <v>155859.17866666697</v>
      </c>
      <c r="Z51" s="107">
        <f t="shared" si="11"/>
        <v>155859.17866666697</v>
      </c>
      <c r="AA51" s="138">
        <v>10000</v>
      </c>
      <c r="AB51" s="17">
        <f t="shared" si="12"/>
        <v>10000</v>
      </c>
      <c r="AC51" s="26">
        <f t="shared" si="13"/>
        <v>6.4160481824344834E-2</v>
      </c>
      <c r="AD51" s="122">
        <f t="shared" si="1"/>
        <v>4.4882542744697475E-2</v>
      </c>
      <c r="AE51" s="124"/>
      <c r="AF51" s="124"/>
      <c r="AG51" s="124"/>
      <c r="AH51" s="124">
        <f t="shared" si="2"/>
        <v>0</v>
      </c>
      <c r="AI51" s="24">
        <v>0.03</v>
      </c>
      <c r="AJ51" s="126">
        <f t="shared" si="3"/>
        <v>0.03</v>
      </c>
      <c r="AK51" s="17">
        <f t="shared" si="4"/>
        <v>9700</v>
      </c>
      <c r="AL51" s="14">
        <v>45474</v>
      </c>
      <c r="AM51" s="7">
        <v>2</v>
      </c>
      <c r="AN51" s="14">
        <f t="shared" si="14"/>
        <v>45472</v>
      </c>
      <c r="AO51" s="10" t="s">
        <v>23</v>
      </c>
      <c r="AP51" s="23"/>
      <c r="AQ51" s="12" t="s">
        <v>257</v>
      </c>
      <c r="AR51" s="20"/>
    </row>
    <row r="52" spans="1:44" ht="36" hidden="1" customHeight="1" x14ac:dyDescent="0.25">
      <c r="A52" s="7">
        <f t="shared" si="5"/>
        <v>49</v>
      </c>
      <c r="B52" s="7" t="s">
        <v>18</v>
      </c>
      <c r="C52" s="8" t="s">
        <v>47</v>
      </c>
      <c r="D52" s="117" t="s">
        <v>48</v>
      </c>
      <c r="E52" s="12" t="s">
        <v>622</v>
      </c>
      <c r="F52" s="11" t="s">
        <v>27</v>
      </c>
      <c r="G52" s="12" t="s">
        <v>22</v>
      </c>
      <c r="H52" s="73">
        <v>0.8</v>
      </c>
      <c r="I52" s="31">
        <f>VLOOKUP(C52,[1]Sheet1!$B:$AY,50,0)</f>
        <v>2398752.58</v>
      </c>
      <c r="J52" s="31">
        <f>VLOOKUP(C52,[1]Sheet1!$B:$AZ,51,0)</f>
        <v>2222328.62</v>
      </c>
      <c r="K52" s="44">
        <f>VLOOKUP(C52,[1]Sheet1!$B$5:$BB$697,53,0)</f>
        <v>121805.763333333</v>
      </c>
      <c r="L52" s="44">
        <f>VLOOKUP(C52,[1]Sheet1!$B:$BC,54,0)</f>
        <v>134221.748333333</v>
      </c>
      <c r="M52" s="44">
        <f>VLOOKUP(C52,[1]Sheet1!$B:$BD,55,0)</f>
        <v>161670.87833333301</v>
      </c>
      <c r="N52" s="44">
        <f>VLOOKUP(C52,[1]Sheet1!$B:$BE,56,0)</f>
        <v>159402.59166666699</v>
      </c>
      <c r="O52" s="44">
        <f>VLOOKUP(C52,[1]Sheet1!$B:$BF,57,0)</f>
        <v>153253.92499999999</v>
      </c>
      <c r="P52" s="44">
        <f>VLOOKUP(C52,[2]Sheet1!$B:$BH,59,0)</f>
        <v>139212.72</v>
      </c>
      <c r="Q52" s="108">
        <f t="shared" si="6"/>
        <v>695654.10133333283</v>
      </c>
      <c r="R52" s="109">
        <f>VLOOKUP(C52,[3]Sheet2!$A:$V,21,0)</f>
        <v>270000</v>
      </c>
      <c r="S52" s="109"/>
      <c r="T52" s="109">
        <v>80000</v>
      </c>
      <c r="U52" s="109">
        <f>VLOOKUP(C52,'[4]5.30 (2)'!$C$4:$V$115,20,0)</f>
        <v>45000</v>
      </c>
      <c r="V52" s="109">
        <f t="shared" si="7"/>
        <v>395000</v>
      </c>
      <c r="W52" s="106">
        <f t="shared" si="8"/>
        <v>300654.10133333283</v>
      </c>
      <c r="X52" s="112">
        <f t="shared" si="9"/>
        <v>2097328.62</v>
      </c>
      <c r="Y52" s="61">
        <f t="shared" si="10"/>
        <v>300654.10133333283</v>
      </c>
      <c r="Z52" s="107">
        <f t="shared" si="11"/>
        <v>300654.10133333283</v>
      </c>
      <c r="AA52" s="138">
        <v>12000</v>
      </c>
      <c r="AB52" s="17">
        <f t="shared" si="12"/>
        <v>12000</v>
      </c>
      <c r="AC52" s="26">
        <f t="shared" si="13"/>
        <v>3.991297623010203E-2</v>
      </c>
      <c r="AD52" s="122">
        <f t="shared" si="1"/>
        <v>5.3859051293636967E-2</v>
      </c>
      <c r="AE52" s="124">
        <v>780</v>
      </c>
      <c r="AF52" s="124"/>
      <c r="AG52" s="124">
        <v>120</v>
      </c>
      <c r="AH52" s="124">
        <f t="shared" si="2"/>
        <v>900</v>
      </c>
      <c r="AI52" s="80">
        <v>0.03</v>
      </c>
      <c r="AJ52" s="126">
        <f t="shared" si="3"/>
        <v>0.105</v>
      </c>
      <c r="AK52" s="17">
        <f t="shared" si="4"/>
        <v>10740</v>
      </c>
      <c r="AL52" s="14">
        <v>45474</v>
      </c>
      <c r="AM52" s="7">
        <v>2</v>
      </c>
      <c r="AN52" s="14">
        <f t="shared" si="14"/>
        <v>45472</v>
      </c>
      <c r="AO52" s="10" t="s">
        <v>23</v>
      </c>
      <c r="AP52" s="23"/>
      <c r="AQ52" s="7" t="s">
        <v>28</v>
      </c>
      <c r="AR52" s="20"/>
    </row>
    <row r="53" spans="1:44" ht="36" hidden="1" customHeight="1" x14ac:dyDescent="0.25">
      <c r="A53" s="7">
        <f t="shared" si="5"/>
        <v>50</v>
      </c>
      <c r="B53" s="7" t="s">
        <v>18</v>
      </c>
      <c r="C53" s="77" t="s">
        <v>265</v>
      </c>
      <c r="D53" s="117" t="s">
        <v>266</v>
      </c>
      <c r="E53" s="12" t="s">
        <v>622</v>
      </c>
      <c r="F53" s="11" t="s">
        <v>21</v>
      </c>
      <c r="G53" s="12" t="s">
        <v>22</v>
      </c>
      <c r="H53" s="73">
        <v>0.8</v>
      </c>
      <c r="I53" s="31">
        <f>VLOOKUP(C53,[1]Sheet1!$B:$AY,50,0)</f>
        <v>337744.59</v>
      </c>
      <c r="J53" s="31">
        <f>VLOOKUP(C53,[1]Sheet1!$B:$AZ,51,0)</f>
        <v>173225.08</v>
      </c>
      <c r="K53" s="44">
        <f>VLOOKUP(C53,[1]Sheet1!$B$5:$BB$697,53,0)</f>
        <v>5343.2183333333296</v>
      </c>
      <c r="L53" s="44">
        <f>VLOOKUP(C53,[1]Sheet1!$B:$BC,54,0)</f>
        <v>13099.2266666667</v>
      </c>
      <c r="M53" s="44">
        <f>VLOOKUP(C53,[1]Sheet1!$B:$BD,55,0)</f>
        <v>24179.958333333299</v>
      </c>
      <c r="N53" s="44">
        <f>VLOOKUP(C53,[1]Sheet1!$B:$BE,56,0)</f>
        <v>28870.846666666701</v>
      </c>
      <c r="O53" s="44">
        <f>VLOOKUP(C53,[1]Sheet1!$B:$BF,57,0)</f>
        <v>43371.333333333299</v>
      </c>
      <c r="P53" s="44">
        <f>VLOOKUP(C53,[2]Sheet1!$B:$BH,59,0)</f>
        <v>56290.764999999992</v>
      </c>
      <c r="Q53" s="108">
        <f t="shared" si="6"/>
        <v>136924.27866666668</v>
      </c>
      <c r="R53" s="109">
        <f>VLOOKUP(C53,[3]Sheet2!$A:$V,21,0)</f>
        <v>20000</v>
      </c>
      <c r="S53" s="109"/>
      <c r="T53" s="109"/>
      <c r="U53" s="109">
        <f>VLOOKUP(C53,'[4]5.30 (2)'!$C$4:$V$115,20,0)</f>
        <v>15000</v>
      </c>
      <c r="V53" s="109">
        <f t="shared" si="7"/>
        <v>35000</v>
      </c>
      <c r="W53" s="106">
        <f t="shared" si="8"/>
        <v>101924.27866666668</v>
      </c>
      <c r="X53" s="112">
        <f t="shared" si="9"/>
        <v>158225.07999999999</v>
      </c>
      <c r="Y53" s="61">
        <f t="shared" si="10"/>
        <v>101924.27866666668</v>
      </c>
      <c r="Z53" s="107">
        <f t="shared" si="11"/>
        <v>101924.27866666668</v>
      </c>
      <c r="AA53" s="138">
        <v>10000</v>
      </c>
      <c r="AB53" s="17">
        <f t="shared" si="12"/>
        <v>10000</v>
      </c>
      <c r="AC53" s="26">
        <f t="shared" si="13"/>
        <v>9.8112050738215328E-2</v>
      </c>
      <c r="AD53" s="122">
        <f t="shared" si="1"/>
        <v>4.4882542744697475E-2</v>
      </c>
      <c r="AE53" s="124"/>
      <c r="AF53" s="124"/>
      <c r="AG53" s="124"/>
      <c r="AH53" s="124">
        <f t="shared" si="2"/>
        <v>0</v>
      </c>
      <c r="AI53" s="80">
        <v>0.03</v>
      </c>
      <c r="AJ53" s="126">
        <f t="shared" si="3"/>
        <v>0.03</v>
      </c>
      <c r="AK53" s="17">
        <f t="shared" si="4"/>
        <v>9700</v>
      </c>
      <c r="AL53" s="14">
        <v>45474</v>
      </c>
      <c r="AM53" s="7">
        <v>2</v>
      </c>
      <c r="AN53" s="14">
        <f t="shared" si="14"/>
        <v>45472</v>
      </c>
      <c r="AO53" s="10" t="s">
        <v>23</v>
      </c>
      <c r="AP53" s="23"/>
      <c r="AQ53" s="7" t="s">
        <v>24</v>
      </c>
      <c r="AR53" s="20"/>
    </row>
    <row r="54" spans="1:44" ht="36" hidden="1" customHeight="1" x14ac:dyDescent="0.25">
      <c r="A54" s="7">
        <f t="shared" si="5"/>
        <v>51</v>
      </c>
      <c r="B54" s="7" t="s">
        <v>18</v>
      </c>
      <c r="C54" s="8" t="s">
        <v>32</v>
      </c>
      <c r="D54" s="117" t="s">
        <v>33</v>
      </c>
      <c r="E54" s="12" t="s">
        <v>622</v>
      </c>
      <c r="F54" s="11" t="s">
        <v>21</v>
      </c>
      <c r="G54" s="12" t="s">
        <v>22</v>
      </c>
      <c r="H54" s="73">
        <v>0.8</v>
      </c>
      <c r="I54" s="31">
        <f>VLOOKUP(C54,[1]Sheet1!$B:$AY,50,0)</f>
        <v>2172275.86</v>
      </c>
      <c r="J54" s="31">
        <f>VLOOKUP(C54,[1]Sheet1!$B:$AZ,51,0)</f>
        <v>1691836.66</v>
      </c>
      <c r="K54" s="44">
        <f>VLOOKUP(C54,[1]Sheet1!$B$5:$BB$697,53,0)</f>
        <v>186471.32166666701</v>
      </c>
      <c r="L54" s="44">
        <f>VLOOKUP(C54,[1]Sheet1!$B:$BC,54,0)</f>
        <v>181572.286666667</v>
      </c>
      <c r="M54" s="44">
        <f>VLOOKUP(C54,[1]Sheet1!$B:$BD,55,0)</f>
        <v>173075.29666666701</v>
      </c>
      <c r="N54" s="44">
        <f>VLOOKUP(C54,[1]Sheet1!$B:$BE,56,0)</f>
        <v>158505.661666667</v>
      </c>
      <c r="O54" s="44">
        <f>VLOOKUP(C54,[1]Sheet1!$B:$BF,57,0)</f>
        <v>125422.328333333</v>
      </c>
      <c r="P54" s="44">
        <f>VLOOKUP(C54,[2]Sheet1!$B:$BH,59,0)</f>
        <v>172931.52499999999</v>
      </c>
      <c r="Q54" s="108">
        <f t="shared" si="6"/>
        <v>798382.73600000085</v>
      </c>
      <c r="R54" s="109">
        <f>VLOOKUP(C54,[3]Sheet2!$A:$V,21,0)</f>
        <v>30000</v>
      </c>
      <c r="S54" s="109"/>
      <c r="T54" s="109">
        <v>100000</v>
      </c>
      <c r="U54" s="109"/>
      <c r="V54" s="109">
        <f t="shared" si="7"/>
        <v>130000</v>
      </c>
      <c r="W54" s="106">
        <f t="shared" si="8"/>
        <v>668382.73600000085</v>
      </c>
      <c r="X54" s="112">
        <f t="shared" si="9"/>
        <v>1591836.66</v>
      </c>
      <c r="Y54" s="61">
        <f t="shared" si="10"/>
        <v>668382.73600000085</v>
      </c>
      <c r="Z54" s="107">
        <f t="shared" si="11"/>
        <v>668382.73600000085</v>
      </c>
      <c r="AA54" s="138">
        <v>20000</v>
      </c>
      <c r="AB54" s="17">
        <f t="shared" si="12"/>
        <v>20000</v>
      </c>
      <c r="AC54" s="26">
        <f t="shared" si="13"/>
        <v>2.9922975149974513E-2</v>
      </c>
      <c r="AD54" s="122">
        <f t="shared" si="1"/>
        <v>8.976508548939495E-2</v>
      </c>
      <c r="AE54" s="124"/>
      <c r="AF54" s="124"/>
      <c r="AG54" s="124"/>
      <c r="AH54" s="124">
        <f t="shared" si="2"/>
        <v>0</v>
      </c>
      <c r="AI54" s="24">
        <v>0.03</v>
      </c>
      <c r="AJ54" s="126">
        <f t="shared" si="3"/>
        <v>0.03</v>
      </c>
      <c r="AK54" s="17">
        <f t="shared" si="4"/>
        <v>19400</v>
      </c>
      <c r="AL54" s="14">
        <v>45474</v>
      </c>
      <c r="AM54" s="7">
        <v>3</v>
      </c>
      <c r="AN54" s="14">
        <f t="shared" si="14"/>
        <v>45471</v>
      </c>
      <c r="AO54" s="10" t="s">
        <v>23</v>
      </c>
      <c r="AP54" s="23"/>
      <c r="AQ54" s="7" t="s">
        <v>24</v>
      </c>
      <c r="AR54" s="20"/>
    </row>
    <row r="55" spans="1:44" ht="36" hidden="1" customHeight="1" x14ac:dyDescent="0.25">
      <c r="A55" s="7">
        <f t="shared" si="5"/>
        <v>52</v>
      </c>
      <c r="B55" s="7" t="s">
        <v>18</v>
      </c>
      <c r="C55" s="8" t="s">
        <v>79</v>
      </c>
      <c r="D55" s="117" t="s">
        <v>80</v>
      </c>
      <c r="E55" s="12" t="s">
        <v>622</v>
      </c>
      <c r="F55" s="11" t="s">
        <v>27</v>
      </c>
      <c r="G55" s="12" t="s">
        <v>22</v>
      </c>
      <c r="H55" s="73">
        <v>0.8</v>
      </c>
      <c r="I55" s="31">
        <f>VLOOKUP(C55,[1]Sheet1!$B:$AY,50,0)</f>
        <v>3316207.74</v>
      </c>
      <c r="J55" s="31">
        <f>VLOOKUP(C55,[1]Sheet1!$B:$AZ,51,0)</f>
        <v>2947216.61</v>
      </c>
      <c r="K55" s="44">
        <f>VLOOKUP(C55,[1]Sheet1!$B$5:$BB$697,53,0)</f>
        <v>118052.798333333</v>
      </c>
      <c r="L55" s="44">
        <f>VLOOKUP(C55,[1]Sheet1!$B:$BC,54,0)</f>
        <v>95294.024999999994</v>
      </c>
      <c r="M55" s="44">
        <f>VLOOKUP(C55,[1]Sheet1!$B:$BD,55,0)</f>
        <v>110543.37</v>
      </c>
      <c r="N55" s="44">
        <f>VLOOKUP(C55,[1]Sheet1!$B:$BE,56,0)</f>
        <v>106909.201666667</v>
      </c>
      <c r="O55" s="44">
        <f>VLOOKUP(C55,[1]Sheet1!$B:$BF,57,0)</f>
        <v>116348.83</v>
      </c>
      <c r="P55" s="44">
        <f>VLOOKUP(C55,[2]Sheet1!$B:$BH,59,0)</f>
        <v>118309.57666666666</v>
      </c>
      <c r="Q55" s="108">
        <f t="shared" si="6"/>
        <v>532366.24133333331</v>
      </c>
      <c r="R55" s="109">
        <f>VLOOKUP(C55,[3]Sheet2!$A:$V,21,0)</f>
        <v>190000</v>
      </c>
      <c r="S55" s="109"/>
      <c r="T55" s="109">
        <v>100000</v>
      </c>
      <c r="U55" s="109">
        <f>VLOOKUP(C55,'[4]5.30 (2)'!$C$4:$V$115,20,0)</f>
        <v>100000</v>
      </c>
      <c r="V55" s="109">
        <f t="shared" si="7"/>
        <v>390000</v>
      </c>
      <c r="W55" s="106">
        <f t="shared" si="8"/>
        <v>142366.24133333331</v>
      </c>
      <c r="X55" s="112">
        <f t="shared" si="9"/>
        <v>2747216.61</v>
      </c>
      <c r="Y55" s="61">
        <f t="shared" si="10"/>
        <v>142366.24133333331</v>
      </c>
      <c r="Z55" s="107">
        <f t="shared" si="11"/>
        <v>142366.24133333331</v>
      </c>
      <c r="AA55" s="138">
        <v>10000</v>
      </c>
      <c r="AB55" s="17">
        <f t="shared" si="12"/>
        <v>10000</v>
      </c>
      <c r="AC55" s="26">
        <f t="shared" si="13"/>
        <v>7.0241371173003095E-2</v>
      </c>
      <c r="AD55" s="122">
        <f t="shared" si="1"/>
        <v>4.4882542744697475E-2</v>
      </c>
      <c r="AE55" s="124"/>
      <c r="AF55" s="124"/>
      <c r="AG55" s="124"/>
      <c r="AH55" s="124">
        <f t="shared" si="2"/>
        <v>0</v>
      </c>
      <c r="AI55" s="24">
        <v>0.03</v>
      </c>
      <c r="AJ55" s="126">
        <f t="shared" si="3"/>
        <v>0.03</v>
      </c>
      <c r="AK55" s="17">
        <f t="shared" si="4"/>
        <v>9700</v>
      </c>
      <c r="AL55" s="14">
        <v>45474</v>
      </c>
      <c r="AM55" s="7">
        <v>3</v>
      </c>
      <c r="AN55" s="14">
        <f t="shared" si="14"/>
        <v>45471</v>
      </c>
      <c r="AO55" s="10" t="s">
        <v>23</v>
      </c>
      <c r="AP55" s="23"/>
      <c r="AQ55" s="7" t="s">
        <v>24</v>
      </c>
      <c r="AR55" s="20"/>
    </row>
    <row r="56" spans="1:44" ht="36" hidden="1" customHeight="1" x14ac:dyDescent="0.25">
      <c r="A56" s="7">
        <f t="shared" si="5"/>
        <v>53</v>
      </c>
      <c r="B56" s="7" t="s">
        <v>18</v>
      </c>
      <c r="C56" s="8" t="s">
        <v>193</v>
      </c>
      <c r="D56" s="117" t="s">
        <v>194</v>
      </c>
      <c r="E56" s="12" t="s">
        <v>622</v>
      </c>
      <c r="F56" s="10" t="s">
        <v>269</v>
      </c>
      <c r="G56" s="12" t="s">
        <v>22</v>
      </c>
      <c r="H56" s="30">
        <v>0.8</v>
      </c>
      <c r="I56" s="31">
        <f>VLOOKUP(C56,[1]Sheet1!$B:$AY,50,0)</f>
        <v>1674044.5</v>
      </c>
      <c r="J56" s="31">
        <f>VLOOKUP(C56,[1]Sheet1!$B:$AZ,51,0)</f>
        <v>1577716.53</v>
      </c>
      <c r="K56" s="44">
        <f>VLOOKUP(C56,[1]Sheet1!$B$5:$BB$697,53,0)</f>
        <v>38063.735000000001</v>
      </c>
      <c r="L56" s="44">
        <f>VLOOKUP(C56,[1]Sheet1!$B:$BC,54,0)</f>
        <v>37546.18</v>
      </c>
      <c r="M56" s="44">
        <f>VLOOKUP(C56,[1]Sheet1!$B:$BD,55,0)</f>
        <v>39468.836666666699</v>
      </c>
      <c r="N56" s="44">
        <f>VLOOKUP(C56,[1]Sheet1!$B:$BE,56,0)</f>
        <v>36928.836666666699</v>
      </c>
      <c r="O56" s="44">
        <f>VLOOKUP(C56,[1]Sheet1!$B:$BF,57,0)</f>
        <v>45150.235000000001</v>
      </c>
      <c r="P56" s="44">
        <f>VLOOKUP(C56,[2]Sheet1!$B:$BH,59,0)</f>
        <v>39077.431666666664</v>
      </c>
      <c r="Q56" s="108">
        <f t="shared" si="6"/>
        <v>188988.20400000009</v>
      </c>
      <c r="R56" s="109">
        <f>VLOOKUP(C56,[3]Sheet2!$A:$V,21,0)</f>
        <v>40000</v>
      </c>
      <c r="S56" s="109"/>
      <c r="T56" s="109"/>
      <c r="U56" s="109">
        <f>VLOOKUP(C56,'[4]5.30 (2)'!$C$4:$V$115,20,0)</f>
        <v>15000</v>
      </c>
      <c r="V56" s="109">
        <f t="shared" si="7"/>
        <v>55000</v>
      </c>
      <c r="W56" s="106">
        <f t="shared" si="8"/>
        <v>133988.20400000009</v>
      </c>
      <c r="X56" s="112">
        <f t="shared" si="9"/>
        <v>1562716.53</v>
      </c>
      <c r="Y56" s="61">
        <f t="shared" si="10"/>
        <v>133988.20400000009</v>
      </c>
      <c r="Z56" s="107">
        <f t="shared" si="11"/>
        <v>133988.20400000009</v>
      </c>
      <c r="AA56" s="138">
        <v>10000</v>
      </c>
      <c r="AB56" s="17">
        <f t="shared" si="12"/>
        <v>10000</v>
      </c>
      <c r="AC56" s="26">
        <f t="shared" si="13"/>
        <v>7.463343564184198E-2</v>
      </c>
      <c r="AD56" s="122">
        <f t="shared" si="1"/>
        <v>4.4882542744697475E-2</v>
      </c>
      <c r="AE56" s="124"/>
      <c r="AF56" s="124"/>
      <c r="AG56" s="124"/>
      <c r="AH56" s="124">
        <f t="shared" si="2"/>
        <v>0</v>
      </c>
      <c r="AI56" s="81">
        <v>0.03</v>
      </c>
      <c r="AJ56" s="126">
        <f t="shared" si="3"/>
        <v>0.03</v>
      </c>
      <c r="AK56" s="17">
        <f t="shared" si="4"/>
        <v>9700</v>
      </c>
      <c r="AL56" s="14">
        <v>45474</v>
      </c>
      <c r="AM56" s="7">
        <v>3</v>
      </c>
      <c r="AN56" s="14">
        <f t="shared" si="14"/>
        <v>45471</v>
      </c>
      <c r="AO56" s="10" t="s">
        <v>23</v>
      </c>
      <c r="AP56" s="4"/>
      <c r="AQ56" s="7" t="s">
        <v>109</v>
      </c>
      <c r="AR56" s="20"/>
    </row>
    <row r="57" spans="1:44" ht="36" hidden="1" customHeight="1" x14ac:dyDescent="0.25">
      <c r="A57" s="7">
        <f t="shared" si="5"/>
        <v>54</v>
      </c>
      <c r="B57" s="7" t="s">
        <v>18</v>
      </c>
      <c r="C57" s="8" t="s">
        <v>191</v>
      </c>
      <c r="D57" s="117" t="s">
        <v>192</v>
      </c>
      <c r="E57" s="12" t="s">
        <v>622</v>
      </c>
      <c r="F57" s="10" t="s">
        <v>27</v>
      </c>
      <c r="G57" s="12" t="s">
        <v>22</v>
      </c>
      <c r="H57" s="30">
        <v>0.8</v>
      </c>
      <c r="I57" s="31">
        <f>VLOOKUP(C57,[1]Sheet1!$B:$AY,50,0)</f>
        <v>831124.4</v>
      </c>
      <c r="J57" s="31">
        <f>VLOOKUP(C57,[1]Sheet1!$B:$AZ,51,0)</f>
        <v>644966.22</v>
      </c>
      <c r="K57" s="44">
        <f>VLOOKUP(C57,[1]Sheet1!$B$5:$BB$697,53,0)</f>
        <v>55830.415000000001</v>
      </c>
      <c r="L57" s="44">
        <f>VLOOKUP(C57,[1]Sheet1!$B:$BC,54,0)</f>
        <v>78433.456666666694</v>
      </c>
      <c r="M57" s="44">
        <f>VLOOKUP(C57,[1]Sheet1!$B:$BD,55,0)</f>
        <v>95096.371666666702</v>
      </c>
      <c r="N57" s="44">
        <f>VLOOKUP(C57,[1]Sheet1!$B:$BE,56,0)</f>
        <v>106679.741666667</v>
      </c>
      <c r="O57" s="44">
        <f>VLOOKUP(C57,[1]Sheet1!$B:$BF,57,0)</f>
        <v>103784.88</v>
      </c>
      <c r="P57" s="44">
        <f>VLOOKUP(C57,[2]Sheet1!$B:$BH,59,0)</f>
        <v>96380.731666666674</v>
      </c>
      <c r="Q57" s="108">
        <f t="shared" si="6"/>
        <v>428964.47733333363</v>
      </c>
      <c r="R57" s="109">
        <f>VLOOKUP(C57,[3]Sheet2!$A:$V,21,0)</f>
        <v>110000</v>
      </c>
      <c r="S57" s="109"/>
      <c r="T57" s="109"/>
      <c r="U57" s="109">
        <f>VLOOKUP(C57,'[4]5.30 (2)'!$C$4:$V$115,20,0)</f>
        <v>20000</v>
      </c>
      <c r="V57" s="109">
        <f t="shared" si="7"/>
        <v>130000</v>
      </c>
      <c r="W57" s="106">
        <f t="shared" si="8"/>
        <v>298964.47733333363</v>
      </c>
      <c r="X57" s="112">
        <f t="shared" si="9"/>
        <v>624966.22</v>
      </c>
      <c r="Y57" s="61">
        <f t="shared" si="10"/>
        <v>298964.47733333363</v>
      </c>
      <c r="Z57" s="107">
        <f t="shared" si="11"/>
        <v>298964.47733333363</v>
      </c>
      <c r="AA57" s="138">
        <v>12000</v>
      </c>
      <c r="AB57" s="17">
        <f t="shared" si="12"/>
        <v>12000</v>
      </c>
      <c r="AC57" s="26">
        <f t="shared" si="13"/>
        <v>4.0138547920596172E-2</v>
      </c>
      <c r="AD57" s="122">
        <f t="shared" si="1"/>
        <v>5.3859051293636967E-2</v>
      </c>
      <c r="AE57" s="124">
        <v>653</v>
      </c>
      <c r="AF57" s="124"/>
      <c r="AG57" s="124"/>
      <c r="AH57" s="124">
        <f t="shared" si="2"/>
        <v>653</v>
      </c>
      <c r="AI57" s="81">
        <v>0.03</v>
      </c>
      <c r="AJ57" s="126">
        <f t="shared" si="3"/>
        <v>8.4416666666666668E-2</v>
      </c>
      <c r="AK57" s="17">
        <f t="shared" si="4"/>
        <v>10987</v>
      </c>
      <c r="AL57" s="14">
        <v>45474</v>
      </c>
      <c r="AM57" s="7">
        <v>5</v>
      </c>
      <c r="AN57" s="14">
        <f t="shared" si="14"/>
        <v>45469</v>
      </c>
      <c r="AO57" s="10" t="s">
        <v>23</v>
      </c>
      <c r="AP57" s="23"/>
      <c r="AQ57" s="7" t="s">
        <v>109</v>
      </c>
      <c r="AR57" s="20"/>
    </row>
    <row r="58" spans="1:44" ht="36" hidden="1" customHeight="1" x14ac:dyDescent="0.25">
      <c r="A58" s="7">
        <f t="shared" si="5"/>
        <v>55</v>
      </c>
      <c r="B58" s="7" t="s">
        <v>18</v>
      </c>
      <c r="C58" s="8" t="s">
        <v>112</v>
      </c>
      <c r="D58" s="117" t="s">
        <v>113</v>
      </c>
      <c r="E58" s="12" t="s">
        <v>622</v>
      </c>
      <c r="F58" s="11" t="s">
        <v>27</v>
      </c>
      <c r="G58" s="12" t="s">
        <v>22</v>
      </c>
      <c r="H58" s="73">
        <v>0.8</v>
      </c>
      <c r="I58" s="31">
        <f>VLOOKUP(C58,[1]Sheet1!$B:$AY,50,0)</f>
        <v>1865441.09</v>
      </c>
      <c r="J58" s="31">
        <f>VLOOKUP(C58,[1]Sheet1!$B:$AZ,51,0)</f>
        <v>1855793.4</v>
      </c>
      <c r="K58" s="44">
        <f>VLOOKUP(C58,[1]Sheet1!$B$5:$BB$697,53,0)</f>
        <v>206112.34166666699</v>
      </c>
      <c r="L58" s="44">
        <f>VLOOKUP(C58,[1]Sheet1!$B:$BC,54,0)</f>
        <v>237874.91500000001</v>
      </c>
      <c r="M58" s="44">
        <f>VLOOKUP(C58,[1]Sheet1!$B:$BD,55,0)</f>
        <v>161101.35333333301</v>
      </c>
      <c r="N58" s="44">
        <f>VLOOKUP(C58,[1]Sheet1!$B:$BE,56,0)</f>
        <v>58518.02</v>
      </c>
      <c r="O58" s="44">
        <f>VLOOKUP(C58,[1]Sheet1!$B:$BF,57,0)</f>
        <v>60125.968333333301</v>
      </c>
      <c r="P58" s="44">
        <f>VLOOKUP(C58,[2]Sheet1!$B:$BH,59,0)</f>
        <v>33370.521666666667</v>
      </c>
      <c r="Q58" s="108">
        <f t="shared" si="6"/>
        <v>605682.49599999993</v>
      </c>
      <c r="R58" s="109">
        <f>VLOOKUP(C58,[3]Sheet2!$A:$V,21,0)</f>
        <v>70000</v>
      </c>
      <c r="S58" s="109"/>
      <c r="T58" s="109"/>
      <c r="U58" s="109">
        <f>VLOOKUP(C58,'[4]5.30 (2)'!$C$4:$V$115,20,0)</f>
        <v>30000</v>
      </c>
      <c r="V58" s="109">
        <f t="shared" si="7"/>
        <v>100000</v>
      </c>
      <c r="W58" s="106">
        <f t="shared" si="8"/>
        <v>505682.49599999993</v>
      </c>
      <c r="X58" s="112">
        <f t="shared" si="9"/>
        <v>1825793.4</v>
      </c>
      <c r="Y58" s="61">
        <f t="shared" si="10"/>
        <v>505682.49599999993</v>
      </c>
      <c r="Z58" s="107">
        <f t="shared" si="11"/>
        <v>505682.49599999993</v>
      </c>
      <c r="AA58" s="138">
        <v>20000</v>
      </c>
      <c r="AB58" s="17">
        <f t="shared" si="12"/>
        <v>20000</v>
      </c>
      <c r="AC58" s="26">
        <f t="shared" si="13"/>
        <v>3.9550508784073082E-2</v>
      </c>
      <c r="AD58" s="122">
        <f t="shared" si="1"/>
        <v>8.976508548939495E-2</v>
      </c>
      <c r="AE58" s="124"/>
      <c r="AF58" s="124"/>
      <c r="AG58" s="124"/>
      <c r="AH58" s="124">
        <f t="shared" si="2"/>
        <v>0</v>
      </c>
      <c r="AI58" s="24">
        <v>0.03</v>
      </c>
      <c r="AJ58" s="126">
        <f t="shared" si="3"/>
        <v>0.03</v>
      </c>
      <c r="AK58" s="17">
        <f t="shared" si="4"/>
        <v>19400</v>
      </c>
      <c r="AL58" s="14">
        <v>45474</v>
      </c>
      <c r="AM58" s="7">
        <v>3</v>
      </c>
      <c r="AN58" s="14">
        <f t="shared" si="14"/>
        <v>45471</v>
      </c>
      <c r="AO58" s="10" t="s">
        <v>23</v>
      </c>
      <c r="AP58" s="23"/>
      <c r="AQ58" s="7" t="s">
        <v>28</v>
      </c>
      <c r="AR58" s="20"/>
    </row>
    <row r="59" spans="1:44" ht="36" hidden="1" customHeight="1" x14ac:dyDescent="0.25">
      <c r="A59" s="7">
        <f t="shared" si="5"/>
        <v>56</v>
      </c>
      <c r="B59" s="7" t="s">
        <v>29</v>
      </c>
      <c r="C59" s="8" t="s">
        <v>72</v>
      </c>
      <c r="D59" s="114" t="s">
        <v>73</v>
      </c>
      <c r="E59" s="12" t="s">
        <v>622</v>
      </c>
      <c r="F59" s="11" t="s">
        <v>46</v>
      </c>
      <c r="G59" s="12" t="s">
        <v>22</v>
      </c>
      <c r="H59" s="73">
        <v>0.8</v>
      </c>
      <c r="I59" s="31">
        <f>VLOOKUP(C59,[1]Sheet1!$B:$AY,50,0)</f>
        <v>3342608.73</v>
      </c>
      <c r="J59" s="31">
        <f>VLOOKUP(C59,[1]Sheet1!$B:$AZ,51,0)</f>
        <v>2753639.6</v>
      </c>
      <c r="K59" s="44">
        <f>VLOOKUP(C59,[1]Sheet1!$B$5:$BB$697,53,0)</f>
        <v>303036.33500000002</v>
      </c>
      <c r="L59" s="44">
        <f>VLOOKUP(C59,[1]Sheet1!$B:$BC,54,0)</f>
        <v>354508.64666666702</v>
      </c>
      <c r="M59" s="44">
        <f>VLOOKUP(C59,[1]Sheet1!$B:$BD,55,0)</f>
        <v>365058.69833333301</v>
      </c>
      <c r="N59" s="44">
        <f>VLOOKUP(C59,[1]Sheet1!$B:$BE,56,0)</f>
        <v>343004.313333333</v>
      </c>
      <c r="O59" s="44">
        <f>VLOOKUP(C59,[1]Sheet1!$B:$BF,57,0)</f>
        <v>345202.09333333297</v>
      </c>
      <c r="P59" s="44">
        <f>VLOOKUP(C59,[2]Sheet1!$B:$BH,59,0)</f>
        <v>311621.34499999997</v>
      </c>
      <c r="Q59" s="108">
        <f t="shared" si="6"/>
        <v>1617945.1453333329</v>
      </c>
      <c r="R59" s="109">
        <f>VLOOKUP(C59,[3]Sheet2!$A:$V,21,0)</f>
        <v>600000</v>
      </c>
      <c r="S59" s="109"/>
      <c r="T59" s="109"/>
      <c r="U59" s="109">
        <f>VLOOKUP(C59,'[4]5.30 (2)'!$C$4:$V$115,20,0)</f>
        <v>300000</v>
      </c>
      <c r="V59" s="109">
        <f t="shared" si="7"/>
        <v>900000</v>
      </c>
      <c r="W59" s="106">
        <f t="shared" si="8"/>
        <v>717945.14533333294</v>
      </c>
      <c r="X59" s="112">
        <f t="shared" si="9"/>
        <v>2453639.6</v>
      </c>
      <c r="Y59" s="61">
        <f t="shared" si="10"/>
        <v>717945.14533333294</v>
      </c>
      <c r="Z59" s="107">
        <f t="shared" si="11"/>
        <v>717945.14533333294</v>
      </c>
      <c r="AA59" s="138">
        <v>100000</v>
      </c>
      <c r="AB59" s="17">
        <f t="shared" si="12"/>
        <v>100000</v>
      </c>
      <c r="AC59" s="26">
        <f t="shared" si="13"/>
        <v>0.13928640739477563</v>
      </c>
      <c r="AD59" s="122">
        <f t="shared" si="1"/>
        <v>0.44882542744697473</v>
      </c>
      <c r="AE59" s="124"/>
      <c r="AF59" s="124"/>
      <c r="AG59" s="129">
        <v>200</v>
      </c>
      <c r="AH59" s="124">
        <f t="shared" si="2"/>
        <v>200</v>
      </c>
      <c r="AI59" s="24">
        <v>0.03</v>
      </c>
      <c r="AJ59" s="126">
        <f t="shared" si="3"/>
        <v>3.2000000000000001E-2</v>
      </c>
      <c r="AK59" s="17">
        <f t="shared" si="4"/>
        <v>96800</v>
      </c>
      <c r="AL59" s="14">
        <v>45474</v>
      </c>
      <c r="AM59" s="7"/>
      <c r="AN59" s="14"/>
      <c r="AO59" s="10" t="s">
        <v>23</v>
      </c>
      <c r="AP59" s="17"/>
      <c r="AQ59" s="7" t="s">
        <v>74</v>
      </c>
      <c r="AR59" s="20" t="s">
        <v>280</v>
      </c>
    </row>
    <row r="60" spans="1:44" ht="36" hidden="1" customHeight="1" x14ac:dyDescent="0.25">
      <c r="A60" s="7">
        <f t="shared" si="5"/>
        <v>57</v>
      </c>
      <c r="B60" s="7" t="s">
        <v>18</v>
      </c>
      <c r="C60" s="8" t="s">
        <v>270</v>
      </c>
      <c r="D60" s="117" t="s">
        <v>271</v>
      </c>
      <c r="E60" s="12" t="s">
        <v>622</v>
      </c>
      <c r="F60" s="11" t="s">
        <v>46</v>
      </c>
      <c r="G60" s="12" t="s">
        <v>22</v>
      </c>
      <c r="H60" s="73">
        <v>0.8</v>
      </c>
      <c r="I60" s="31">
        <f>VLOOKUP(C60,[1]Sheet1!$B:$AY,50,0)</f>
        <v>2213852.7400000002</v>
      </c>
      <c r="J60" s="31">
        <f>VLOOKUP(C60,[1]Sheet1!$B:$AZ,51,0)</f>
        <v>1786303.39</v>
      </c>
      <c r="K60" s="44">
        <f>VLOOKUP(C60,[1]Sheet1!$B$5:$BB$697,53,0)</f>
        <v>89959.961666666699</v>
      </c>
      <c r="L60" s="44">
        <f>VLOOKUP(C60,[1]Sheet1!$B:$BC,54,0)</f>
        <v>100510.375</v>
      </c>
      <c r="M60" s="44">
        <f>VLOOKUP(C60,[1]Sheet1!$B:$BD,55,0)</f>
        <v>67943.073333333305</v>
      </c>
      <c r="N60" s="44">
        <f>VLOOKUP(C60,[1]Sheet1!$B:$BE,56,0)</f>
        <v>78516.539999999994</v>
      </c>
      <c r="O60" s="44">
        <f>VLOOKUP(C60,[1]Sheet1!$B:$BF,57,0)</f>
        <v>90099.955000000002</v>
      </c>
      <c r="P60" s="44">
        <f>VLOOKUP(C60,[2]Sheet1!$B:$BH,59,0)</f>
        <v>94691.071666666656</v>
      </c>
      <c r="Q60" s="108">
        <f t="shared" si="6"/>
        <v>417376.78133333335</v>
      </c>
      <c r="R60" s="109">
        <f>VLOOKUP(C60,[3]Sheet2!$A:$V,21,0)</f>
        <v>130000</v>
      </c>
      <c r="S60" s="109"/>
      <c r="T60" s="109">
        <v>80000</v>
      </c>
      <c r="U60" s="109">
        <f>VLOOKUP(C60,'[4]5.30 (2)'!$C$4:$V$115,20,0)</f>
        <v>40000</v>
      </c>
      <c r="V60" s="109">
        <f t="shared" si="7"/>
        <v>250000</v>
      </c>
      <c r="W60" s="106">
        <f t="shared" si="8"/>
        <v>167376.78133333335</v>
      </c>
      <c r="X60" s="112">
        <f t="shared" si="9"/>
        <v>1666303.39</v>
      </c>
      <c r="Y60" s="61">
        <f t="shared" si="10"/>
        <v>167376.78133333335</v>
      </c>
      <c r="Z60" s="107">
        <f t="shared" si="11"/>
        <v>167376.78133333335</v>
      </c>
      <c r="AA60" s="138">
        <v>10000</v>
      </c>
      <c r="AB60" s="17">
        <f t="shared" si="12"/>
        <v>10000</v>
      </c>
      <c r="AC60" s="26">
        <f t="shared" si="13"/>
        <v>5.9745443306648674E-2</v>
      </c>
      <c r="AD60" s="122">
        <f t="shared" si="1"/>
        <v>4.4882542744697475E-2</v>
      </c>
      <c r="AE60" s="124"/>
      <c r="AF60" s="124"/>
      <c r="AG60" s="124"/>
      <c r="AH60" s="124">
        <f t="shared" si="2"/>
        <v>0</v>
      </c>
      <c r="AI60" s="24">
        <v>0.03</v>
      </c>
      <c r="AJ60" s="126">
        <f t="shared" si="3"/>
        <v>0.03</v>
      </c>
      <c r="AK60" s="17">
        <f t="shared" si="4"/>
        <v>9700</v>
      </c>
      <c r="AL60" s="14">
        <v>45474</v>
      </c>
      <c r="AM60" s="135">
        <v>3</v>
      </c>
      <c r="AN60" s="134">
        <f t="shared" ref="AN60:AN65" si="15">AL60-AM60</f>
        <v>45471</v>
      </c>
      <c r="AO60" s="10" t="s">
        <v>23</v>
      </c>
      <c r="AP60" s="23"/>
      <c r="AQ60" s="7" t="s">
        <v>24</v>
      </c>
      <c r="AR60" s="20"/>
    </row>
    <row r="61" spans="1:44" ht="36" hidden="1" customHeight="1" x14ac:dyDescent="0.25">
      <c r="A61" s="7">
        <f t="shared" si="5"/>
        <v>58</v>
      </c>
      <c r="B61" s="78" t="s">
        <v>18</v>
      </c>
      <c r="C61" s="8" t="s">
        <v>25</v>
      </c>
      <c r="D61" s="117" t="s">
        <v>26</v>
      </c>
      <c r="E61" s="12" t="s">
        <v>622</v>
      </c>
      <c r="F61" s="11" t="s">
        <v>27</v>
      </c>
      <c r="G61" s="12" t="s">
        <v>22</v>
      </c>
      <c r="H61" s="73">
        <v>0.8</v>
      </c>
      <c r="I61" s="31">
        <f>VLOOKUP(C61,[1]Sheet1!$B:$AY,50,0)</f>
        <v>1428021.28</v>
      </c>
      <c r="J61" s="31">
        <f>VLOOKUP(C61,[1]Sheet1!$B:$AZ,51,0)</f>
        <v>1130760.97</v>
      </c>
      <c r="K61" s="44">
        <f>VLOOKUP(C61,[1]Sheet1!$B$5:$BB$697,53,0)</f>
        <v>66679.711666666699</v>
      </c>
      <c r="L61" s="44">
        <f>VLOOKUP(C61,[1]Sheet1!$B:$BC,54,0)</f>
        <v>56543.574999999997</v>
      </c>
      <c r="M61" s="44">
        <f>VLOOKUP(C61,[1]Sheet1!$B:$BD,55,0)</f>
        <v>59586.8616666667</v>
      </c>
      <c r="N61" s="44">
        <f>VLOOKUP(C61,[1]Sheet1!$B:$BE,56,0)</f>
        <v>72669.826666666704</v>
      </c>
      <c r="O61" s="44">
        <f>VLOOKUP(C61,[1]Sheet1!$B:$BF,57,0)</f>
        <v>82380.246666666702</v>
      </c>
      <c r="P61" s="44">
        <f>VLOOKUP(C61,[2]Sheet1!$B:$BH,59,0)</f>
        <v>69524.031666666677</v>
      </c>
      <c r="Q61" s="108">
        <f t="shared" si="6"/>
        <v>325907.40266666678</v>
      </c>
      <c r="R61" s="109">
        <f>VLOOKUP(C61,[3]Sheet2!$A:$V,21,0)</f>
        <v>140000</v>
      </c>
      <c r="S61" s="109"/>
      <c r="T61" s="109">
        <v>170000</v>
      </c>
      <c r="U61" s="109">
        <f>VLOOKUP(C61,'[4]5.30 (2)'!$C$4:$V$115,20,0)</f>
        <v>20000</v>
      </c>
      <c r="V61" s="109">
        <f t="shared" si="7"/>
        <v>330000</v>
      </c>
      <c r="W61" s="106">
        <f t="shared" si="8"/>
        <v>-4092.5973333332222</v>
      </c>
      <c r="X61" s="112">
        <f t="shared" si="9"/>
        <v>940760.97</v>
      </c>
      <c r="Y61" s="61">
        <f t="shared" si="10"/>
        <v>-4092.5973333332222</v>
      </c>
      <c r="Z61" s="107">
        <f t="shared" si="11"/>
        <v>0</v>
      </c>
      <c r="AA61" s="138">
        <v>10000</v>
      </c>
      <c r="AB61" s="17">
        <f t="shared" si="12"/>
        <v>10000</v>
      </c>
      <c r="AC61" s="26" t="str">
        <f t="shared" si="13"/>
        <v>100%</v>
      </c>
      <c r="AD61" s="122">
        <f t="shared" si="1"/>
        <v>4.4882542744697475E-2</v>
      </c>
      <c r="AE61" s="124"/>
      <c r="AF61" s="124"/>
      <c r="AG61" s="124">
        <v>150</v>
      </c>
      <c r="AH61" s="124">
        <f t="shared" si="2"/>
        <v>150</v>
      </c>
      <c r="AI61" s="24">
        <v>0.03</v>
      </c>
      <c r="AJ61" s="126">
        <f t="shared" si="3"/>
        <v>4.4999999999999998E-2</v>
      </c>
      <c r="AK61" s="17">
        <f t="shared" si="4"/>
        <v>9550</v>
      </c>
      <c r="AL61" s="14">
        <v>45474</v>
      </c>
      <c r="AM61" s="7">
        <v>3</v>
      </c>
      <c r="AN61" s="14">
        <f t="shared" si="15"/>
        <v>45471</v>
      </c>
      <c r="AO61" s="10" t="s">
        <v>23</v>
      </c>
      <c r="AP61" s="23"/>
      <c r="AQ61" s="7" t="s">
        <v>28</v>
      </c>
      <c r="AR61" s="20"/>
    </row>
    <row r="62" spans="1:44" ht="36" hidden="1" customHeight="1" x14ac:dyDescent="0.25">
      <c r="A62" s="7">
        <f t="shared" si="5"/>
        <v>59</v>
      </c>
      <c r="B62" s="7" t="s">
        <v>18</v>
      </c>
      <c r="C62" s="8" t="s">
        <v>65</v>
      </c>
      <c r="D62" s="117" t="s">
        <v>66</v>
      </c>
      <c r="E62" s="12" t="s">
        <v>622</v>
      </c>
      <c r="F62" s="11" t="s">
        <v>67</v>
      </c>
      <c r="G62" s="12" t="s">
        <v>22</v>
      </c>
      <c r="H62" s="73">
        <v>0.8</v>
      </c>
      <c r="I62" s="31">
        <f>VLOOKUP(C62,[1]Sheet1!$B:$AY,50,0)</f>
        <v>161169.54</v>
      </c>
      <c r="J62" s="31">
        <f>VLOOKUP(C62,[1]Sheet1!$B:$AZ,51,0)</f>
        <v>138312.06</v>
      </c>
      <c r="K62" s="44">
        <f>VLOOKUP(C62,[1]Sheet1!$B$5:$BB$697,53,0)</f>
        <v>13928.1566666667</v>
      </c>
      <c r="L62" s="44">
        <f>VLOOKUP(C62,[1]Sheet1!$B:$BC,54,0)</f>
        <v>13478.7716666667</v>
      </c>
      <c r="M62" s="44">
        <f>VLOOKUP(C62,[1]Sheet1!$B:$BD,55,0)</f>
        <v>15648.7833333333</v>
      </c>
      <c r="N62" s="44">
        <f>VLOOKUP(C62,[1]Sheet1!$B:$BE,56,0)</f>
        <v>13726.18</v>
      </c>
      <c r="O62" s="44">
        <f>VLOOKUP(C62,[1]Sheet1!$B:$BF,57,0)</f>
        <v>14652.426666666701</v>
      </c>
      <c r="P62" s="44">
        <f>VLOOKUP(C62,[2]Sheet1!$B:$BH,59,0)</f>
        <v>11494.143333333333</v>
      </c>
      <c r="Q62" s="108">
        <f t="shared" si="6"/>
        <v>66342.769333333388</v>
      </c>
      <c r="R62" s="109">
        <f>VLOOKUP(C62,[3]Sheet2!$A:$V,21,0)</f>
        <v>30000</v>
      </c>
      <c r="S62" s="109"/>
      <c r="T62" s="109"/>
      <c r="U62" s="109">
        <f>VLOOKUP(C62,'[4]5.30 (2)'!$C$4:$V$115,20,0)</f>
        <v>10000</v>
      </c>
      <c r="V62" s="109">
        <f t="shared" si="7"/>
        <v>40000</v>
      </c>
      <c r="W62" s="106">
        <f t="shared" si="8"/>
        <v>26342.769333333388</v>
      </c>
      <c r="X62" s="112">
        <f t="shared" si="9"/>
        <v>128312.06</v>
      </c>
      <c r="Y62" s="61">
        <f t="shared" si="10"/>
        <v>26342.769333333388</v>
      </c>
      <c r="Z62" s="107">
        <f t="shared" si="11"/>
        <v>26342.769333333388</v>
      </c>
      <c r="AA62" s="138">
        <v>10000</v>
      </c>
      <c r="AB62" s="17">
        <f t="shared" si="12"/>
        <v>10000</v>
      </c>
      <c r="AC62" s="26">
        <f t="shared" si="13"/>
        <v>0.37961080983791196</v>
      </c>
      <c r="AD62" s="122">
        <f t="shared" si="1"/>
        <v>4.4882542744697475E-2</v>
      </c>
      <c r="AE62" s="124">
        <v>653</v>
      </c>
      <c r="AF62" s="124"/>
      <c r="AG62" s="124">
        <v>50</v>
      </c>
      <c r="AH62" s="124">
        <f t="shared" si="2"/>
        <v>703</v>
      </c>
      <c r="AI62" s="24">
        <v>0.03</v>
      </c>
      <c r="AJ62" s="126">
        <f t="shared" si="3"/>
        <v>0.1003</v>
      </c>
      <c r="AK62" s="17">
        <f t="shared" si="4"/>
        <v>8997</v>
      </c>
      <c r="AL62" s="14">
        <v>45474</v>
      </c>
      <c r="AM62" s="7">
        <v>3</v>
      </c>
      <c r="AN62" s="14">
        <f t="shared" si="15"/>
        <v>45471</v>
      </c>
      <c r="AO62" s="10" t="s">
        <v>23</v>
      </c>
      <c r="AP62" s="23"/>
      <c r="AQ62" s="7" t="s">
        <v>28</v>
      </c>
      <c r="AR62" s="20" t="s">
        <v>401</v>
      </c>
    </row>
    <row r="63" spans="1:44" ht="36" hidden="1" customHeight="1" x14ac:dyDescent="0.25">
      <c r="A63" s="7">
        <f t="shared" si="5"/>
        <v>60</v>
      </c>
      <c r="B63" s="7" t="s">
        <v>18</v>
      </c>
      <c r="C63" s="77" t="s">
        <v>38</v>
      </c>
      <c r="D63" s="117" t="s">
        <v>39</v>
      </c>
      <c r="E63" s="12" t="s">
        <v>622</v>
      </c>
      <c r="F63" s="11" t="s">
        <v>21</v>
      </c>
      <c r="G63" s="12" t="s">
        <v>22</v>
      </c>
      <c r="H63" s="73">
        <v>0.8</v>
      </c>
      <c r="I63" s="31">
        <f>VLOOKUP(C63,[1]Sheet1!$B:$AY,50,0)</f>
        <v>2996003.5</v>
      </c>
      <c r="J63" s="31">
        <f>VLOOKUP(C63,[1]Sheet1!$B:$AZ,51,0)</f>
        <v>2431316.37</v>
      </c>
      <c r="K63" s="44">
        <f>VLOOKUP(C63,[1]Sheet1!$B$5:$BB$697,53,0)</f>
        <v>302108.755</v>
      </c>
      <c r="L63" s="44">
        <f>VLOOKUP(C63,[1]Sheet1!$B:$BC,54,0)</f>
        <v>136113.218333333</v>
      </c>
      <c r="M63" s="44">
        <f>VLOOKUP(C63,[1]Sheet1!$B:$BD,55,0)</f>
        <v>155049.156666667</v>
      </c>
      <c r="N63" s="44">
        <f>VLOOKUP(C63,[1]Sheet1!$B:$BE,56,0)</f>
        <v>107499.156666667</v>
      </c>
      <c r="O63" s="44">
        <f>VLOOKUP(C63,[1]Sheet1!$B:$BF,57,0)</f>
        <v>78182.490000000005</v>
      </c>
      <c r="P63" s="44">
        <f>VLOOKUP(C63,[2]Sheet1!$B:$BH,59,0)</f>
        <v>142778.38500000001</v>
      </c>
      <c r="Q63" s="108">
        <f t="shared" si="6"/>
        <v>737384.92933333362</v>
      </c>
      <c r="R63" s="109">
        <f>VLOOKUP(C63,[3]Sheet2!$A:$V,21,0)</f>
        <v>250000</v>
      </c>
      <c r="S63" s="109"/>
      <c r="T63" s="109">
        <v>100000</v>
      </c>
      <c r="U63" s="109">
        <f>VLOOKUP(C63,'[4]5.30 (2)'!$C$4:$V$115,20,0)</f>
        <v>60000</v>
      </c>
      <c r="V63" s="109">
        <f t="shared" si="7"/>
        <v>410000</v>
      </c>
      <c r="W63" s="106">
        <f t="shared" si="8"/>
        <v>327384.92933333362</v>
      </c>
      <c r="X63" s="112">
        <f t="shared" si="9"/>
        <v>2271316.37</v>
      </c>
      <c r="Y63" s="61">
        <f t="shared" si="10"/>
        <v>327384.92933333362</v>
      </c>
      <c r="Z63" s="107">
        <f t="shared" si="11"/>
        <v>327384.92933333362</v>
      </c>
      <c r="AA63" s="138">
        <v>12000</v>
      </c>
      <c r="AB63" s="17">
        <f t="shared" si="12"/>
        <v>12000</v>
      </c>
      <c r="AC63" s="26">
        <f t="shared" si="13"/>
        <v>3.6654100188533587E-2</v>
      </c>
      <c r="AD63" s="122">
        <f t="shared" si="1"/>
        <v>5.3859051293636967E-2</v>
      </c>
      <c r="AE63" s="124"/>
      <c r="AF63" s="124"/>
      <c r="AG63" s="124"/>
      <c r="AH63" s="124">
        <f t="shared" si="2"/>
        <v>0</v>
      </c>
      <c r="AI63" s="80">
        <v>0.03</v>
      </c>
      <c r="AJ63" s="126">
        <f t="shared" si="3"/>
        <v>0.03</v>
      </c>
      <c r="AK63" s="17">
        <f t="shared" si="4"/>
        <v>11640</v>
      </c>
      <c r="AL63" s="14">
        <v>45474</v>
      </c>
      <c r="AM63" s="7">
        <v>1</v>
      </c>
      <c r="AN63" s="14">
        <f t="shared" si="15"/>
        <v>45473</v>
      </c>
      <c r="AO63" s="10" t="s">
        <v>23</v>
      </c>
      <c r="AP63" s="23"/>
      <c r="AQ63" s="7" t="s">
        <v>109</v>
      </c>
      <c r="AR63" s="20"/>
    </row>
    <row r="64" spans="1:44" ht="36" hidden="1" customHeight="1" x14ac:dyDescent="0.25">
      <c r="A64" s="7">
        <f t="shared" si="5"/>
        <v>61</v>
      </c>
      <c r="B64" s="7" t="s">
        <v>18</v>
      </c>
      <c r="C64" s="77" t="s">
        <v>19</v>
      </c>
      <c r="D64" s="117" t="s">
        <v>20</v>
      </c>
      <c r="E64" s="12" t="s">
        <v>622</v>
      </c>
      <c r="F64" s="11" t="s">
        <v>21</v>
      </c>
      <c r="G64" s="12" t="s">
        <v>22</v>
      </c>
      <c r="H64" s="73">
        <v>0.8</v>
      </c>
      <c r="I64" s="31">
        <f>VLOOKUP(C64,[1]Sheet1!$B:$AY,50,0)</f>
        <v>3046676.62</v>
      </c>
      <c r="J64" s="31">
        <f>VLOOKUP(C64,[1]Sheet1!$B:$AZ,51,0)</f>
        <v>2746033.18</v>
      </c>
      <c r="K64" s="44">
        <f>VLOOKUP(C64,[1]Sheet1!$B$5:$BB$697,53,0)</f>
        <v>96624.235000000001</v>
      </c>
      <c r="L64" s="44">
        <f>VLOOKUP(C64,[1]Sheet1!$B:$BC,54,0)</f>
        <v>88430.313333333295</v>
      </c>
      <c r="M64" s="44">
        <f>VLOOKUP(C64,[1]Sheet1!$B:$BD,55,0)</f>
        <v>93218.613333333298</v>
      </c>
      <c r="N64" s="44">
        <f>VLOOKUP(C64,[1]Sheet1!$B:$BE,56,0)</f>
        <v>88067.541666666701</v>
      </c>
      <c r="O64" s="44">
        <f>VLOOKUP(C64,[1]Sheet1!$B:$BF,57,0)</f>
        <v>100028.823333333</v>
      </c>
      <c r="P64" s="44">
        <f>VLOOKUP(C64,[2]Sheet1!$B:$BH,59,0)</f>
        <v>106778.58666666667</v>
      </c>
      <c r="Q64" s="108">
        <f t="shared" si="6"/>
        <v>458518.49066666636</v>
      </c>
      <c r="R64" s="109">
        <f>VLOOKUP(C64,[3]Sheet2!$A:$V,21,0)</f>
        <v>170000</v>
      </c>
      <c r="S64" s="109"/>
      <c r="T64" s="109">
        <v>100000</v>
      </c>
      <c r="U64" s="109">
        <f>VLOOKUP(C64,'[4]5.30 (2)'!$C$4:$V$115,20,0)</f>
        <v>30000</v>
      </c>
      <c r="V64" s="109">
        <f t="shared" si="7"/>
        <v>300000</v>
      </c>
      <c r="W64" s="106">
        <f t="shared" si="8"/>
        <v>158518.49066666636</v>
      </c>
      <c r="X64" s="112">
        <f t="shared" si="9"/>
        <v>2616033.1800000002</v>
      </c>
      <c r="Y64" s="61">
        <f t="shared" si="10"/>
        <v>158518.49066666636</v>
      </c>
      <c r="Z64" s="107">
        <f t="shared" si="11"/>
        <v>158518.49066666636</v>
      </c>
      <c r="AA64" s="138">
        <v>10000</v>
      </c>
      <c r="AB64" s="17">
        <f t="shared" si="12"/>
        <v>10000</v>
      </c>
      <c r="AC64" s="26">
        <f t="shared" si="13"/>
        <v>6.3084123233472247E-2</v>
      </c>
      <c r="AD64" s="122">
        <f t="shared" si="1"/>
        <v>4.4882542744697475E-2</v>
      </c>
      <c r="AE64" s="124"/>
      <c r="AF64" s="124"/>
      <c r="AG64" s="124"/>
      <c r="AH64" s="124">
        <f t="shared" si="2"/>
        <v>0</v>
      </c>
      <c r="AI64" s="80">
        <v>0.03</v>
      </c>
      <c r="AJ64" s="126">
        <f t="shared" si="3"/>
        <v>0.03</v>
      </c>
      <c r="AK64" s="17">
        <f t="shared" si="4"/>
        <v>9700</v>
      </c>
      <c r="AL64" s="14">
        <v>45474</v>
      </c>
      <c r="AM64" s="7">
        <v>1</v>
      </c>
      <c r="AN64" s="14">
        <f t="shared" si="15"/>
        <v>45473</v>
      </c>
      <c r="AO64" s="10" t="s">
        <v>23</v>
      </c>
      <c r="AP64" s="23"/>
      <c r="AQ64" s="7" t="s">
        <v>24</v>
      </c>
      <c r="AR64" s="20"/>
    </row>
    <row r="65" spans="1:44" ht="36" hidden="1" customHeight="1" x14ac:dyDescent="0.25">
      <c r="A65" s="7">
        <f t="shared" si="5"/>
        <v>62</v>
      </c>
      <c r="B65" s="7" t="s">
        <v>18</v>
      </c>
      <c r="C65" s="8" t="s">
        <v>278</v>
      </c>
      <c r="D65" s="117" t="s">
        <v>279</v>
      </c>
      <c r="E65" s="12" t="s">
        <v>622</v>
      </c>
      <c r="F65" s="11" t="s">
        <v>21</v>
      </c>
      <c r="G65" s="12" t="s">
        <v>22</v>
      </c>
      <c r="H65" s="73">
        <v>0.8</v>
      </c>
      <c r="I65" s="31">
        <f>VLOOKUP(C65,[1]Sheet1!$B:$AY,50,0)</f>
        <v>158199.79999999999</v>
      </c>
      <c r="J65" s="31">
        <f>VLOOKUP(C65,[1]Sheet1!$B:$AZ,51,0)</f>
        <v>158199.79999999999</v>
      </c>
      <c r="K65" s="44">
        <f>VLOOKUP(C65,[1]Sheet1!$B$5:$BB$697,53,0)</f>
        <v>10424.9683333333</v>
      </c>
      <c r="L65" s="44">
        <f>VLOOKUP(C65,[1]Sheet1!$B:$BC,54,0)</f>
        <v>10424.9683333333</v>
      </c>
      <c r="M65" s="44">
        <f>VLOOKUP(C65,[1]Sheet1!$B:$BD,55,0)</f>
        <v>9691.6450000000004</v>
      </c>
      <c r="N65" s="44">
        <f>VLOOKUP(C65,[1]Sheet1!$B:$BE,56,0)</f>
        <v>9691.6450000000004</v>
      </c>
      <c r="O65" s="44">
        <f>VLOOKUP(C65,[1]Sheet1!$B:$BF,57,0)</f>
        <v>13231.766666666699</v>
      </c>
      <c r="P65" s="44">
        <f>VLOOKUP(C65,[2]Sheet1!$B:$BH,59,0)</f>
        <v>15941.665000000001</v>
      </c>
      <c r="Q65" s="108">
        <f t="shared" si="6"/>
        <v>55525.326666666639</v>
      </c>
      <c r="R65" s="109">
        <f>VLOOKUP(C65,[3]Sheet2!$A:$V,21,0)</f>
        <v>26022</v>
      </c>
      <c r="S65" s="109"/>
      <c r="T65" s="109"/>
      <c r="U65" s="109">
        <f>VLOOKUP(C65,'[4]5.30 (2)'!$C$4:$V$115,20,0)</f>
        <v>0</v>
      </c>
      <c r="V65" s="109">
        <f t="shared" si="7"/>
        <v>26022</v>
      </c>
      <c r="W65" s="106">
        <f t="shared" si="8"/>
        <v>29503.326666666639</v>
      </c>
      <c r="X65" s="112">
        <f t="shared" si="9"/>
        <v>158199.79999999999</v>
      </c>
      <c r="Y65" s="61">
        <f t="shared" si="10"/>
        <v>29503.326666666639</v>
      </c>
      <c r="Z65" s="107">
        <f t="shared" si="11"/>
        <v>29503.326666666639</v>
      </c>
      <c r="AA65" s="138">
        <v>10000</v>
      </c>
      <c r="AB65" s="17">
        <f t="shared" si="12"/>
        <v>10000</v>
      </c>
      <c r="AC65" s="26">
        <f t="shared" si="13"/>
        <v>0.33894482859447067</v>
      </c>
      <c r="AD65" s="122">
        <f t="shared" si="1"/>
        <v>4.4882542744697475E-2</v>
      </c>
      <c r="AE65" s="124"/>
      <c r="AF65" s="124"/>
      <c r="AG65" s="124"/>
      <c r="AH65" s="124">
        <f t="shared" si="2"/>
        <v>0</v>
      </c>
      <c r="AI65" s="24">
        <v>0.03</v>
      </c>
      <c r="AJ65" s="126">
        <f t="shared" si="3"/>
        <v>0.03</v>
      </c>
      <c r="AK65" s="17">
        <f t="shared" si="4"/>
        <v>9700</v>
      </c>
      <c r="AL65" s="14">
        <v>45474</v>
      </c>
      <c r="AM65" s="7">
        <v>3</v>
      </c>
      <c r="AN65" s="14">
        <f t="shared" si="15"/>
        <v>45471</v>
      </c>
      <c r="AO65" s="10" t="s">
        <v>23</v>
      </c>
      <c r="AP65" s="23"/>
      <c r="AQ65" s="7" t="s">
        <v>24</v>
      </c>
      <c r="AR65" s="20" t="s">
        <v>401</v>
      </c>
    </row>
    <row r="66" spans="1:44" ht="36" hidden="1" customHeight="1" x14ac:dyDescent="0.25">
      <c r="A66" s="7">
        <f t="shared" si="5"/>
        <v>63</v>
      </c>
      <c r="B66" s="7" t="s">
        <v>29</v>
      </c>
      <c r="C66" s="8" t="s">
        <v>167</v>
      </c>
      <c r="D66" s="117" t="s">
        <v>168</v>
      </c>
      <c r="E66" s="185" t="s">
        <v>621</v>
      </c>
      <c r="F66" s="11" t="s">
        <v>21</v>
      </c>
      <c r="G66" s="12" t="s">
        <v>22</v>
      </c>
      <c r="H66" s="73">
        <v>0.8</v>
      </c>
      <c r="I66" s="31">
        <f>VLOOKUP(C66,[1]Sheet1!$B:$AY,50,0)</f>
        <v>859282.12</v>
      </c>
      <c r="J66" s="31">
        <f>VLOOKUP(C66,[1]Sheet1!$B:$AZ,51,0)</f>
        <v>723100.22</v>
      </c>
      <c r="K66" s="44">
        <f>VLOOKUP(C66,[1]Sheet1!$B$5:$BB$697,53,0)</f>
        <v>71192.759999999995</v>
      </c>
      <c r="L66" s="44">
        <f>VLOOKUP(C66,[1]Sheet1!$B:$BC,54,0)</f>
        <v>86814.813333333295</v>
      </c>
      <c r="M66" s="44">
        <f>VLOOKUP(C66,[1]Sheet1!$B:$BD,55,0)</f>
        <v>108576.985</v>
      </c>
      <c r="N66" s="44">
        <f>VLOOKUP(C66,[1]Sheet1!$B:$BE,56,0)</f>
        <v>102972.55666666701</v>
      </c>
      <c r="O66" s="44">
        <f>VLOOKUP(C66,[1]Sheet1!$B:$BF,57,0)</f>
        <v>101896.593333333</v>
      </c>
      <c r="P66" s="44">
        <f>VLOOKUP(C66,[2]Sheet1!$B:$BH,59,0)</f>
        <v>88894.288333333345</v>
      </c>
      <c r="Q66" s="108">
        <f t="shared" si="6"/>
        <v>448278.39733333327</v>
      </c>
      <c r="R66" s="109">
        <f>VLOOKUP(C66,[3]Sheet2!$A:$V,21,0)</f>
        <v>160000</v>
      </c>
      <c r="S66" s="109"/>
      <c r="T66" s="109"/>
      <c r="U66" s="109">
        <f>VLOOKUP(C66,'[4]5.30 (2)'!$C$4:$V$115,20,0)</f>
        <v>50000</v>
      </c>
      <c r="V66" s="109">
        <f t="shared" si="7"/>
        <v>210000</v>
      </c>
      <c r="W66" s="106">
        <f t="shared" si="8"/>
        <v>238278.39733333327</v>
      </c>
      <c r="X66" s="112">
        <f t="shared" si="9"/>
        <v>673100.22</v>
      </c>
      <c r="Y66" s="61">
        <f t="shared" si="10"/>
        <v>238278.39733333327</v>
      </c>
      <c r="Z66" s="107">
        <f t="shared" si="11"/>
        <v>238278.39733333327</v>
      </c>
      <c r="AA66" s="138">
        <v>50000</v>
      </c>
      <c r="AB66" s="17">
        <f t="shared" si="12"/>
        <v>50000</v>
      </c>
      <c r="AC66" s="26">
        <f t="shared" si="13"/>
        <v>0.20983857772911668</v>
      </c>
      <c r="AD66" s="122">
        <f t="shared" si="1"/>
        <v>0.22441271372348737</v>
      </c>
      <c r="AE66" s="124"/>
      <c r="AF66" s="124"/>
      <c r="AG66" s="124"/>
      <c r="AH66" s="124">
        <f t="shared" si="2"/>
        <v>0</v>
      </c>
      <c r="AI66" s="81">
        <v>0</v>
      </c>
      <c r="AJ66" s="126">
        <f t="shared" si="3"/>
        <v>0</v>
      </c>
      <c r="AK66" s="17">
        <f t="shared" si="4"/>
        <v>50000</v>
      </c>
      <c r="AL66" s="14">
        <v>45474</v>
      </c>
      <c r="AM66" s="7"/>
      <c r="AN66" s="14"/>
      <c r="AO66" s="10" t="s">
        <v>23</v>
      </c>
      <c r="AP66" s="23"/>
      <c r="AQ66" s="7" t="s">
        <v>85</v>
      </c>
      <c r="AR66" s="20" t="s">
        <v>306</v>
      </c>
    </row>
    <row r="67" spans="1:44" ht="36" hidden="1" customHeight="1" x14ac:dyDescent="0.25">
      <c r="A67" s="7">
        <f t="shared" si="5"/>
        <v>64</v>
      </c>
      <c r="B67" s="7" t="s">
        <v>29</v>
      </c>
      <c r="C67" s="8" t="s">
        <v>81</v>
      </c>
      <c r="D67" s="117" t="s">
        <v>82</v>
      </c>
      <c r="E67" s="185" t="s">
        <v>621</v>
      </c>
      <c r="F67" s="11" t="s">
        <v>21</v>
      </c>
      <c r="G67" s="12" t="s">
        <v>22</v>
      </c>
      <c r="H67" s="73">
        <v>0.8</v>
      </c>
      <c r="I67" s="31">
        <f>VLOOKUP(C67,[1]Sheet1!$B:$AY,50,0)</f>
        <v>1165653.76</v>
      </c>
      <c r="J67" s="31">
        <f>VLOOKUP(C67,[1]Sheet1!$B:$AZ,51,0)</f>
        <v>916998.31</v>
      </c>
      <c r="K67" s="44">
        <f>VLOOKUP(C67,[1]Sheet1!$B$5:$BB$697,53,0)</f>
        <v>0</v>
      </c>
      <c r="L67" s="44">
        <f>VLOOKUP(C67,[1]Sheet1!$B:$BC,54,0)</f>
        <v>117061.861666667</v>
      </c>
      <c r="M67" s="44">
        <f>VLOOKUP(C67,[1]Sheet1!$B:$BD,55,0)</f>
        <v>143859.33666666699</v>
      </c>
      <c r="N67" s="44">
        <f>VLOOKUP(C67,[1]Sheet1!$B:$BE,56,0)</f>
        <v>152833.05166666699</v>
      </c>
      <c r="O67" s="44">
        <f>VLOOKUP(C67,[1]Sheet1!$B:$BF,57,0)</f>
        <v>178167.183333333</v>
      </c>
      <c r="P67" s="44">
        <f>VLOOKUP(C67,[2]Sheet1!$B:$BH,59,0)</f>
        <v>194275.62666666668</v>
      </c>
      <c r="Q67" s="108">
        <f t="shared" si="6"/>
        <v>628957.64800000063</v>
      </c>
      <c r="R67" s="109">
        <f>VLOOKUP(C67,[3]Sheet2!$A:$V,21,0)</f>
        <v>100000</v>
      </c>
      <c r="S67" s="109"/>
      <c r="T67" s="109"/>
      <c r="U67" s="109">
        <f>VLOOKUP(C67,'[4]5.30 (2)'!$C$4:$V$115,20,0)</f>
        <v>120000</v>
      </c>
      <c r="V67" s="109">
        <f t="shared" si="7"/>
        <v>220000</v>
      </c>
      <c r="W67" s="106">
        <f t="shared" si="8"/>
        <v>408957.64800000063</v>
      </c>
      <c r="X67" s="112">
        <f t="shared" si="9"/>
        <v>796998.31</v>
      </c>
      <c r="Y67" s="61">
        <f t="shared" si="10"/>
        <v>408957.64800000063</v>
      </c>
      <c r="Z67" s="107">
        <f t="shared" si="11"/>
        <v>408957.64800000063</v>
      </c>
      <c r="AA67" s="138">
        <v>100000</v>
      </c>
      <c r="AB67" s="17">
        <f t="shared" si="12"/>
        <v>100000</v>
      </c>
      <c r="AC67" s="26">
        <f t="shared" si="13"/>
        <v>0.24452409800635358</v>
      </c>
      <c r="AD67" s="122">
        <f t="shared" si="1"/>
        <v>0.44882542744697473</v>
      </c>
      <c r="AE67" s="124"/>
      <c r="AF67" s="124"/>
      <c r="AG67" s="124"/>
      <c r="AH67" s="124">
        <f t="shared" si="2"/>
        <v>0</v>
      </c>
      <c r="AI67" s="24">
        <v>0.03</v>
      </c>
      <c r="AJ67" s="126">
        <f t="shared" si="3"/>
        <v>0.03</v>
      </c>
      <c r="AK67" s="17">
        <f t="shared" si="4"/>
        <v>97000</v>
      </c>
      <c r="AL67" s="14">
        <v>45474</v>
      </c>
      <c r="AM67" s="7"/>
      <c r="AN67" s="14"/>
      <c r="AO67" s="10" t="s">
        <v>23</v>
      </c>
      <c r="AP67" s="17"/>
      <c r="AQ67" s="7" t="s">
        <v>24</v>
      </c>
      <c r="AR67" s="20" t="s">
        <v>306</v>
      </c>
    </row>
    <row r="68" spans="1:44" ht="36" hidden="1" customHeight="1" x14ac:dyDescent="0.25">
      <c r="A68" s="7">
        <f t="shared" si="5"/>
        <v>65</v>
      </c>
      <c r="B68" s="7" t="s">
        <v>18</v>
      </c>
      <c r="C68" s="8" t="s">
        <v>292</v>
      </c>
      <c r="D68" s="114" t="s">
        <v>293</v>
      </c>
      <c r="E68" s="12" t="s">
        <v>622</v>
      </c>
      <c r="F68" s="11" t="s">
        <v>21</v>
      </c>
      <c r="G68" s="12" t="s">
        <v>22</v>
      </c>
      <c r="H68" s="73">
        <v>0.8</v>
      </c>
      <c r="I68" s="31">
        <f>VLOOKUP(C68,[1]Sheet1!$B:$AY,50,0)</f>
        <v>293025.5</v>
      </c>
      <c r="J68" s="31">
        <f>VLOOKUP(C68,[1]Sheet1!$B:$AZ,51,0)</f>
        <v>224138.08</v>
      </c>
      <c r="K68" s="44">
        <f>VLOOKUP(C68,[1]Sheet1!$B$5:$BB$697,53,0)</f>
        <v>24598.071666666699</v>
      </c>
      <c r="L68" s="44">
        <f>VLOOKUP(C68,[1]Sheet1!$B:$BC,54,0)</f>
        <v>30861.246666666699</v>
      </c>
      <c r="M68" s="44">
        <f>VLOOKUP(C68,[1]Sheet1!$B:$BD,55,0)</f>
        <v>28738.9083333333</v>
      </c>
      <c r="N68" s="44">
        <f>VLOOKUP(C68,[1]Sheet1!$B:$BE,56,0)</f>
        <v>28808.796666666702</v>
      </c>
      <c r="O68" s="44">
        <f>VLOOKUP(C68,[1]Sheet1!$B:$BF,57,0)</f>
        <v>28867.323333333301</v>
      </c>
      <c r="P68" s="44">
        <f>VLOOKUP(C68,[2]Sheet1!$B:$BH,59,0)</f>
        <v>31044.151666666668</v>
      </c>
      <c r="Q68" s="108">
        <f t="shared" si="6"/>
        <v>138334.7986666667</v>
      </c>
      <c r="R68" s="109">
        <f>VLOOKUP(C68,[3]Sheet2!$A:$V,21,0)</f>
        <v>30000</v>
      </c>
      <c r="S68" s="109"/>
      <c r="T68" s="109"/>
      <c r="U68" s="109">
        <f>VLOOKUP(C68,'[4]5.30 (2)'!$C$4:$V$115,20,0)</f>
        <v>30000</v>
      </c>
      <c r="V68" s="109">
        <f t="shared" si="7"/>
        <v>60000</v>
      </c>
      <c r="W68" s="106">
        <f t="shared" si="8"/>
        <v>78334.798666666698</v>
      </c>
      <c r="X68" s="112">
        <f t="shared" si="9"/>
        <v>194138.08</v>
      </c>
      <c r="Y68" s="61">
        <f t="shared" si="10"/>
        <v>78334.798666666698</v>
      </c>
      <c r="Z68" s="107">
        <f t="shared" si="11"/>
        <v>78334.798666666698</v>
      </c>
      <c r="AA68" s="138">
        <v>30000</v>
      </c>
      <c r="AB68" s="17">
        <f t="shared" si="12"/>
        <v>30000</v>
      </c>
      <c r="AC68" s="26">
        <f t="shared" si="13"/>
        <v>0.38297155939159522</v>
      </c>
      <c r="AD68" s="122">
        <f t="shared" ref="AD68:AD131" si="16">AB68/$AB$1</f>
        <v>0.1346476282340924</v>
      </c>
      <c r="AE68" s="124"/>
      <c r="AF68" s="124"/>
      <c r="AG68" s="124">
        <f>30+840</f>
        <v>870</v>
      </c>
      <c r="AH68" s="124">
        <f t="shared" si="2"/>
        <v>870</v>
      </c>
      <c r="AI68" s="24">
        <v>0.03</v>
      </c>
      <c r="AJ68" s="126">
        <f t="shared" si="3"/>
        <v>5.8999999999999997E-2</v>
      </c>
      <c r="AK68" s="17">
        <f t="shared" si="4"/>
        <v>28230</v>
      </c>
      <c r="AL68" s="14">
        <v>45474</v>
      </c>
      <c r="AM68" s="135">
        <v>3</v>
      </c>
      <c r="AN68" s="134">
        <f>AL68-AM68</f>
        <v>45471</v>
      </c>
      <c r="AO68" s="10" t="s">
        <v>23</v>
      </c>
      <c r="AP68" s="23"/>
      <c r="AQ68" s="7" t="s">
        <v>24</v>
      </c>
      <c r="AR68" s="20" t="s">
        <v>402</v>
      </c>
    </row>
    <row r="69" spans="1:44" ht="36" hidden="1" customHeight="1" x14ac:dyDescent="0.25">
      <c r="A69" s="7">
        <f t="shared" si="5"/>
        <v>66</v>
      </c>
      <c r="B69" s="7" t="s">
        <v>57</v>
      </c>
      <c r="C69" s="8" t="s">
        <v>300</v>
      </c>
      <c r="D69" s="114" t="s">
        <v>301</v>
      </c>
      <c r="E69" s="12" t="s">
        <v>622</v>
      </c>
      <c r="F69" s="11" t="s">
        <v>27</v>
      </c>
      <c r="G69" s="12" t="s">
        <v>22</v>
      </c>
      <c r="H69" s="73">
        <v>0.8</v>
      </c>
      <c r="I69" s="31">
        <f>VLOOKUP(C69,[1]Sheet1!$B:$AY,50,0)</f>
        <v>651077.34</v>
      </c>
      <c r="J69" s="31">
        <f>VLOOKUP(C69,[1]Sheet1!$B:$AZ,51,0)</f>
        <v>619325.39</v>
      </c>
      <c r="K69" s="44">
        <f>VLOOKUP(C69,[1]Sheet1!$B$5:$BB$697,53,0)</f>
        <v>35091.961666666699</v>
      </c>
      <c r="L69" s="44">
        <f>VLOOKUP(C69,[1]Sheet1!$B:$BC,54,0)</f>
        <v>35331.96</v>
      </c>
      <c r="M69" s="44">
        <f>VLOOKUP(C69,[1]Sheet1!$B:$BD,55,0)</f>
        <v>36823.955000000002</v>
      </c>
      <c r="N69" s="44">
        <f>VLOOKUP(C69,[1]Sheet1!$B:$BE,56,0)</f>
        <v>37560.61</v>
      </c>
      <c r="O69" s="44">
        <f>VLOOKUP(C69,[1]Sheet1!$B:$BF,57,0)</f>
        <v>34919.938333333303</v>
      </c>
      <c r="P69" s="44">
        <f>VLOOKUP(C69,[2]Sheet1!$B:$BH,59,0)</f>
        <v>31695.945000000003</v>
      </c>
      <c r="Q69" s="108">
        <f t="shared" si="6"/>
        <v>169139.49600000001</v>
      </c>
      <c r="R69" s="109">
        <f>VLOOKUP(C69,[3]Sheet2!$A:$V,21,0)</f>
        <v>60000</v>
      </c>
      <c r="S69" s="109"/>
      <c r="T69" s="109"/>
      <c r="U69" s="109">
        <f>VLOOKUP(C69,'[4]5.30 (2)'!$C$4:$V$115,20,0)</f>
        <v>20000</v>
      </c>
      <c r="V69" s="109">
        <f t="shared" si="7"/>
        <v>80000</v>
      </c>
      <c r="W69" s="106">
        <f t="shared" si="8"/>
        <v>89139.496000000014</v>
      </c>
      <c r="X69" s="112">
        <f t="shared" si="9"/>
        <v>599325.39</v>
      </c>
      <c r="Y69" s="61">
        <f t="shared" si="10"/>
        <v>89139.496000000014</v>
      </c>
      <c r="Z69" s="107">
        <f t="shared" si="11"/>
        <v>89139.496000000014</v>
      </c>
      <c r="AA69" s="138">
        <v>30000</v>
      </c>
      <c r="AB69" s="17">
        <f t="shared" si="12"/>
        <v>30000</v>
      </c>
      <c r="AC69" s="26">
        <f t="shared" si="13"/>
        <v>0.33655115124276669</v>
      </c>
      <c r="AD69" s="122">
        <f t="shared" si="16"/>
        <v>0.1346476282340924</v>
      </c>
      <c r="AE69" s="124"/>
      <c r="AF69" s="124"/>
      <c r="AG69" s="124"/>
      <c r="AH69" s="124">
        <f t="shared" ref="AH69:AH132" si="17">SUM(AE69:AG69)</f>
        <v>0</v>
      </c>
      <c r="AI69" s="24">
        <v>0.03</v>
      </c>
      <c r="AJ69" s="126">
        <f t="shared" ref="AJ69:AJ132" si="18">IF(AB69=0,0,AH69/AB69+AI69)</f>
        <v>0.03</v>
      </c>
      <c r="AK69" s="17">
        <f t="shared" ref="AK69:AK132" si="19">AB69*(1-AJ69)</f>
        <v>29100</v>
      </c>
      <c r="AL69" s="14">
        <v>45474</v>
      </c>
      <c r="AM69" s="7">
        <v>3</v>
      </c>
      <c r="AN69" s="14">
        <f>AL69-AM69</f>
        <v>45471</v>
      </c>
      <c r="AO69" s="10" t="s">
        <v>23</v>
      </c>
      <c r="AP69" s="23"/>
      <c r="AQ69" s="7" t="s">
        <v>56</v>
      </c>
      <c r="AR69" s="20"/>
    </row>
    <row r="70" spans="1:44" ht="36" hidden="1" customHeight="1" x14ac:dyDescent="0.25">
      <c r="A70" s="7">
        <f t="shared" ref="A70:A133" si="20">ROW()-3</f>
        <v>67</v>
      </c>
      <c r="B70" s="7" t="s">
        <v>29</v>
      </c>
      <c r="C70" s="74" t="s">
        <v>225</v>
      </c>
      <c r="D70" s="115" t="s">
        <v>226</v>
      </c>
      <c r="E70" s="185" t="s">
        <v>621</v>
      </c>
      <c r="F70" s="11" t="s">
        <v>27</v>
      </c>
      <c r="G70" s="12" t="s">
        <v>22</v>
      </c>
      <c r="H70" s="73">
        <v>0.8</v>
      </c>
      <c r="I70" s="31">
        <f>VLOOKUP(C70,[1]Sheet1!$B:$AY,50,0)</f>
        <v>3657702.87</v>
      </c>
      <c r="J70" s="31">
        <f>VLOOKUP(C70,[1]Sheet1!$B:$AZ,51,0)</f>
        <v>2241567.3199999998</v>
      </c>
      <c r="K70" s="44">
        <f>VLOOKUP(C70,[1]Sheet1!$B$5:$BB$697,53,0)</f>
        <v>135332.67666666699</v>
      </c>
      <c r="L70" s="44">
        <f>VLOOKUP(C70,[1]Sheet1!$B:$BC,54,0)</f>
        <v>182236.55166666699</v>
      </c>
      <c r="M70" s="44">
        <f>VLOOKUP(C70,[1]Sheet1!$B:$BD,55,0)</f>
        <v>347494.92833333299</v>
      </c>
      <c r="N70" s="44">
        <f>VLOOKUP(C70,[1]Sheet1!$B:$BE,56,0)</f>
        <v>373594.55333333299</v>
      </c>
      <c r="O70" s="44">
        <f>VLOOKUP(C70,[1]Sheet1!$B:$BF,57,0)</f>
        <v>516192.13500000001</v>
      </c>
      <c r="P70" s="44">
        <f>VLOOKUP(C70,[2]Sheet1!$B:$BH,59,0)</f>
        <v>609617.14500000014</v>
      </c>
      <c r="Q70" s="108">
        <f t="shared" si="6"/>
        <v>1731574.3920000002</v>
      </c>
      <c r="R70" s="109">
        <f>VLOOKUP(C70,[3]Sheet2!$A:$V,21,0)</f>
        <v>1600000</v>
      </c>
      <c r="S70" s="109"/>
      <c r="T70" s="109"/>
      <c r="U70" s="109">
        <f>VLOOKUP(C70,'[4]5.30 (2)'!$C$4:$V$115,20,0)</f>
        <v>500000</v>
      </c>
      <c r="V70" s="109">
        <f t="shared" si="7"/>
        <v>2100000</v>
      </c>
      <c r="W70" s="106">
        <f t="shared" si="8"/>
        <v>-368425.60799999977</v>
      </c>
      <c r="X70" s="112">
        <f t="shared" si="9"/>
        <v>1741567.3199999998</v>
      </c>
      <c r="Y70" s="61">
        <f t="shared" si="10"/>
        <v>-368425.60799999977</v>
      </c>
      <c r="Z70" s="107">
        <f t="shared" si="11"/>
        <v>0</v>
      </c>
      <c r="AA70" s="61"/>
      <c r="AB70" s="128">
        <f t="shared" si="12"/>
        <v>0</v>
      </c>
      <c r="AC70" s="26" t="str">
        <f t="shared" si="13"/>
        <v>100%</v>
      </c>
      <c r="AD70" s="122">
        <f t="shared" si="16"/>
        <v>0</v>
      </c>
      <c r="AE70" s="124"/>
      <c r="AF70" s="124"/>
      <c r="AG70" s="124"/>
      <c r="AH70" s="124">
        <f t="shared" si="17"/>
        <v>0</v>
      </c>
      <c r="AI70" s="24"/>
      <c r="AJ70" s="126">
        <f t="shared" si="18"/>
        <v>0</v>
      </c>
      <c r="AK70" s="17">
        <f t="shared" si="19"/>
        <v>0</v>
      </c>
      <c r="AL70" s="14">
        <v>45474</v>
      </c>
      <c r="AM70" s="7">
        <v>3</v>
      </c>
      <c r="AN70" s="14">
        <f>AL70-AM70</f>
        <v>45471</v>
      </c>
      <c r="AO70" s="10" t="s">
        <v>35</v>
      </c>
      <c r="AP70" s="23"/>
      <c r="AQ70" s="7" t="s">
        <v>56</v>
      </c>
      <c r="AR70" s="20" t="s">
        <v>308</v>
      </c>
    </row>
    <row r="71" spans="1:44" ht="36" hidden="1" customHeight="1" x14ac:dyDescent="0.25">
      <c r="A71" s="7">
        <f t="shared" si="20"/>
        <v>68</v>
      </c>
      <c r="B71" s="7" t="s">
        <v>190</v>
      </c>
      <c r="C71" s="8" t="s">
        <v>30</v>
      </c>
      <c r="D71" s="114" t="s">
        <v>31</v>
      </c>
      <c r="E71" s="12" t="s">
        <v>623</v>
      </c>
      <c r="F71" s="11" t="s">
        <v>27</v>
      </c>
      <c r="G71" s="12" t="s">
        <v>22</v>
      </c>
      <c r="H71" s="73">
        <v>0.8</v>
      </c>
      <c r="I71" s="31">
        <f>VLOOKUP(C71,[1]Sheet1!$B:$AY,50,0)</f>
        <v>1820599.2</v>
      </c>
      <c r="J71" s="31">
        <f>VLOOKUP(C71,[1]Sheet1!$B:$AZ,51,0)</f>
        <v>1520527.2</v>
      </c>
      <c r="K71" s="44">
        <f>VLOOKUP(C71,[1]Sheet1!$B$5:$BB$697,53,0)</f>
        <v>142738.243333333</v>
      </c>
      <c r="L71" s="44">
        <f>VLOOKUP(C71,[1]Sheet1!$B:$BC,54,0)</f>
        <v>142738.243333333</v>
      </c>
      <c r="M71" s="44">
        <f>VLOOKUP(C71,[1]Sheet1!$B:$BD,55,0)</f>
        <v>200711.773333333</v>
      </c>
      <c r="N71" s="44">
        <f>VLOOKUP(C71,[1]Sheet1!$B:$BE,56,0)</f>
        <v>213350.69666666701</v>
      </c>
      <c r="O71" s="44">
        <f>VLOOKUP(C71,[1]Sheet1!$B:$BF,57,0)</f>
        <v>209691.406666667</v>
      </c>
      <c r="P71" s="44">
        <f>VLOOKUP(C71,[2]Sheet1!$B:$BH,59,0)</f>
        <v>193968.69500000004</v>
      </c>
      <c r="Q71" s="108">
        <f t="shared" ref="Q71:Q134" si="21">SUM(K71:P71)*H71</f>
        <v>882559.24666666635</v>
      </c>
      <c r="R71" s="109">
        <f>VLOOKUP(C71,[3]Sheet2!$A:$V,21,0)</f>
        <v>180000</v>
      </c>
      <c r="S71" s="109"/>
      <c r="T71" s="109"/>
      <c r="U71" s="109">
        <f>VLOOKUP(C71,'[4]5.30 (2)'!$C$4:$V$115,20,0)</f>
        <v>300000</v>
      </c>
      <c r="V71" s="109">
        <f t="shared" ref="V71:V134" si="22">SUM(R71:U71)</f>
        <v>480000</v>
      </c>
      <c r="W71" s="106">
        <f t="shared" ref="W71:W134" si="23">Q71-V71</f>
        <v>402559.24666666635</v>
      </c>
      <c r="X71" s="112">
        <f t="shared" ref="X71:X134" si="24">J71-T71-U71</f>
        <v>1220527.2</v>
      </c>
      <c r="Y71" s="61">
        <f t="shared" ref="Y71:Y134" si="25">_xlfn.IFS(G71="原材料",X71,G71="涉诉",X71,G71="临采",X71,G71="零部件",W71,G71="销售",W71,G71="固定资产",X71)</f>
        <v>402559.24666666635</v>
      </c>
      <c r="Z71" s="107">
        <f t="shared" ref="Z71:Z134" si="26">IF(Y71&gt;=0,Y71,0)</f>
        <v>402559.24666666635</v>
      </c>
      <c r="AA71" s="61"/>
      <c r="AB71" s="17">
        <f t="shared" ref="AB71:AB134" si="27">AA71</f>
        <v>0</v>
      </c>
      <c r="AC71" s="26">
        <f t="shared" ref="AC71:AC134" si="28">IF(Z71&lt;=0,"100%",AA71/Z71)</f>
        <v>0</v>
      </c>
      <c r="AD71" s="122">
        <f t="shared" si="16"/>
        <v>0</v>
      </c>
      <c r="AE71" s="124"/>
      <c r="AF71" s="124"/>
      <c r="AG71" s="124"/>
      <c r="AH71" s="124">
        <f t="shared" si="17"/>
        <v>0</v>
      </c>
      <c r="AI71" s="24">
        <v>0.03</v>
      </c>
      <c r="AJ71" s="126">
        <f t="shared" si="18"/>
        <v>0</v>
      </c>
      <c r="AK71" s="17">
        <f t="shared" si="19"/>
        <v>0</v>
      </c>
      <c r="AL71" s="14">
        <v>45474</v>
      </c>
      <c r="AM71" s="7"/>
      <c r="AN71" s="14"/>
      <c r="AO71" s="10" t="s">
        <v>23</v>
      </c>
      <c r="AP71" s="23"/>
      <c r="AQ71" s="7" t="s">
        <v>109</v>
      </c>
      <c r="AR71" s="111" t="s">
        <v>457</v>
      </c>
    </row>
    <row r="72" spans="1:44" ht="36" hidden="1" customHeight="1" x14ac:dyDescent="0.25">
      <c r="A72" s="7">
        <f t="shared" si="20"/>
        <v>69</v>
      </c>
      <c r="B72" s="7" t="s">
        <v>29</v>
      </c>
      <c r="C72" s="8" t="s">
        <v>61</v>
      </c>
      <c r="D72" s="114" t="s">
        <v>62</v>
      </c>
      <c r="E72" s="12" t="s">
        <v>623</v>
      </c>
      <c r="F72" s="11" t="s">
        <v>46</v>
      </c>
      <c r="G72" s="12" t="s">
        <v>22</v>
      </c>
      <c r="H72" s="73">
        <v>0.8</v>
      </c>
      <c r="I72" s="31">
        <f>VLOOKUP(C72,[1]Sheet1!$B:$AY,50,0)</f>
        <v>7235910.0599999996</v>
      </c>
      <c r="J72" s="31">
        <f>VLOOKUP(C72,[1]Sheet1!$B:$AZ,51,0)</f>
        <v>5598784.8200000003</v>
      </c>
      <c r="K72" s="44">
        <f>VLOOKUP(C72,[1]Sheet1!$B$5:$BB$697,53,0)</f>
        <v>310503.48333333299</v>
      </c>
      <c r="L72" s="44">
        <f>VLOOKUP(C72,[1]Sheet1!$B:$BC,54,0)</f>
        <v>472759.33666666702</v>
      </c>
      <c r="M72" s="44">
        <f>VLOOKUP(C72,[1]Sheet1!$B:$BD,55,0)</f>
        <v>787847.11</v>
      </c>
      <c r="N72" s="44">
        <f>VLOOKUP(C72,[1]Sheet1!$B:$BE,56,0)</f>
        <v>933130.80333333299</v>
      </c>
      <c r="O72" s="44">
        <f>VLOOKUP(C72,[1]Sheet1!$B:$BF,57,0)</f>
        <v>1121102.13666667</v>
      </c>
      <c r="P72" s="44">
        <f>VLOOKUP(C72,[2]Sheet1!$B:$BH,59,0)</f>
        <v>1055231.3733333333</v>
      </c>
      <c r="Q72" s="108">
        <f t="shared" si="21"/>
        <v>3744459.3946666699</v>
      </c>
      <c r="R72" s="109">
        <f>VLOOKUP(C72,[3]Sheet2!$A:$V,21,0)</f>
        <v>300000</v>
      </c>
      <c r="S72" s="109"/>
      <c r="T72" s="109">
        <v>300000</v>
      </c>
      <c r="U72" s="109">
        <v>1000000</v>
      </c>
      <c r="V72" s="109">
        <f t="shared" si="22"/>
        <v>1600000</v>
      </c>
      <c r="W72" s="106">
        <f t="shared" si="23"/>
        <v>2144459.3946666699</v>
      </c>
      <c r="X72" s="112">
        <f t="shared" si="24"/>
        <v>4298784.82</v>
      </c>
      <c r="Y72" s="61">
        <f t="shared" si="25"/>
        <v>2144459.3946666699</v>
      </c>
      <c r="Z72" s="107">
        <f t="shared" si="26"/>
        <v>2144459.3946666699</v>
      </c>
      <c r="AA72" s="61"/>
      <c r="AB72" s="128">
        <f t="shared" si="27"/>
        <v>0</v>
      </c>
      <c r="AC72" s="26">
        <f t="shared" si="28"/>
        <v>0</v>
      </c>
      <c r="AD72" s="122">
        <f t="shared" si="16"/>
        <v>0</v>
      </c>
      <c r="AE72" s="124"/>
      <c r="AF72" s="124"/>
      <c r="AG72" s="124">
        <v>1117.5</v>
      </c>
      <c r="AH72" s="124">
        <f t="shared" si="17"/>
        <v>1117.5</v>
      </c>
      <c r="AI72" s="24"/>
      <c r="AJ72" s="126">
        <f t="shared" si="18"/>
        <v>0</v>
      </c>
      <c r="AK72" s="17">
        <f t="shared" si="19"/>
        <v>0</v>
      </c>
      <c r="AL72" s="14">
        <v>45474</v>
      </c>
      <c r="AM72" s="135">
        <v>3</v>
      </c>
      <c r="AN72" s="134">
        <f>AL72-AM72</f>
        <v>45471</v>
      </c>
      <c r="AO72" s="10" t="s">
        <v>35</v>
      </c>
      <c r="AP72" s="17"/>
      <c r="AQ72" s="7" t="s">
        <v>56</v>
      </c>
      <c r="AR72" s="20" t="s">
        <v>310</v>
      </c>
    </row>
    <row r="73" spans="1:44" ht="36" hidden="1" customHeight="1" x14ac:dyDescent="0.25">
      <c r="A73" s="7">
        <f t="shared" si="20"/>
        <v>70</v>
      </c>
      <c r="B73" s="7" t="s">
        <v>29</v>
      </c>
      <c r="C73" s="8" t="s">
        <v>98</v>
      </c>
      <c r="D73" s="114" t="s">
        <v>99</v>
      </c>
      <c r="E73" s="185" t="s">
        <v>621</v>
      </c>
      <c r="F73" s="11" t="s">
        <v>27</v>
      </c>
      <c r="G73" s="12" t="s">
        <v>22</v>
      </c>
      <c r="H73" s="73">
        <v>0.8</v>
      </c>
      <c r="I73" s="31">
        <f>VLOOKUP(C73,[1]Sheet1!$B:$AY,50,0)</f>
        <v>2387204.69</v>
      </c>
      <c r="J73" s="31">
        <f>VLOOKUP(C73,[1]Sheet1!$B:$AZ,51,0)</f>
        <v>268642.2</v>
      </c>
      <c r="K73" s="44">
        <f>VLOOKUP(C73,[1]Sheet1!$B$5:$BB$697,53,0)</f>
        <v>3420.9850000000001</v>
      </c>
      <c r="L73" s="44">
        <f>VLOOKUP(C73,[1]Sheet1!$B:$BC,54,0)</f>
        <v>44773.7</v>
      </c>
      <c r="M73" s="44">
        <f>VLOOKUP(C73,[1]Sheet1!$B:$BD,55,0)</f>
        <v>44773.7</v>
      </c>
      <c r="N73" s="44">
        <f>VLOOKUP(C73,[1]Sheet1!$B:$BE,56,0)</f>
        <v>225165.22333333301</v>
      </c>
      <c r="O73" s="44">
        <f>VLOOKUP(C73,[1]Sheet1!$B:$BF,57,0)</f>
        <v>384791.27666666702</v>
      </c>
      <c r="P73" s="44">
        <f>VLOOKUP(C73,[2]Sheet1!$B:$BH,59,0)</f>
        <v>397867.44833333325</v>
      </c>
      <c r="Q73" s="108">
        <f t="shared" si="21"/>
        <v>880633.8666666667</v>
      </c>
      <c r="R73" s="109">
        <f>VLOOKUP(C73,[3]Sheet2!$A:$V,21,0)</f>
        <v>290000</v>
      </c>
      <c r="S73" s="109">
        <v>280000</v>
      </c>
      <c r="T73" s="109"/>
      <c r="U73" s="109"/>
      <c r="V73" s="109">
        <f t="shared" si="22"/>
        <v>570000</v>
      </c>
      <c r="W73" s="106">
        <f t="shared" si="23"/>
        <v>310633.8666666667</v>
      </c>
      <c r="X73" s="112">
        <f t="shared" si="24"/>
        <v>268642.2</v>
      </c>
      <c r="Y73" s="61">
        <f t="shared" si="25"/>
        <v>310633.8666666667</v>
      </c>
      <c r="Z73" s="107">
        <f t="shared" si="26"/>
        <v>310633.8666666667</v>
      </c>
      <c r="AA73" s="138">
        <v>268642.2</v>
      </c>
      <c r="AB73" s="17">
        <f t="shared" si="27"/>
        <v>268642.2</v>
      </c>
      <c r="AC73" s="26">
        <f t="shared" si="28"/>
        <v>0.86481941870257539</v>
      </c>
      <c r="AD73" s="122">
        <f t="shared" si="16"/>
        <v>1.2057345024529569</v>
      </c>
      <c r="AE73" s="124"/>
      <c r="AF73" s="124"/>
      <c r="AG73" s="124"/>
      <c r="AH73" s="124">
        <f t="shared" si="17"/>
        <v>0</v>
      </c>
      <c r="AI73" s="24">
        <v>0</v>
      </c>
      <c r="AJ73" s="126">
        <f t="shared" si="18"/>
        <v>0</v>
      </c>
      <c r="AK73" s="17">
        <f t="shared" si="19"/>
        <v>268642.2</v>
      </c>
      <c r="AL73" s="14">
        <v>45474</v>
      </c>
      <c r="AM73" s="7"/>
      <c r="AN73" s="14"/>
      <c r="AO73" s="10" t="s">
        <v>35</v>
      </c>
      <c r="AP73" s="17"/>
      <c r="AQ73" s="7" t="s">
        <v>56</v>
      </c>
      <c r="AR73" s="111"/>
    </row>
    <row r="74" spans="1:44" ht="36" hidden="1" customHeight="1" x14ac:dyDescent="0.25">
      <c r="A74" s="7">
        <f t="shared" si="20"/>
        <v>71</v>
      </c>
      <c r="B74" s="7" t="s">
        <v>29</v>
      </c>
      <c r="C74" s="8" t="s">
        <v>83</v>
      </c>
      <c r="D74" s="114" t="s">
        <v>84</v>
      </c>
      <c r="E74" s="12" t="s">
        <v>626</v>
      </c>
      <c r="F74" s="11" t="s">
        <v>21</v>
      </c>
      <c r="G74" s="12" t="s">
        <v>22</v>
      </c>
      <c r="H74" s="73">
        <v>0.8</v>
      </c>
      <c r="I74" s="31">
        <f>VLOOKUP(C74,[1]Sheet1!$B:$AY,50,0)</f>
        <v>708725.23</v>
      </c>
      <c r="J74" s="31">
        <f>VLOOKUP(C74,[1]Sheet1!$B:$AZ,51,0)</f>
        <v>330023.49</v>
      </c>
      <c r="K74" s="44">
        <f>VLOOKUP(C74,[1]Sheet1!$B$5:$BB$697,53,0)</f>
        <v>0</v>
      </c>
      <c r="L74" s="44">
        <f>VLOOKUP(C74,[1]Sheet1!$B:$BC,54,0)</f>
        <v>5248.0366666666696</v>
      </c>
      <c r="M74" s="44">
        <f>VLOOKUP(C74,[1]Sheet1!$B:$BD,55,0)</f>
        <v>39584.028333333299</v>
      </c>
      <c r="N74" s="44">
        <f>VLOOKUP(C74,[1]Sheet1!$B:$BE,56,0)</f>
        <v>55003.915000000001</v>
      </c>
      <c r="O74" s="44">
        <f>VLOOKUP(C74,[1]Sheet1!$B:$BF,57,0)</f>
        <v>85645.845000000001</v>
      </c>
      <c r="P74" s="44">
        <f>VLOOKUP(C74,[2]Sheet1!$B:$BH,59,0)</f>
        <v>118120.87166666666</v>
      </c>
      <c r="Q74" s="108">
        <f t="shared" si="21"/>
        <v>242882.15733333328</v>
      </c>
      <c r="R74" s="109">
        <f>VLOOKUP(C74,[3]Sheet2!$A:$V,21,0)</f>
        <v>650000</v>
      </c>
      <c r="S74" s="109">
        <v>100000</v>
      </c>
      <c r="T74" s="109"/>
      <c r="U74" s="109"/>
      <c r="V74" s="109">
        <f t="shared" si="22"/>
        <v>750000</v>
      </c>
      <c r="W74" s="106">
        <f t="shared" si="23"/>
        <v>-507117.84266666672</v>
      </c>
      <c r="X74" s="112">
        <f t="shared" si="24"/>
        <v>330023.49</v>
      </c>
      <c r="Y74" s="61">
        <f t="shared" si="25"/>
        <v>-507117.84266666672</v>
      </c>
      <c r="Z74" s="107">
        <f t="shared" si="26"/>
        <v>0</v>
      </c>
      <c r="AA74" s="138">
        <v>230000</v>
      </c>
      <c r="AB74" s="17">
        <f t="shared" si="27"/>
        <v>230000</v>
      </c>
      <c r="AC74" s="26" t="str">
        <f t="shared" si="28"/>
        <v>100%</v>
      </c>
      <c r="AD74" s="122">
        <f t="shared" si="16"/>
        <v>1.032298483128042</v>
      </c>
      <c r="AE74" s="124"/>
      <c r="AF74" s="124"/>
      <c r="AG74" s="124"/>
      <c r="AH74" s="124">
        <f t="shared" si="17"/>
        <v>0</v>
      </c>
      <c r="AI74" s="24">
        <v>0</v>
      </c>
      <c r="AJ74" s="126">
        <f t="shared" si="18"/>
        <v>0</v>
      </c>
      <c r="AK74" s="17">
        <f t="shared" si="19"/>
        <v>230000</v>
      </c>
      <c r="AL74" s="14">
        <v>45474</v>
      </c>
      <c r="AM74" s="7"/>
      <c r="AN74" s="14"/>
      <c r="AO74" s="10" t="s">
        <v>23</v>
      </c>
      <c r="AP74" s="23"/>
      <c r="AQ74" s="7" t="s">
        <v>85</v>
      </c>
      <c r="AR74" s="20"/>
    </row>
    <row r="75" spans="1:44" ht="36" hidden="1" customHeight="1" x14ac:dyDescent="0.25">
      <c r="A75" s="7">
        <f t="shared" si="20"/>
        <v>72</v>
      </c>
      <c r="B75" s="7" t="s">
        <v>29</v>
      </c>
      <c r="C75" s="8" t="s">
        <v>183</v>
      </c>
      <c r="D75" s="114" t="s">
        <v>184</v>
      </c>
      <c r="E75" s="185" t="s">
        <v>621</v>
      </c>
      <c r="F75" s="11" t="s">
        <v>21</v>
      </c>
      <c r="G75" s="12" t="s">
        <v>22</v>
      </c>
      <c r="H75" s="73">
        <v>0.8</v>
      </c>
      <c r="I75" s="31">
        <f>VLOOKUP(C75,[1]Sheet1!$B:$AY,50,0)</f>
        <v>3255225.61</v>
      </c>
      <c r="J75" s="31">
        <f>VLOOKUP(C75,[1]Sheet1!$B:$AZ,51,0)</f>
        <v>2159557.87</v>
      </c>
      <c r="K75" s="44">
        <f>VLOOKUP(C75,[1]Sheet1!$B$5:$BB$697,53,0)</f>
        <v>80357.611666666693</v>
      </c>
      <c r="L75" s="44">
        <f>VLOOKUP(C75,[1]Sheet1!$B:$BC,54,0)</f>
        <v>161275.13500000001</v>
      </c>
      <c r="M75" s="44">
        <f>VLOOKUP(C75,[1]Sheet1!$B:$BD,55,0)</f>
        <v>311373.62166666699</v>
      </c>
      <c r="N75" s="44">
        <f>VLOOKUP(C75,[1]Sheet1!$B:$BE,56,0)</f>
        <v>359926.311666667</v>
      </c>
      <c r="O75" s="44">
        <f>VLOOKUP(C75,[1]Sheet1!$B:$BF,57,0)</f>
        <v>474865.69833333301</v>
      </c>
      <c r="P75" s="44">
        <f>VLOOKUP(C75,[2]Sheet1!$B:$BH,59,0)</f>
        <v>539040.79999999993</v>
      </c>
      <c r="Q75" s="108">
        <f t="shared" si="21"/>
        <v>1541471.342666667</v>
      </c>
      <c r="R75" s="109">
        <f>VLOOKUP(C75,[3]Sheet2!$A:$V,21,0)</f>
        <v>440000</v>
      </c>
      <c r="S75" s="109"/>
      <c r="T75" s="109">
        <v>300000</v>
      </c>
      <c r="U75" s="109">
        <f>VLOOKUP(C75,'[4]5.30 (2)'!$C$4:$V$115,20,0)</f>
        <v>150000</v>
      </c>
      <c r="V75" s="109">
        <f t="shared" si="22"/>
        <v>890000</v>
      </c>
      <c r="W75" s="106">
        <f t="shared" si="23"/>
        <v>651471.34266666695</v>
      </c>
      <c r="X75" s="112">
        <f t="shared" si="24"/>
        <v>1709557.87</v>
      </c>
      <c r="Y75" s="61">
        <f t="shared" si="25"/>
        <v>651471.34266666695</v>
      </c>
      <c r="Z75" s="107">
        <f t="shared" si="26"/>
        <v>651471.34266666695</v>
      </c>
      <c r="AA75" s="61"/>
      <c r="AB75" s="128">
        <f t="shared" si="27"/>
        <v>0</v>
      </c>
      <c r="AC75" s="26">
        <f t="shared" si="28"/>
        <v>0</v>
      </c>
      <c r="AD75" s="122">
        <f t="shared" si="16"/>
        <v>0</v>
      </c>
      <c r="AE75" s="124"/>
      <c r="AF75" s="124"/>
      <c r="AG75" s="124"/>
      <c r="AH75" s="124">
        <f t="shared" si="17"/>
        <v>0</v>
      </c>
      <c r="AI75" s="24"/>
      <c r="AJ75" s="126">
        <f t="shared" si="18"/>
        <v>0</v>
      </c>
      <c r="AK75" s="17">
        <f t="shared" si="19"/>
        <v>0</v>
      </c>
      <c r="AL75" s="14">
        <v>45474</v>
      </c>
      <c r="AM75" s="135">
        <v>3</v>
      </c>
      <c r="AN75" s="134">
        <f>AL75-AM75</f>
        <v>45471</v>
      </c>
      <c r="AO75" s="10" t="s">
        <v>23</v>
      </c>
      <c r="AP75" s="23"/>
      <c r="AQ75" s="7" t="s">
        <v>85</v>
      </c>
      <c r="AR75" s="111" t="s">
        <v>458</v>
      </c>
    </row>
    <row r="76" spans="1:44" ht="36" hidden="1" customHeight="1" x14ac:dyDescent="0.25">
      <c r="A76" s="7">
        <f t="shared" si="20"/>
        <v>73</v>
      </c>
      <c r="B76" s="7" t="s">
        <v>29</v>
      </c>
      <c r="C76" s="8" t="s">
        <v>118</v>
      </c>
      <c r="D76" s="114" t="s">
        <v>119</v>
      </c>
      <c r="E76" s="185" t="s">
        <v>621</v>
      </c>
      <c r="F76" s="11" t="s">
        <v>27</v>
      </c>
      <c r="G76" s="12" t="s">
        <v>22</v>
      </c>
      <c r="H76" s="73">
        <v>0.8</v>
      </c>
      <c r="I76" s="31">
        <f>VLOOKUP(C76,[1]Sheet1!$B:$AY,50,0)</f>
        <v>3914867.52</v>
      </c>
      <c r="J76" s="31">
        <f>VLOOKUP(C76,[1]Sheet1!$B:$AZ,51,0)</f>
        <v>3125023.16</v>
      </c>
      <c r="K76" s="44">
        <f>VLOOKUP(C76,[1]Sheet1!$B$5:$BB$697,53,0)</f>
        <v>348465.83166666701</v>
      </c>
      <c r="L76" s="44">
        <f>VLOOKUP(C76,[1]Sheet1!$B:$BC,54,0)</f>
        <v>348465.83166666701</v>
      </c>
      <c r="M76" s="44">
        <f>VLOOKUP(C76,[1]Sheet1!$B:$BD,55,0)</f>
        <v>478813.15500000003</v>
      </c>
      <c r="N76" s="44">
        <f>VLOOKUP(C76,[1]Sheet1!$B:$BE,56,0)</f>
        <v>474255.873333333</v>
      </c>
      <c r="O76" s="44">
        <f>VLOOKUP(C76,[1]Sheet1!$B:$BF,57,0)</f>
        <v>445457.97333333298</v>
      </c>
      <c r="P76" s="44">
        <f>VLOOKUP(C76,[2]Sheet1!$B:$BH,59,0)</f>
        <v>434665.60499999998</v>
      </c>
      <c r="Q76" s="108">
        <f t="shared" si="21"/>
        <v>2024099.4160000002</v>
      </c>
      <c r="R76" s="109">
        <f>VLOOKUP(C76,[3]Sheet2!$A:$V,21,0)</f>
        <v>350000</v>
      </c>
      <c r="S76" s="109"/>
      <c r="T76" s="109"/>
      <c r="U76" s="109">
        <v>200000</v>
      </c>
      <c r="V76" s="109">
        <f t="shared" si="22"/>
        <v>550000</v>
      </c>
      <c r="W76" s="106">
        <f t="shared" si="23"/>
        <v>1474099.4160000002</v>
      </c>
      <c r="X76" s="112">
        <f t="shared" si="24"/>
        <v>2925023.16</v>
      </c>
      <c r="Y76" s="61">
        <f t="shared" si="25"/>
        <v>1474099.4160000002</v>
      </c>
      <c r="Z76" s="107">
        <f t="shared" si="26"/>
        <v>1474099.4160000002</v>
      </c>
      <c r="AA76" s="138">
        <v>100000</v>
      </c>
      <c r="AB76" s="17">
        <f t="shared" si="27"/>
        <v>100000</v>
      </c>
      <c r="AC76" s="26">
        <f t="shared" si="28"/>
        <v>6.7838029724855406E-2</v>
      </c>
      <c r="AD76" s="122">
        <f t="shared" si="16"/>
        <v>0.44882542744697473</v>
      </c>
      <c r="AE76" s="124"/>
      <c r="AF76" s="124"/>
      <c r="AG76" s="124"/>
      <c r="AH76" s="124">
        <f t="shared" si="17"/>
        <v>0</v>
      </c>
      <c r="AI76" s="24">
        <v>0.02</v>
      </c>
      <c r="AJ76" s="126">
        <f t="shared" si="18"/>
        <v>0.02</v>
      </c>
      <c r="AK76" s="17">
        <f t="shared" si="19"/>
        <v>98000</v>
      </c>
      <c r="AL76" s="14">
        <v>45474</v>
      </c>
      <c r="AM76" s="7"/>
      <c r="AN76" s="14"/>
      <c r="AO76" s="10" t="s">
        <v>23</v>
      </c>
      <c r="AP76" s="23"/>
      <c r="AQ76" s="7" t="s">
        <v>85</v>
      </c>
      <c r="AR76" s="20"/>
    </row>
    <row r="77" spans="1:44" ht="36" hidden="1" customHeight="1" x14ac:dyDescent="0.25">
      <c r="A77" s="7">
        <f t="shared" si="20"/>
        <v>74</v>
      </c>
      <c r="B77" s="7" t="s">
        <v>29</v>
      </c>
      <c r="C77" s="8" t="s">
        <v>179</v>
      </c>
      <c r="D77" s="114" t="s">
        <v>180</v>
      </c>
      <c r="E77" s="185" t="s">
        <v>621</v>
      </c>
      <c r="F77" s="11" t="s">
        <v>21</v>
      </c>
      <c r="G77" s="12" t="s">
        <v>22</v>
      </c>
      <c r="H77" s="73">
        <v>0.8</v>
      </c>
      <c r="I77" s="31">
        <f>VLOOKUP(C77,[1]Sheet1!$B:$AY,50,0)</f>
        <v>7603354.3300000001</v>
      </c>
      <c r="J77" s="31">
        <f>VLOOKUP(C77,[1]Sheet1!$B:$AZ,51,0)</f>
        <v>7298043.2599999998</v>
      </c>
      <c r="K77" s="44">
        <f>VLOOKUP(C77,[1]Sheet1!$B$5:$BB$697,53,0)</f>
        <v>384579.625</v>
      </c>
      <c r="L77" s="44">
        <f>VLOOKUP(C77,[1]Sheet1!$B:$BC,54,0)</f>
        <v>360190.95166666701</v>
      </c>
      <c r="M77" s="44">
        <f>VLOOKUP(C77,[1]Sheet1!$B:$BD,55,0)</f>
        <v>418173.54833333299</v>
      </c>
      <c r="N77" s="44">
        <f>VLOOKUP(C77,[1]Sheet1!$B:$BE,56,0)</f>
        <v>378651.13666666701</v>
      </c>
      <c r="O77" s="44">
        <f>VLOOKUP(C77,[1]Sheet1!$B:$BF,57,0)</f>
        <v>327250.98166666698</v>
      </c>
      <c r="P77" s="44">
        <f>VLOOKUP(C77,[2]Sheet1!$B:$BH,59,0)</f>
        <v>262187.07333333336</v>
      </c>
      <c r="Q77" s="108">
        <f t="shared" si="21"/>
        <v>1704826.653333334</v>
      </c>
      <c r="R77" s="109">
        <f>VLOOKUP(C77,[3]Sheet2!$A:$V,21,0)</f>
        <v>550000</v>
      </c>
      <c r="S77" s="109"/>
      <c r="T77" s="109">
        <v>200000</v>
      </c>
      <c r="U77" s="109">
        <f>VLOOKUP(C77,'[4]5.30 (2)'!$C$4:$V$115,20,0)</f>
        <v>300000</v>
      </c>
      <c r="V77" s="109">
        <f t="shared" si="22"/>
        <v>1050000</v>
      </c>
      <c r="W77" s="106">
        <f t="shared" si="23"/>
        <v>654826.65333333402</v>
      </c>
      <c r="X77" s="112">
        <f t="shared" si="24"/>
        <v>6798043.2599999998</v>
      </c>
      <c r="Y77" s="61">
        <f t="shared" si="25"/>
        <v>654826.65333333402</v>
      </c>
      <c r="Z77" s="107">
        <f t="shared" si="26"/>
        <v>654826.65333333402</v>
      </c>
      <c r="AA77" s="61"/>
      <c r="AB77" s="128">
        <f t="shared" si="27"/>
        <v>0</v>
      </c>
      <c r="AC77" s="26">
        <f t="shared" si="28"/>
        <v>0</v>
      </c>
      <c r="AD77" s="122">
        <f t="shared" si="16"/>
        <v>0</v>
      </c>
      <c r="AE77" s="124"/>
      <c r="AF77" s="124"/>
      <c r="AG77" s="124"/>
      <c r="AH77" s="124">
        <f t="shared" si="17"/>
        <v>0</v>
      </c>
      <c r="AI77" s="24">
        <v>0.03</v>
      </c>
      <c r="AJ77" s="126">
        <f t="shared" si="18"/>
        <v>0</v>
      </c>
      <c r="AK77" s="17">
        <f t="shared" si="19"/>
        <v>0</v>
      </c>
      <c r="AL77" s="14">
        <v>45474</v>
      </c>
      <c r="AM77" s="135">
        <v>3</v>
      </c>
      <c r="AN77" s="134">
        <f>AL77-AM77</f>
        <v>45471</v>
      </c>
      <c r="AO77" s="10" t="s">
        <v>23</v>
      </c>
      <c r="AP77" s="23"/>
      <c r="AQ77" s="7" t="s">
        <v>85</v>
      </c>
      <c r="AR77" s="20"/>
    </row>
    <row r="78" spans="1:44" ht="36" customHeight="1" x14ac:dyDescent="0.25">
      <c r="A78" s="7">
        <f t="shared" si="20"/>
        <v>75</v>
      </c>
      <c r="B78" s="7" t="s">
        <v>190</v>
      </c>
      <c r="C78" s="8" t="s">
        <v>44</v>
      </c>
      <c r="D78" s="114" t="s">
        <v>45</v>
      </c>
      <c r="E78" s="12" t="s">
        <v>624</v>
      </c>
      <c r="F78" s="11" t="s">
        <v>27</v>
      </c>
      <c r="G78" s="12" t="s">
        <v>22</v>
      </c>
      <c r="H78" s="73">
        <v>0.8</v>
      </c>
      <c r="I78" s="31">
        <f>VLOOKUP(C78,[1]Sheet1!$B:$AY,50,0)</f>
        <v>2193616.92</v>
      </c>
      <c r="J78" s="31">
        <f>VLOOKUP(C78,[1]Sheet1!$B:$AZ,51,0)</f>
        <v>1319169.53</v>
      </c>
      <c r="K78" s="44">
        <f>VLOOKUP(C78,[1]Sheet1!$B$5:$BB$697,53,0)</f>
        <v>169175.26333333299</v>
      </c>
      <c r="L78" s="44">
        <f>VLOOKUP(C78,[1]Sheet1!$B:$BC,54,0)</f>
        <v>156938.531666667</v>
      </c>
      <c r="M78" s="44">
        <f>VLOOKUP(C78,[1]Sheet1!$B:$BD,55,0)</f>
        <v>189735.161666667</v>
      </c>
      <c r="N78" s="44">
        <f>VLOOKUP(C78,[1]Sheet1!$B:$BE,56,0)</f>
        <v>193635.11166666701</v>
      </c>
      <c r="O78" s="44">
        <f>VLOOKUP(C78,[1]Sheet1!$B:$BF,57,0)</f>
        <v>224742.273333333</v>
      </c>
      <c r="P78" s="44">
        <f>VLOOKUP(C78,[2]Sheet1!$B:$BH,59,0)</f>
        <v>238679.22499999998</v>
      </c>
      <c r="Q78" s="108">
        <f t="shared" si="21"/>
        <v>938324.4533333336</v>
      </c>
      <c r="R78" s="109">
        <f>VLOOKUP(C78,[3]Sheet2!$A:$V,21,0)</f>
        <v>500000</v>
      </c>
      <c r="S78" s="109"/>
      <c r="T78" s="109"/>
      <c r="U78" s="109">
        <f>VLOOKUP(C78,'[4]5.30 (2)'!$C$4:$V$115,20,0)</f>
        <v>350000</v>
      </c>
      <c r="V78" s="109">
        <f t="shared" si="22"/>
        <v>850000</v>
      </c>
      <c r="W78" s="106">
        <f t="shared" si="23"/>
        <v>88324.4533333336</v>
      </c>
      <c r="X78" s="112">
        <f t="shared" si="24"/>
        <v>969169.53</v>
      </c>
      <c r="Y78" s="61">
        <f t="shared" si="25"/>
        <v>88324.4533333336</v>
      </c>
      <c r="Z78" s="107">
        <f t="shared" si="26"/>
        <v>88324.4533333336</v>
      </c>
      <c r="AA78" s="138">
        <f>278504.72*0.8</f>
        <v>222803.77599999998</v>
      </c>
      <c r="AB78" s="17">
        <f t="shared" si="27"/>
        <v>222803.77599999998</v>
      </c>
      <c r="AC78" s="26">
        <f t="shared" si="28"/>
        <v>2.5225604868353479</v>
      </c>
      <c r="AD78" s="122">
        <f t="shared" si="16"/>
        <v>1</v>
      </c>
      <c r="AE78" s="124"/>
      <c r="AF78" s="124"/>
      <c r="AG78" s="124"/>
      <c r="AH78" s="124">
        <f t="shared" si="17"/>
        <v>0</v>
      </c>
      <c r="AI78" s="24">
        <v>0.03</v>
      </c>
      <c r="AJ78" s="126">
        <f t="shared" si="18"/>
        <v>0.03</v>
      </c>
      <c r="AK78" s="17">
        <f t="shared" si="19"/>
        <v>216119.66271999996</v>
      </c>
      <c r="AL78" s="14">
        <v>45474</v>
      </c>
      <c r="AM78" s="7"/>
      <c r="AN78" s="14"/>
      <c r="AO78" s="10" t="s">
        <v>23</v>
      </c>
      <c r="AP78" s="23"/>
      <c r="AQ78" s="7" t="s">
        <v>109</v>
      </c>
      <c r="AR78" s="20" t="s">
        <v>311</v>
      </c>
    </row>
    <row r="79" spans="1:44" ht="36" hidden="1" customHeight="1" x14ac:dyDescent="0.25">
      <c r="A79" s="7">
        <f t="shared" si="20"/>
        <v>76</v>
      </c>
      <c r="B79" s="7" t="s">
        <v>29</v>
      </c>
      <c r="C79" s="8" t="s">
        <v>102</v>
      </c>
      <c r="D79" s="114" t="s">
        <v>103</v>
      </c>
      <c r="E79" s="12" t="s">
        <v>604</v>
      </c>
      <c r="F79" s="11" t="s">
        <v>27</v>
      </c>
      <c r="G79" s="12" t="s">
        <v>22</v>
      </c>
      <c r="H79" s="73">
        <v>0.8</v>
      </c>
      <c r="I79" s="31">
        <f>VLOOKUP(C79,[1]Sheet1!$B:$AY,50,0)</f>
        <v>3221679.99</v>
      </c>
      <c r="J79" s="31">
        <f>VLOOKUP(C79,[1]Sheet1!$B:$AZ,51,0)</f>
        <v>2906869.27</v>
      </c>
      <c r="K79" s="44">
        <f>VLOOKUP(C79,[1]Sheet1!$B$5:$BB$697,53,0)</f>
        <v>266546.001666667</v>
      </c>
      <c r="L79" s="44">
        <f>VLOOKUP(C79,[1]Sheet1!$B:$BC,54,0)</f>
        <v>258337.755</v>
      </c>
      <c r="M79" s="44">
        <f>VLOOKUP(C79,[1]Sheet1!$B:$BD,55,0)</f>
        <v>284602.82833333302</v>
      </c>
      <c r="N79" s="44">
        <f>VLOOKUP(C79,[1]Sheet1!$B:$BE,56,0)</f>
        <v>265834.566666667</v>
      </c>
      <c r="O79" s="44">
        <f>VLOOKUP(C79,[1]Sheet1!$B:$BF,57,0)</f>
        <v>230325.21666666699</v>
      </c>
      <c r="P79" s="44">
        <f>VLOOKUP(C79,[2]Sheet1!$B:$BH,59,0)</f>
        <v>256069.68666666665</v>
      </c>
      <c r="Q79" s="108">
        <f t="shared" si="21"/>
        <v>1249372.8440000005</v>
      </c>
      <c r="R79" s="109">
        <f>VLOOKUP(C79,[3]Sheet2!$A:$V,21,0)</f>
        <v>384000</v>
      </c>
      <c r="S79" s="109">
        <v>84000</v>
      </c>
      <c r="T79" s="109"/>
      <c r="U79" s="109">
        <f>VLOOKUP(C79,'[4]5.30 (2)'!$C$4:$V$115,20,0)</f>
        <v>100000</v>
      </c>
      <c r="V79" s="109">
        <f t="shared" si="22"/>
        <v>568000</v>
      </c>
      <c r="W79" s="106">
        <f t="shared" si="23"/>
        <v>681372.84400000051</v>
      </c>
      <c r="X79" s="112">
        <f t="shared" si="24"/>
        <v>2806869.27</v>
      </c>
      <c r="Y79" s="61">
        <f t="shared" si="25"/>
        <v>681372.84400000051</v>
      </c>
      <c r="Z79" s="107">
        <f t="shared" si="26"/>
        <v>681372.84400000051</v>
      </c>
      <c r="AA79" s="138">
        <v>100000</v>
      </c>
      <c r="AB79" s="17">
        <f t="shared" si="27"/>
        <v>100000</v>
      </c>
      <c r="AC79" s="26">
        <f t="shared" si="28"/>
        <v>0.14676252639149781</v>
      </c>
      <c r="AD79" s="122">
        <f t="shared" si="16"/>
        <v>0.44882542744697473</v>
      </c>
      <c r="AE79" s="124"/>
      <c r="AF79" s="124"/>
      <c r="AG79" s="124"/>
      <c r="AH79" s="124">
        <f t="shared" si="17"/>
        <v>0</v>
      </c>
      <c r="AI79" s="24">
        <v>0.02</v>
      </c>
      <c r="AJ79" s="126">
        <f t="shared" si="18"/>
        <v>0.02</v>
      </c>
      <c r="AK79" s="17">
        <f t="shared" si="19"/>
        <v>98000</v>
      </c>
      <c r="AL79" s="14">
        <v>45474</v>
      </c>
      <c r="AM79" s="7"/>
      <c r="AN79" s="14"/>
      <c r="AO79" s="10" t="s">
        <v>579</v>
      </c>
      <c r="AP79" s="23"/>
      <c r="AQ79" s="7" t="s">
        <v>24</v>
      </c>
      <c r="AR79" s="20"/>
    </row>
    <row r="80" spans="1:44" ht="36" hidden="1" customHeight="1" x14ac:dyDescent="0.25">
      <c r="A80" s="7">
        <f t="shared" si="20"/>
        <v>77</v>
      </c>
      <c r="B80" s="7" t="s">
        <v>29</v>
      </c>
      <c r="C80" s="74" t="s">
        <v>350</v>
      </c>
      <c r="D80" s="115" t="s">
        <v>351</v>
      </c>
      <c r="E80" s="184" t="s">
        <v>606</v>
      </c>
      <c r="F80" s="11" t="s">
        <v>21</v>
      </c>
      <c r="G80" s="12" t="s">
        <v>22</v>
      </c>
      <c r="H80" s="73">
        <v>1</v>
      </c>
      <c r="I80" s="31">
        <f>VLOOKUP(C80,[1]Sheet1!$B:$AY,50,0)</f>
        <v>768339.52</v>
      </c>
      <c r="J80" s="31">
        <f>VLOOKUP(C80,[1]Sheet1!$B:$AZ,51,0)</f>
        <v>768339.52</v>
      </c>
      <c r="K80" s="44">
        <f>VLOOKUP(C80,[1]Sheet1!$B$5:$BB$697,53,0)</f>
        <v>47347.261666666702</v>
      </c>
      <c r="L80" s="44">
        <f>VLOOKUP(C80,[1]Sheet1!$B:$BC,54,0)</f>
        <v>47347.261666666702</v>
      </c>
      <c r="M80" s="44">
        <f>VLOOKUP(C80,[1]Sheet1!$B:$BD,55,0)</f>
        <v>12500</v>
      </c>
      <c r="N80" s="44">
        <f>VLOOKUP(C80,[1]Sheet1!$B:$BE,56,0)</f>
        <v>0</v>
      </c>
      <c r="O80" s="44">
        <f>VLOOKUP(C80,[1]Sheet1!$B:$BF,57,0)</f>
        <v>0</v>
      </c>
      <c r="P80" s="44">
        <f>VLOOKUP(C80,[2]Sheet1!$B:$BH,59,0)</f>
        <v>0</v>
      </c>
      <c r="Q80" s="108">
        <f t="shared" si="21"/>
        <v>107194.5233333334</v>
      </c>
      <c r="R80" s="109">
        <f>VLOOKUP(C80,[3]Sheet2!$A:$V,21,0)</f>
        <v>0</v>
      </c>
      <c r="S80" s="109"/>
      <c r="T80" s="109"/>
      <c r="U80" s="109">
        <f>VLOOKUP(C80,'[4]5.30 (2)'!$C$4:$V$115,20,0)</f>
        <v>120000</v>
      </c>
      <c r="V80" s="109">
        <f t="shared" si="22"/>
        <v>120000</v>
      </c>
      <c r="W80" s="106">
        <f t="shared" si="23"/>
        <v>-12805.476666666596</v>
      </c>
      <c r="X80" s="112">
        <f t="shared" si="24"/>
        <v>648339.52</v>
      </c>
      <c r="Y80" s="61">
        <f t="shared" si="25"/>
        <v>-12805.476666666596</v>
      </c>
      <c r="Z80" s="107">
        <f t="shared" si="26"/>
        <v>0</v>
      </c>
      <c r="AA80" s="61"/>
      <c r="AB80" s="128">
        <f t="shared" si="27"/>
        <v>0</v>
      </c>
      <c r="AC80" s="26" t="str">
        <f t="shared" si="28"/>
        <v>100%</v>
      </c>
      <c r="AD80" s="122">
        <f t="shared" si="16"/>
        <v>0</v>
      </c>
      <c r="AE80" s="124"/>
      <c r="AF80" s="124"/>
      <c r="AG80" s="124"/>
      <c r="AH80" s="124">
        <f t="shared" si="17"/>
        <v>0</v>
      </c>
      <c r="AI80" s="24"/>
      <c r="AJ80" s="126">
        <f t="shared" si="18"/>
        <v>0</v>
      </c>
      <c r="AK80" s="17">
        <f t="shared" si="19"/>
        <v>0</v>
      </c>
      <c r="AL80" s="14">
        <v>45474</v>
      </c>
      <c r="AM80" s="135">
        <v>3</v>
      </c>
      <c r="AN80" s="134">
        <f>AL80-AM80</f>
        <v>45471</v>
      </c>
      <c r="AO80" s="10" t="s">
        <v>579</v>
      </c>
      <c r="AP80" s="17"/>
      <c r="AQ80" s="7" t="s">
        <v>85</v>
      </c>
      <c r="AR80" s="20" t="s">
        <v>352</v>
      </c>
    </row>
    <row r="81" spans="1:44" ht="36" hidden="1" customHeight="1" x14ac:dyDescent="0.25">
      <c r="A81" s="7">
        <f t="shared" si="20"/>
        <v>78</v>
      </c>
      <c r="B81" s="7" t="s">
        <v>57</v>
      </c>
      <c r="C81" s="8" t="s">
        <v>120</v>
      </c>
      <c r="D81" s="114" t="s">
        <v>121</v>
      </c>
      <c r="E81" s="12" t="s">
        <v>606</v>
      </c>
      <c r="F81" s="11" t="s">
        <v>27</v>
      </c>
      <c r="G81" s="12" t="s">
        <v>22</v>
      </c>
      <c r="H81" s="73">
        <v>0.8</v>
      </c>
      <c r="I81" s="31">
        <f>VLOOKUP(C81,[1]Sheet1!$B:$AY,50,0)</f>
        <v>950125.77</v>
      </c>
      <c r="J81" s="31">
        <f>VLOOKUP(C81,[1]Sheet1!$B:$AZ,51,0)</f>
        <v>664310.52</v>
      </c>
      <c r="K81" s="44">
        <f>VLOOKUP(C81,[1]Sheet1!$B$5:$BB$697,53,0)</f>
        <v>53095.016666666699</v>
      </c>
      <c r="L81" s="44">
        <f>VLOOKUP(C81,[1]Sheet1!$B:$BC,54,0)</f>
        <v>70733.216666666704</v>
      </c>
      <c r="M81" s="44">
        <f>VLOOKUP(C81,[1]Sheet1!$B:$BD,55,0)</f>
        <v>92694.56</v>
      </c>
      <c r="N81" s="44">
        <f>VLOOKUP(C81,[1]Sheet1!$B:$BE,56,0)</f>
        <v>110718.42</v>
      </c>
      <c r="O81" s="44">
        <f>VLOOKUP(C81,[1]Sheet1!$B:$BF,57,0)</f>
        <v>134913.28</v>
      </c>
      <c r="P81" s="44">
        <f>VLOOKUP(C81,[2]Sheet1!$B:$BH,59,0)</f>
        <v>127716.75166666666</v>
      </c>
      <c r="Q81" s="108">
        <f t="shared" si="21"/>
        <v>471896.9960000001</v>
      </c>
      <c r="R81" s="109">
        <f>VLOOKUP(C81,[3]Sheet2!$A:$V,21,0)</f>
        <v>300000</v>
      </c>
      <c r="S81" s="109"/>
      <c r="T81" s="109"/>
      <c r="U81" s="109">
        <f>VLOOKUP(C81,'[4]5.30 (2)'!$C$4:$V$115,20,0)</f>
        <v>250000</v>
      </c>
      <c r="V81" s="109">
        <f t="shared" si="22"/>
        <v>550000</v>
      </c>
      <c r="W81" s="106">
        <f t="shared" si="23"/>
        <v>-78103.003999999899</v>
      </c>
      <c r="X81" s="112">
        <f t="shared" si="24"/>
        <v>414310.52</v>
      </c>
      <c r="Y81" s="61">
        <f t="shared" si="25"/>
        <v>-78103.003999999899</v>
      </c>
      <c r="Z81" s="107">
        <f t="shared" si="26"/>
        <v>0</v>
      </c>
      <c r="AA81" s="61"/>
      <c r="AB81" s="128">
        <f t="shared" si="27"/>
        <v>0</v>
      </c>
      <c r="AC81" s="26" t="str">
        <f t="shared" si="28"/>
        <v>100%</v>
      </c>
      <c r="AD81" s="122">
        <f t="shared" si="16"/>
        <v>0</v>
      </c>
      <c r="AE81" s="124"/>
      <c r="AF81" s="124"/>
      <c r="AG81" s="124"/>
      <c r="AH81" s="124">
        <f t="shared" si="17"/>
        <v>0</v>
      </c>
      <c r="AI81" s="24">
        <v>0.03</v>
      </c>
      <c r="AJ81" s="126">
        <f t="shared" si="18"/>
        <v>0</v>
      </c>
      <c r="AK81" s="17">
        <f t="shared" si="19"/>
        <v>0</v>
      </c>
      <c r="AL81" s="14">
        <v>45474</v>
      </c>
      <c r="AM81" s="7"/>
      <c r="AN81" s="14"/>
      <c r="AO81" s="10" t="s">
        <v>23</v>
      </c>
      <c r="AP81" s="17"/>
      <c r="AQ81" s="7" t="s">
        <v>28</v>
      </c>
      <c r="AR81" s="111" t="s">
        <v>459</v>
      </c>
    </row>
    <row r="82" spans="1:44" ht="36" hidden="1" customHeight="1" x14ac:dyDescent="0.25">
      <c r="A82" s="7">
        <f t="shared" si="20"/>
        <v>79</v>
      </c>
      <c r="B82" s="7" t="s">
        <v>29</v>
      </c>
      <c r="C82" s="8" t="s">
        <v>353</v>
      </c>
      <c r="D82" s="115" t="s">
        <v>354</v>
      </c>
      <c r="E82" s="12" t="s">
        <v>604</v>
      </c>
      <c r="F82" s="11" t="s">
        <v>21</v>
      </c>
      <c r="G82" s="12" t="s">
        <v>22</v>
      </c>
      <c r="H82" s="73">
        <v>0.8</v>
      </c>
      <c r="I82" s="31">
        <f>VLOOKUP(C82,[1]Sheet1!$B:$AY,50,0)</f>
        <v>344341.93</v>
      </c>
      <c r="J82" s="31">
        <f>VLOOKUP(C82,[1]Sheet1!$B:$AZ,51,0)</f>
        <v>274888.12</v>
      </c>
      <c r="K82" s="44">
        <f>VLOOKUP(C82,[1]Sheet1!$B$5:$BB$697,53,0)</f>
        <v>22812.93</v>
      </c>
      <c r="L82" s="44">
        <f>VLOOKUP(C82,[1]Sheet1!$B:$BC,54,0)</f>
        <v>22812.93</v>
      </c>
      <c r="M82" s="44">
        <f>VLOOKUP(C82,[1]Sheet1!$B:$BD,55,0)</f>
        <v>36215.4</v>
      </c>
      <c r="N82" s="44">
        <f>VLOOKUP(C82,[1]Sheet1!$B:$BE,56,0)</f>
        <v>31402.066666666698</v>
      </c>
      <c r="O82" s="44">
        <f>VLOOKUP(C82,[1]Sheet1!$B:$BF,57,0)</f>
        <v>40341.035000000003</v>
      </c>
      <c r="P82" s="44">
        <f>VLOOKUP(C82,[2]Sheet1!$B:$BH,59,0)</f>
        <v>27785.233333333337</v>
      </c>
      <c r="Q82" s="108">
        <f t="shared" si="21"/>
        <v>145095.67600000004</v>
      </c>
      <c r="R82" s="109">
        <f>VLOOKUP(C82,[3]Sheet2!$A:$V,21,0)</f>
        <v>0</v>
      </c>
      <c r="S82" s="109"/>
      <c r="T82" s="109"/>
      <c r="U82" s="109">
        <f>VLOOKUP(C82,'[4]5.30 (2)'!$C$4:$V$115,20,0)</f>
        <v>40000</v>
      </c>
      <c r="V82" s="109">
        <f t="shared" si="22"/>
        <v>40000</v>
      </c>
      <c r="W82" s="106">
        <f t="shared" si="23"/>
        <v>105095.67600000004</v>
      </c>
      <c r="X82" s="112">
        <f t="shared" si="24"/>
        <v>234888.12</v>
      </c>
      <c r="Y82" s="61">
        <f t="shared" si="25"/>
        <v>105095.67600000004</v>
      </c>
      <c r="Z82" s="107">
        <f t="shared" si="26"/>
        <v>105095.67600000004</v>
      </c>
      <c r="AA82" s="61"/>
      <c r="AB82" s="17">
        <f t="shared" si="27"/>
        <v>0</v>
      </c>
      <c r="AC82" s="26">
        <f t="shared" si="28"/>
        <v>0</v>
      </c>
      <c r="AD82" s="122">
        <f t="shared" si="16"/>
        <v>0</v>
      </c>
      <c r="AE82" s="124"/>
      <c r="AF82" s="124"/>
      <c r="AG82" s="124"/>
      <c r="AH82" s="124">
        <f t="shared" si="17"/>
        <v>0</v>
      </c>
      <c r="AI82" s="24">
        <v>0.03</v>
      </c>
      <c r="AJ82" s="126">
        <f t="shared" si="18"/>
        <v>0</v>
      </c>
      <c r="AK82" s="17">
        <f t="shared" si="19"/>
        <v>0</v>
      </c>
      <c r="AL82" s="14">
        <v>45474</v>
      </c>
      <c r="AM82" s="135">
        <v>3</v>
      </c>
      <c r="AN82" s="134">
        <f>AL82-AM82</f>
        <v>45471</v>
      </c>
      <c r="AO82" s="10" t="s">
        <v>23</v>
      </c>
      <c r="AP82" s="17"/>
      <c r="AQ82" s="7" t="s">
        <v>24</v>
      </c>
      <c r="AR82" s="20"/>
    </row>
    <row r="83" spans="1:44" ht="36" hidden="1" customHeight="1" x14ac:dyDescent="0.25">
      <c r="A83" s="7">
        <f t="shared" si="20"/>
        <v>80</v>
      </c>
      <c r="B83" s="7" t="s">
        <v>29</v>
      </c>
      <c r="C83" s="8" t="s">
        <v>114</v>
      </c>
      <c r="D83" s="114" t="s">
        <v>115</v>
      </c>
      <c r="E83" s="12" t="s">
        <v>604</v>
      </c>
      <c r="F83" s="11" t="s">
        <v>27</v>
      </c>
      <c r="G83" s="12" t="s">
        <v>22</v>
      </c>
      <c r="H83" s="73">
        <v>0.8</v>
      </c>
      <c r="I83" s="31">
        <f>VLOOKUP(C83,[1]Sheet1!$B:$AY,50,0)</f>
        <v>3024508.82</v>
      </c>
      <c r="J83" s="31">
        <f>VLOOKUP(C83,[1]Sheet1!$B:$AZ,51,0)</f>
        <v>2310890.79</v>
      </c>
      <c r="K83" s="44">
        <f>VLOOKUP(C83,[1]Sheet1!$B$5:$BB$697,53,0)</f>
        <v>130492.66666666701</v>
      </c>
      <c r="L83" s="44">
        <f>VLOOKUP(C83,[1]Sheet1!$B:$BC,54,0)</f>
        <v>114783.918333333</v>
      </c>
      <c r="M83" s="44">
        <f>VLOOKUP(C83,[1]Sheet1!$B:$BD,55,0)</f>
        <v>98134.578333333295</v>
      </c>
      <c r="N83" s="44">
        <f>VLOOKUP(C83,[1]Sheet1!$B:$BE,56,0)</f>
        <v>120155.006666667</v>
      </c>
      <c r="O83" s="44">
        <f>VLOOKUP(C83,[1]Sheet1!$B:$BF,57,0)</f>
        <v>151038.30499999999</v>
      </c>
      <c r="P83" s="44">
        <f>VLOOKUP(C83,[2]Sheet1!$B:$BH,59,0)</f>
        <v>158115.97500000001</v>
      </c>
      <c r="Q83" s="108">
        <f t="shared" si="21"/>
        <v>618176.36000000022</v>
      </c>
      <c r="R83" s="109">
        <f>VLOOKUP(C83,[3]Sheet2!$A:$V,21,0)</f>
        <v>440000</v>
      </c>
      <c r="S83" s="109">
        <v>30000</v>
      </c>
      <c r="T83" s="109"/>
      <c r="U83" s="109">
        <f>VLOOKUP(C83,'[4]5.30 (2)'!$C$4:$V$115,20,0)</f>
        <v>70000</v>
      </c>
      <c r="V83" s="109">
        <f t="shared" si="22"/>
        <v>540000</v>
      </c>
      <c r="W83" s="106">
        <f t="shared" si="23"/>
        <v>78176.360000000219</v>
      </c>
      <c r="X83" s="112">
        <f t="shared" si="24"/>
        <v>2240890.79</v>
      </c>
      <c r="Y83" s="61">
        <f t="shared" si="25"/>
        <v>78176.360000000219</v>
      </c>
      <c r="Z83" s="107">
        <f t="shared" si="26"/>
        <v>78176.360000000219</v>
      </c>
      <c r="AA83" s="138">
        <v>60000</v>
      </c>
      <c r="AB83" s="17">
        <f t="shared" si="27"/>
        <v>60000</v>
      </c>
      <c r="AC83" s="26">
        <f t="shared" si="28"/>
        <v>0.76749544235622935</v>
      </c>
      <c r="AD83" s="122">
        <f t="shared" si="16"/>
        <v>0.26929525646818481</v>
      </c>
      <c r="AE83" s="124"/>
      <c r="AF83" s="124"/>
      <c r="AG83" s="124"/>
      <c r="AH83" s="124">
        <f t="shared" si="17"/>
        <v>0</v>
      </c>
      <c r="AI83" s="24">
        <v>0.03</v>
      </c>
      <c r="AJ83" s="126">
        <f t="shared" si="18"/>
        <v>0.03</v>
      </c>
      <c r="AK83" s="17">
        <f t="shared" si="19"/>
        <v>58200</v>
      </c>
      <c r="AL83" s="14">
        <v>45474</v>
      </c>
      <c r="AM83" s="7"/>
      <c r="AN83" s="14"/>
      <c r="AO83" s="10" t="s">
        <v>23</v>
      </c>
      <c r="AP83" s="23"/>
      <c r="AQ83" s="7" t="s">
        <v>571</v>
      </c>
      <c r="AR83" s="20"/>
    </row>
    <row r="84" spans="1:44" ht="36" hidden="1" customHeight="1" x14ac:dyDescent="0.25">
      <c r="A84" s="7">
        <f t="shared" si="20"/>
        <v>81</v>
      </c>
      <c r="B84" s="7" t="s">
        <v>29</v>
      </c>
      <c r="C84" s="8" t="s">
        <v>286</v>
      </c>
      <c r="D84" s="114" t="s">
        <v>287</v>
      </c>
      <c r="E84" s="12" t="s">
        <v>604</v>
      </c>
      <c r="F84" s="11" t="s">
        <v>27</v>
      </c>
      <c r="G84" s="12" t="s">
        <v>22</v>
      </c>
      <c r="H84" s="73">
        <v>0.8</v>
      </c>
      <c r="I84" s="31">
        <f>VLOOKUP(C84,[1]Sheet1!$B:$AY,50,0)</f>
        <v>243822.61</v>
      </c>
      <c r="J84" s="31">
        <f>VLOOKUP(C84,[1]Sheet1!$B:$AZ,51,0)</f>
        <v>243822.61</v>
      </c>
      <c r="K84" s="44">
        <f>VLOOKUP(C84,[1]Sheet1!$B$5:$BB$697,53,0)</f>
        <v>28303.7166666667</v>
      </c>
      <c r="L84" s="44">
        <f>VLOOKUP(C84,[1]Sheet1!$B:$BC,54,0)</f>
        <v>28303.7166666667</v>
      </c>
      <c r="M84" s="44">
        <f>VLOOKUP(C84,[1]Sheet1!$B:$BD,55,0)</f>
        <v>40637.101666666698</v>
      </c>
      <c r="N84" s="44">
        <f>VLOOKUP(C84,[1]Sheet1!$B:$BE,56,0)</f>
        <v>39466.826666666697</v>
      </c>
      <c r="O84" s="44">
        <f>VLOOKUP(C84,[1]Sheet1!$B:$BF,57,0)</f>
        <v>37616.826666666697</v>
      </c>
      <c r="P84" s="44">
        <f>VLOOKUP(C84,[2]Sheet1!$B:$BH,59,0)</f>
        <v>18500.078333333335</v>
      </c>
      <c r="Q84" s="108">
        <f t="shared" si="21"/>
        <v>154262.61333333346</v>
      </c>
      <c r="R84" s="109">
        <f>VLOOKUP(C84,[3]Sheet2!$A:$V,21,0)</f>
        <v>0</v>
      </c>
      <c r="S84" s="109"/>
      <c r="T84" s="109"/>
      <c r="U84" s="109">
        <f>VLOOKUP(C84,'[4]5.30 (2)'!$C$4:$V$115,20,0)</f>
        <v>30000</v>
      </c>
      <c r="V84" s="109">
        <f t="shared" si="22"/>
        <v>30000</v>
      </c>
      <c r="W84" s="106">
        <f t="shared" si="23"/>
        <v>124262.61333333346</v>
      </c>
      <c r="X84" s="112">
        <f t="shared" si="24"/>
        <v>213822.61</v>
      </c>
      <c r="Y84" s="61">
        <f t="shared" si="25"/>
        <v>124262.61333333346</v>
      </c>
      <c r="Z84" s="107">
        <f t="shared" si="26"/>
        <v>124262.61333333346</v>
      </c>
      <c r="AA84" s="138">
        <v>20000</v>
      </c>
      <c r="AB84" s="17">
        <f t="shared" si="27"/>
        <v>20000</v>
      </c>
      <c r="AC84" s="26">
        <f t="shared" si="28"/>
        <v>0.16094945586207945</v>
      </c>
      <c r="AD84" s="122">
        <f t="shared" si="16"/>
        <v>8.976508548939495E-2</v>
      </c>
      <c r="AE84" s="124"/>
      <c r="AF84" s="124"/>
      <c r="AG84" s="124"/>
      <c r="AH84" s="124">
        <f t="shared" si="17"/>
        <v>0</v>
      </c>
      <c r="AI84" s="24">
        <v>0</v>
      </c>
      <c r="AJ84" s="126">
        <f t="shared" si="18"/>
        <v>0</v>
      </c>
      <c r="AK84" s="17">
        <f t="shared" si="19"/>
        <v>20000</v>
      </c>
      <c r="AL84" s="14">
        <v>45474</v>
      </c>
      <c r="AM84" s="135">
        <v>3</v>
      </c>
      <c r="AN84" s="134">
        <f>AL84-AM84</f>
        <v>45471</v>
      </c>
      <c r="AO84" s="10" t="s">
        <v>23</v>
      </c>
      <c r="AP84" s="23"/>
      <c r="AQ84" s="7" t="s">
        <v>24</v>
      </c>
      <c r="AR84" s="20"/>
    </row>
    <row r="85" spans="1:44" ht="36" customHeight="1" x14ac:dyDescent="0.25">
      <c r="A85" s="7">
        <f t="shared" si="20"/>
        <v>82</v>
      </c>
      <c r="B85" s="7" t="s">
        <v>57</v>
      </c>
      <c r="C85" s="8" t="s">
        <v>63</v>
      </c>
      <c r="D85" s="114" t="s">
        <v>64</v>
      </c>
      <c r="E85" s="177" t="s">
        <v>625</v>
      </c>
      <c r="F85" s="11" t="s">
        <v>27</v>
      </c>
      <c r="G85" s="12" t="s">
        <v>22</v>
      </c>
      <c r="H85" s="73">
        <v>0.8</v>
      </c>
      <c r="I85" s="31">
        <f>VLOOKUP(C85,[1]Sheet1!$B:$AY,50,0)</f>
        <v>6301230.2599999998</v>
      </c>
      <c r="J85" s="31">
        <f>VLOOKUP(C85,[1]Sheet1!$B:$AZ,51,0)</f>
        <v>3201340.91</v>
      </c>
      <c r="K85" s="44">
        <f>VLOOKUP(C85,[1]Sheet1!$B$5:$BB$697,53,0)</f>
        <v>533556.81833333301</v>
      </c>
      <c r="L85" s="44">
        <f>VLOOKUP(C85,[1]Sheet1!$B:$BC,54,0)</f>
        <v>533556.81833333301</v>
      </c>
      <c r="M85" s="44">
        <f>VLOOKUP(C85,[1]Sheet1!$B:$BD,55,0)</f>
        <v>506558.998333333</v>
      </c>
      <c r="N85" s="44">
        <f>VLOOKUP(C85,[1]Sheet1!$B:$BE,56,0)</f>
        <v>830514.28500000003</v>
      </c>
      <c r="O85" s="44">
        <f>VLOOKUP(C85,[1]Sheet1!$B:$BF,57,0)</f>
        <v>952490.505</v>
      </c>
      <c r="P85" s="44">
        <f>VLOOKUP(C85,[2]Sheet1!$B:$BH,59,0)</f>
        <v>643245.005</v>
      </c>
      <c r="Q85" s="108">
        <f t="shared" si="21"/>
        <v>3199937.9439999992</v>
      </c>
      <c r="R85" s="109">
        <f>VLOOKUP(C85,[3]Sheet2!$A:$V,21,0)</f>
        <v>600000</v>
      </c>
      <c r="S85" s="109"/>
      <c r="T85" s="109"/>
      <c r="U85" s="109">
        <f>VLOOKUP(C85,'[4]5.30 (2)'!$C$4:$V$115,20,0)</f>
        <v>500000</v>
      </c>
      <c r="V85" s="109">
        <f t="shared" si="22"/>
        <v>1100000</v>
      </c>
      <c r="W85" s="106">
        <f t="shared" si="23"/>
        <v>2099937.9439999992</v>
      </c>
      <c r="X85" s="112">
        <f t="shared" si="24"/>
        <v>2701340.91</v>
      </c>
      <c r="Y85" s="61">
        <f t="shared" si="25"/>
        <v>2099937.9439999992</v>
      </c>
      <c r="Z85" s="107">
        <f t="shared" si="26"/>
        <v>2099937.9439999992</v>
      </c>
      <c r="AA85" s="61"/>
      <c r="AB85" s="128">
        <f t="shared" si="27"/>
        <v>0</v>
      </c>
      <c r="AC85" s="26">
        <f t="shared" si="28"/>
        <v>0</v>
      </c>
      <c r="AD85" s="122">
        <f t="shared" si="16"/>
        <v>0</v>
      </c>
      <c r="AE85" s="124"/>
      <c r="AF85" s="124"/>
      <c r="AG85" s="124"/>
      <c r="AH85" s="124">
        <f t="shared" si="17"/>
        <v>0</v>
      </c>
      <c r="AI85" s="24">
        <v>0</v>
      </c>
      <c r="AJ85" s="126">
        <f t="shared" si="18"/>
        <v>0</v>
      </c>
      <c r="AK85" s="17">
        <f t="shared" si="19"/>
        <v>0</v>
      </c>
      <c r="AL85" s="14">
        <v>45474</v>
      </c>
      <c r="AM85" s="7">
        <v>3</v>
      </c>
      <c r="AN85" s="14">
        <f>AL85-AM85</f>
        <v>45471</v>
      </c>
      <c r="AO85" s="10" t="s">
        <v>189</v>
      </c>
      <c r="AP85" s="23"/>
      <c r="AQ85" s="7" t="s">
        <v>28</v>
      </c>
      <c r="AR85" s="111" t="s">
        <v>460</v>
      </c>
    </row>
    <row r="86" spans="1:44" ht="36" hidden="1" customHeight="1" x14ac:dyDescent="0.25">
      <c r="A86" s="7">
        <f t="shared" si="20"/>
        <v>83</v>
      </c>
      <c r="B86" s="7" t="s">
        <v>57</v>
      </c>
      <c r="C86" s="8" t="s">
        <v>157</v>
      </c>
      <c r="D86" s="114" t="s">
        <v>158</v>
      </c>
      <c r="E86" s="171" t="s">
        <v>603</v>
      </c>
      <c r="F86" s="11" t="s">
        <v>27</v>
      </c>
      <c r="G86" s="12" t="s">
        <v>22</v>
      </c>
      <c r="H86" s="73">
        <v>1</v>
      </c>
      <c r="I86" s="31">
        <f>VLOOKUP(C86,[1]Sheet1!$B:$AY,50,0)</f>
        <v>860985.74</v>
      </c>
      <c r="J86" s="31">
        <f>VLOOKUP(C86,[1]Sheet1!$B:$AZ,51,0)</f>
        <v>673233.98</v>
      </c>
      <c r="K86" s="44">
        <f>VLOOKUP(C86,[1]Sheet1!$B$5:$BB$697,53,0)</f>
        <v>31142.8533333333</v>
      </c>
      <c r="L86" s="44">
        <f>VLOOKUP(C86,[1]Sheet1!$B:$BC,54,0)</f>
        <v>71721.906666666706</v>
      </c>
      <c r="M86" s="44">
        <f>VLOOKUP(C86,[1]Sheet1!$B:$BD,55,0)</f>
        <v>105968.063333333</v>
      </c>
      <c r="N86" s="44">
        <f>VLOOKUP(C86,[1]Sheet1!$B:$BE,56,0)</f>
        <v>112205.663333333</v>
      </c>
      <c r="O86" s="44">
        <f>VLOOKUP(C86,[1]Sheet1!$B:$BF,57,0)</f>
        <v>122101.02</v>
      </c>
      <c r="P86" s="44">
        <f>VLOOKUP(C86,[2]Sheet1!$B:$BH,59,0)</f>
        <v>112354.77</v>
      </c>
      <c r="Q86" s="108">
        <f t="shared" si="21"/>
        <v>555494.27666666603</v>
      </c>
      <c r="R86" s="109">
        <f>VLOOKUP(C86,[3]Sheet2!$A:$V,21,0)</f>
        <v>150000</v>
      </c>
      <c r="S86" s="109"/>
      <c r="T86" s="109"/>
      <c r="U86" s="109">
        <f>VLOOKUP(C86,'[4]5.30 (2)'!$C$4:$V$115,20,0)</f>
        <v>0</v>
      </c>
      <c r="V86" s="109">
        <f t="shared" si="22"/>
        <v>150000</v>
      </c>
      <c r="W86" s="106">
        <f t="shared" si="23"/>
        <v>405494.27666666603</v>
      </c>
      <c r="X86" s="112">
        <f t="shared" si="24"/>
        <v>673233.98</v>
      </c>
      <c r="Y86" s="61">
        <f t="shared" si="25"/>
        <v>405494.27666666603</v>
      </c>
      <c r="Z86" s="107">
        <f t="shared" si="26"/>
        <v>405494.27666666603</v>
      </c>
      <c r="AA86" s="138">
        <v>50000</v>
      </c>
      <c r="AB86" s="128">
        <f t="shared" si="27"/>
        <v>50000</v>
      </c>
      <c r="AC86" s="26">
        <f t="shared" si="28"/>
        <v>0.12330630264629401</v>
      </c>
      <c r="AD86" s="122">
        <f t="shared" si="16"/>
        <v>0.22441271372348737</v>
      </c>
      <c r="AE86" s="124"/>
      <c r="AF86" s="124"/>
      <c r="AG86" s="124"/>
      <c r="AH86" s="124">
        <f t="shared" si="17"/>
        <v>0</v>
      </c>
      <c r="AI86" s="24">
        <v>0</v>
      </c>
      <c r="AJ86" s="126">
        <f t="shared" si="18"/>
        <v>0</v>
      </c>
      <c r="AK86" s="17">
        <f t="shared" si="19"/>
        <v>50000</v>
      </c>
      <c r="AL86" s="14">
        <v>45474</v>
      </c>
      <c r="AM86" s="7">
        <v>3</v>
      </c>
      <c r="AN86" s="14">
        <f>AL86-AM86</f>
        <v>45471</v>
      </c>
      <c r="AO86" s="10" t="s">
        <v>23</v>
      </c>
      <c r="AP86" s="23"/>
      <c r="AQ86" s="7" t="s">
        <v>85</v>
      </c>
      <c r="AR86" s="20"/>
    </row>
    <row r="87" spans="1:44" ht="36" hidden="1" customHeight="1" x14ac:dyDescent="0.25">
      <c r="A87" s="7">
        <f t="shared" si="20"/>
        <v>84</v>
      </c>
      <c r="B87" s="7" t="s">
        <v>29</v>
      </c>
      <c r="C87" s="8" t="s">
        <v>161</v>
      </c>
      <c r="D87" s="114" t="s">
        <v>162</v>
      </c>
      <c r="E87" s="12" t="s">
        <v>604</v>
      </c>
      <c r="F87" s="11" t="s">
        <v>27</v>
      </c>
      <c r="G87" s="12" t="s">
        <v>22</v>
      </c>
      <c r="H87" s="73">
        <v>0.8</v>
      </c>
      <c r="I87" s="31">
        <f>VLOOKUP(C87,[1]Sheet1!$B:$AY,50,0)</f>
        <v>863148.63</v>
      </c>
      <c r="J87" s="31">
        <f>VLOOKUP(C87,[1]Sheet1!$B:$AZ,51,0)</f>
        <v>671813.53</v>
      </c>
      <c r="K87" s="44">
        <f>VLOOKUP(C87,[1]Sheet1!$B$5:$BB$697,53,0)</f>
        <v>58668.061666666697</v>
      </c>
      <c r="L87" s="44">
        <f>VLOOKUP(C87,[1]Sheet1!$B:$BC,54,0)</f>
        <v>65818.908333333296</v>
      </c>
      <c r="M87" s="44">
        <f>VLOOKUP(C87,[1]Sheet1!$B:$BD,55,0)</f>
        <v>95247.35</v>
      </c>
      <c r="N87" s="44">
        <f>VLOOKUP(C87,[1]Sheet1!$B:$BE,56,0)</f>
        <v>111968.921666667</v>
      </c>
      <c r="O87" s="44">
        <f>VLOOKUP(C87,[1]Sheet1!$B:$BF,57,0)</f>
        <v>143555.96</v>
      </c>
      <c r="P87" s="44">
        <f>VLOOKUP(C87,[2]Sheet1!$B:$BH,59,0)</f>
        <v>104485.23666666668</v>
      </c>
      <c r="Q87" s="108">
        <f t="shared" si="21"/>
        <v>463795.550666667</v>
      </c>
      <c r="R87" s="109">
        <f>VLOOKUP(C87,[3]Sheet2!$A:$V,21,0)</f>
        <v>450000</v>
      </c>
      <c r="S87" s="109">
        <v>100000</v>
      </c>
      <c r="T87" s="109"/>
      <c r="U87" s="109">
        <f>VLOOKUP(C87,'[4]5.30 (2)'!$C$4:$V$115,20,0)</f>
        <v>100000</v>
      </c>
      <c r="V87" s="109">
        <f t="shared" si="22"/>
        <v>650000</v>
      </c>
      <c r="W87" s="106">
        <f t="shared" si="23"/>
        <v>-186204.449333333</v>
      </c>
      <c r="X87" s="112">
        <f t="shared" si="24"/>
        <v>571813.53</v>
      </c>
      <c r="Y87" s="61">
        <f t="shared" si="25"/>
        <v>-186204.449333333</v>
      </c>
      <c r="Z87" s="107">
        <f t="shared" si="26"/>
        <v>0</v>
      </c>
      <c r="AA87" s="138">
        <v>50000</v>
      </c>
      <c r="AB87" s="128">
        <f t="shared" si="27"/>
        <v>50000</v>
      </c>
      <c r="AC87" s="26" t="str">
        <f t="shared" si="28"/>
        <v>100%</v>
      </c>
      <c r="AD87" s="122">
        <f t="shared" si="16"/>
        <v>0.22441271372348737</v>
      </c>
      <c r="AE87" s="124"/>
      <c r="AF87" s="124"/>
      <c r="AG87" s="124"/>
      <c r="AH87" s="124">
        <f t="shared" si="17"/>
        <v>0</v>
      </c>
      <c r="AI87" s="24">
        <v>0.02</v>
      </c>
      <c r="AJ87" s="126">
        <f t="shared" si="18"/>
        <v>0.02</v>
      </c>
      <c r="AK87" s="17">
        <f t="shared" si="19"/>
        <v>49000</v>
      </c>
      <c r="AL87" s="14">
        <v>45474</v>
      </c>
      <c r="AM87" s="7">
        <v>3</v>
      </c>
      <c r="AN87" s="14">
        <f>AL87-AM87</f>
        <v>45471</v>
      </c>
      <c r="AO87" s="10" t="s">
        <v>23</v>
      </c>
      <c r="AP87" s="23"/>
      <c r="AQ87" s="7" t="s">
        <v>85</v>
      </c>
      <c r="AR87" s="20" t="s">
        <v>315</v>
      </c>
    </row>
    <row r="88" spans="1:44" ht="36" hidden="1" customHeight="1" x14ac:dyDescent="0.25">
      <c r="A88" s="7">
        <f t="shared" si="20"/>
        <v>85</v>
      </c>
      <c r="B88" s="7" t="s">
        <v>29</v>
      </c>
      <c r="C88" s="8" t="s">
        <v>187</v>
      </c>
      <c r="D88" s="114" t="s">
        <v>188</v>
      </c>
      <c r="E88" s="12" t="s">
        <v>604</v>
      </c>
      <c r="F88" s="11" t="s">
        <v>27</v>
      </c>
      <c r="G88" s="12" t="s">
        <v>22</v>
      </c>
      <c r="H88" s="73">
        <v>0.8</v>
      </c>
      <c r="I88" s="31">
        <f>VLOOKUP(C88,[1]Sheet1!$B:$AY,50,0)</f>
        <v>2688475.89</v>
      </c>
      <c r="J88" s="31">
        <f>VLOOKUP(C88,[1]Sheet1!$B:$AZ,51,0)</f>
        <v>1927843.65</v>
      </c>
      <c r="K88" s="44">
        <f>VLOOKUP(C88,[1]Sheet1!$B$5:$BB$697,53,0)</f>
        <v>110627.22333333299</v>
      </c>
      <c r="L88" s="44">
        <f>VLOOKUP(C88,[1]Sheet1!$B:$BC,54,0)</f>
        <v>128996.65833333301</v>
      </c>
      <c r="M88" s="44">
        <f>VLOOKUP(C88,[1]Sheet1!$B:$BD,55,0)</f>
        <v>224759.84</v>
      </c>
      <c r="N88" s="44">
        <f>VLOOKUP(C88,[1]Sheet1!$B:$BE,56,0)</f>
        <v>250038.18</v>
      </c>
      <c r="O88" s="44">
        <f>VLOOKUP(C88,[1]Sheet1!$B:$BF,57,0)</f>
        <v>309071.26333333302</v>
      </c>
      <c r="P88" s="44">
        <f>VLOOKUP(C88,[2]Sheet1!$B:$BH,59,0)</f>
        <v>315860.49</v>
      </c>
      <c r="Q88" s="108">
        <f t="shared" si="21"/>
        <v>1071482.9239999992</v>
      </c>
      <c r="R88" s="109">
        <f>VLOOKUP(C88,[3]Sheet2!$A:$V,21,0)</f>
        <v>300000</v>
      </c>
      <c r="S88" s="109"/>
      <c r="T88" s="109"/>
      <c r="U88" s="109">
        <f>VLOOKUP(C88,'[4]5.30 (2)'!$C$4:$V$115,20,0)</f>
        <v>100000</v>
      </c>
      <c r="V88" s="109">
        <f t="shared" si="22"/>
        <v>400000</v>
      </c>
      <c r="W88" s="106">
        <f t="shared" si="23"/>
        <v>671482.92399999918</v>
      </c>
      <c r="X88" s="112">
        <f t="shared" si="24"/>
        <v>1827843.65</v>
      </c>
      <c r="Y88" s="61">
        <f t="shared" si="25"/>
        <v>671482.92399999918</v>
      </c>
      <c r="Z88" s="107">
        <f t="shared" si="26"/>
        <v>671482.92399999918</v>
      </c>
      <c r="AA88" s="138">
        <v>50000</v>
      </c>
      <c r="AB88" s="17">
        <f t="shared" si="27"/>
        <v>50000</v>
      </c>
      <c r="AC88" s="26">
        <f t="shared" si="28"/>
        <v>7.4462057355311181E-2</v>
      </c>
      <c r="AD88" s="122">
        <f t="shared" si="16"/>
        <v>0.22441271372348737</v>
      </c>
      <c r="AE88" s="124"/>
      <c r="AF88" s="124"/>
      <c r="AG88" s="124"/>
      <c r="AH88" s="124">
        <f t="shared" si="17"/>
        <v>0</v>
      </c>
      <c r="AI88" s="24">
        <v>0.03</v>
      </c>
      <c r="AJ88" s="126">
        <f t="shared" si="18"/>
        <v>0.03</v>
      </c>
      <c r="AK88" s="17">
        <f t="shared" si="19"/>
        <v>48500</v>
      </c>
      <c r="AL88" s="14">
        <v>45474</v>
      </c>
      <c r="AM88" s="7"/>
      <c r="AN88" s="14"/>
      <c r="AO88" s="10" t="s">
        <v>23</v>
      </c>
      <c r="AP88" s="23"/>
      <c r="AQ88" s="7" t="s">
        <v>109</v>
      </c>
      <c r="AR88" s="20"/>
    </row>
    <row r="89" spans="1:44" ht="36" hidden="1" customHeight="1" x14ac:dyDescent="0.25">
      <c r="A89" s="7">
        <f t="shared" si="20"/>
        <v>86</v>
      </c>
      <c r="B89" s="7" t="s">
        <v>29</v>
      </c>
      <c r="C89" s="8" t="s">
        <v>41</v>
      </c>
      <c r="D89" s="114" t="s">
        <v>42</v>
      </c>
      <c r="E89" s="12" t="s">
        <v>604</v>
      </c>
      <c r="F89" s="11" t="s">
        <v>27</v>
      </c>
      <c r="G89" s="12" t="s">
        <v>22</v>
      </c>
      <c r="H89" s="73">
        <v>1</v>
      </c>
      <c r="I89" s="31">
        <f>VLOOKUP(C89,[1]Sheet1!$B:$AY,50,0)</f>
        <v>1499497.47</v>
      </c>
      <c r="J89" s="31">
        <f>VLOOKUP(C89,[1]Sheet1!$B:$AZ,51,0)</f>
        <v>1241607.73</v>
      </c>
      <c r="K89" s="44">
        <f>VLOOKUP(C89,[1]Sheet1!$B$5:$BB$697,53,0)</f>
        <v>58624.143333333297</v>
      </c>
      <c r="L89" s="44">
        <f>VLOOKUP(C89,[1]Sheet1!$B:$BC,54,0)</f>
        <v>65658.031666666706</v>
      </c>
      <c r="M89" s="44">
        <f>VLOOKUP(C89,[1]Sheet1!$B:$BD,55,0)</f>
        <v>76727.113333333298</v>
      </c>
      <c r="N89" s="44">
        <f>VLOOKUP(C89,[1]Sheet1!$B:$BE,56,0)</f>
        <v>97566.863333333298</v>
      </c>
      <c r="O89" s="44">
        <f>VLOOKUP(C89,[1]Sheet1!$B:$BF,57,0)</f>
        <v>123439.506666667</v>
      </c>
      <c r="P89" s="44">
        <f>VLOOKUP(C89,[2]Sheet1!$B:$BH,59,0)</f>
        <v>128782.94500000001</v>
      </c>
      <c r="Q89" s="108">
        <f t="shared" si="21"/>
        <v>550798.60333333362</v>
      </c>
      <c r="R89" s="109">
        <f>VLOOKUP(C89,[3]Sheet2!$A:$V,21,0)</f>
        <v>290000</v>
      </c>
      <c r="S89" s="109"/>
      <c r="T89" s="109"/>
      <c r="U89" s="109">
        <f>VLOOKUP(C89,'[4]5.30 (2)'!$C$4:$V$115,20,0)</f>
        <v>100000</v>
      </c>
      <c r="V89" s="109">
        <f t="shared" si="22"/>
        <v>390000</v>
      </c>
      <c r="W89" s="106">
        <f t="shared" si="23"/>
        <v>160798.60333333362</v>
      </c>
      <c r="X89" s="112">
        <f t="shared" si="24"/>
        <v>1141607.73</v>
      </c>
      <c r="Y89" s="61">
        <f t="shared" si="25"/>
        <v>160798.60333333362</v>
      </c>
      <c r="Z89" s="107">
        <f t="shared" si="26"/>
        <v>160798.60333333362</v>
      </c>
      <c r="AA89" s="138">
        <v>80000</v>
      </c>
      <c r="AB89" s="17">
        <f t="shared" si="27"/>
        <v>80000</v>
      </c>
      <c r="AC89" s="26">
        <f t="shared" si="28"/>
        <v>0.49751675911115306</v>
      </c>
      <c r="AD89" s="122">
        <f t="shared" si="16"/>
        <v>0.3590603419575798</v>
      </c>
      <c r="AE89" s="124"/>
      <c r="AF89" s="124"/>
      <c r="AG89" s="124"/>
      <c r="AH89" s="124">
        <f t="shared" si="17"/>
        <v>0</v>
      </c>
      <c r="AI89" s="24">
        <v>0.03</v>
      </c>
      <c r="AJ89" s="126">
        <f t="shared" si="18"/>
        <v>0.03</v>
      </c>
      <c r="AK89" s="17">
        <f t="shared" si="19"/>
        <v>77600</v>
      </c>
      <c r="AL89" s="14">
        <v>45474</v>
      </c>
      <c r="AM89" s="7"/>
      <c r="AN89" s="14"/>
      <c r="AO89" s="10" t="s">
        <v>23</v>
      </c>
      <c r="AP89" s="23"/>
      <c r="AQ89" s="7" t="s">
        <v>109</v>
      </c>
      <c r="AR89" s="20"/>
    </row>
    <row r="90" spans="1:44" ht="36" hidden="1" customHeight="1" x14ac:dyDescent="0.25">
      <c r="A90" s="7">
        <f t="shared" si="20"/>
        <v>87</v>
      </c>
      <c r="B90" s="7" t="s">
        <v>57</v>
      </c>
      <c r="C90" s="8" t="s">
        <v>104</v>
      </c>
      <c r="D90" s="114" t="s">
        <v>105</v>
      </c>
      <c r="E90" s="171" t="s">
        <v>605</v>
      </c>
      <c r="F90" s="11" t="s">
        <v>27</v>
      </c>
      <c r="G90" s="12" t="s">
        <v>22</v>
      </c>
      <c r="H90" s="73">
        <v>0.8</v>
      </c>
      <c r="I90" s="31">
        <f>VLOOKUP(C90,[1]Sheet1!$B:$AY,50,0)</f>
        <v>1719896.03</v>
      </c>
      <c r="J90" s="31">
        <f>VLOOKUP(C90,[1]Sheet1!$B:$AZ,51,0)</f>
        <v>1252728.6000000001</v>
      </c>
      <c r="K90" s="44">
        <f>VLOOKUP(C90,[1]Sheet1!$B$5:$BB$697,53,0)</f>
        <v>142168.86166666701</v>
      </c>
      <c r="L90" s="44">
        <f>VLOOKUP(C90,[1]Sheet1!$B:$BC,54,0)</f>
        <v>149580.686666667</v>
      </c>
      <c r="M90" s="44">
        <f>VLOOKUP(C90,[1]Sheet1!$B:$BD,55,0)</f>
        <v>146512.29</v>
      </c>
      <c r="N90" s="44">
        <f>VLOOKUP(C90,[1]Sheet1!$B:$BE,56,0)</f>
        <v>140380.92666666699</v>
      </c>
      <c r="O90" s="44">
        <f>VLOOKUP(C90,[1]Sheet1!$B:$BF,57,0)</f>
        <v>164414.35</v>
      </c>
      <c r="P90" s="44">
        <f>VLOOKUP(C90,[2]Sheet1!$B:$BH,59,0)</f>
        <v>173045.64666666667</v>
      </c>
      <c r="Q90" s="108">
        <f t="shared" si="21"/>
        <v>732882.20933333412</v>
      </c>
      <c r="R90" s="109">
        <f>VLOOKUP(C90,[3]Sheet2!$A:$V,21,0)</f>
        <v>260000</v>
      </c>
      <c r="S90" s="109"/>
      <c r="T90" s="109"/>
      <c r="U90" s="109">
        <f>VLOOKUP(C90,'[4]5.30 (2)'!$C$4:$V$115,20,0)</f>
        <v>50000</v>
      </c>
      <c r="V90" s="109">
        <f t="shared" si="22"/>
        <v>310000</v>
      </c>
      <c r="W90" s="106">
        <f t="shared" si="23"/>
        <v>422882.20933333412</v>
      </c>
      <c r="X90" s="112">
        <f t="shared" si="24"/>
        <v>1202728.6000000001</v>
      </c>
      <c r="Y90" s="61">
        <f t="shared" si="25"/>
        <v>422882.20933333412</v>
      </c>
      <c r="Z90" s="107">
        <f t="shared" si="26"/>
        <v>422882.20933333412</v>
      </c>
      <c r="AA90" s="138">
        <v>70000</v>
      </c>
      <c r="AB90" s="17">
        <f t="shared" si="27"/>
        <v>70000</v>
      </c>
      <c r="AC90" s="26">
        <f t="shared" si="28"/>
        <v>0.16553072807284488</v>
      </c>
      <c r="AD90" s="122">
        <f t="shared" si="16"/>
        <v>0.3141777992128823</v>
      </c>
      <c r="AE90" s="124">
        <v>526</v>
      </c>
      <c r="AF90" s="124">
        <v>3000</v>
      </c>
      <c r="AG90" s="124"/>
      <c r="AH90" s="124">
        <f t="shared" si="17"/>
        <v>3526</v>
      </c>
      <c r="AI90" s="24">
        <v>0.03</v>
      </c>
      <c r="AJ90" s="126">
        <f t="shared" si="18"/>
        <v>8.0371428571428566E-2</v>
      </c>
      <c r="AK90" s="17">
        <f t="shared" si="19"/>
        <v>64374</v>
      </c>
      <c r="AL90" s="14">
        <v>45474</v>
      </c>
      <c r="AM90" s="7"/>
      <c r="AN90" s="14"/>
      <c r="AO90" s="10" t="s">
        <v>23</v>
      </c>
      <c r="AP90" s="23"/>
      <c r="AQ90" s="7" t="s">
        <v>28</v>
      </c>
      <c r="AR90" s="20"/>
    </row>
    <row r="91" spans="1:44" ht="36" hidden="1" customHeight="1" x14ac:dyDescent="0.25">
      <c r="A91" s="7">
        <f t="shared" si="20"/>
        <v>88</v>
      </c>
      <c r="B91" s="7" t="s">
        <v>57</v>
      </c>
      <c r="C91" s="8" t="s">
        <v>77</v>
      </c>
      <c r="D91" s="114" t="s">
        <v>78</v>
      </c>
      <c r="E91" s="171" t="s">
        <v>605</v>
      </c>
      <c r="F91" s="11" t="s">
        <v>27</v>
      </c>
      <c r="G91" s="12" t="s">
        <v>22</v>
      </c>
      <c r="H91" s="73">
        <v>1</v>
      </c>
      <c r="I91" s="31">
        <f>VLOOKUP(C91,[1]Sheet1!$B:$AY,50,0)</f>
        <v>1027636.08</v>
      </c>
      <c r="J91" s="31">
        <f>VLOOKUP(C91,[1]Sheet1!$B:$AZ,51,0)</f>
        <v>445151.57</v>
      </c>
      <c r="K91" s="44">
        <f>VLOOKUP(C91,[1]Sheet1!$B$5:$BB$697,53,0)</f>
        <v>33436.411666666703</v>
      </c>
      <c r="L91" s="44">
        <f>VLOOKUP(C91,[1]Sheet1!$B:$BC,54,0)</f>
        <v>33436.411666666703</v>
      </c>
      <c r="M91" s="44">
        <f>VLOOKUP(C91,[1]Sheet1!$B:$BD,55,0)</f>
        <v>33436.411666666703</v>
      </c>
      <c r="N91" s="44">
        <f>VLOOKUP(C91,[1]Sheet1!$B:$BE,56,0)</f>
        <v>74191.928333333301</v>
      </c>
      <c r="O91" s="44">
        <f>VLOOKUP(C91,[1]Sheet1!$B:$BF,57,0)</f>
        <v>117282.133333333</v>
      </c>
      <c r="P91" s="44">
        <f>VLOOKUP(C91,[2]Sheet1!$B:$BH,59,0)</f>
        <v>160887.75166666668</v>
      </c>
      <c r="Q91" s="108">
        <f t="shared" si="21"/>
        <v>452671.04833333311</v>
      </c>
      <c r="R91" s="109">
        <f>VLOOKUP(C91,[3]Sheet2!$A:$V,21,0)</f>
        <v>368000</v>
      </c>
      <c r="S91" s="109"/>
      <c r="T91" s="109"/>
      <c r="U91" s="109">
        <v>127000</v>
      </c>
      <c r="V91" s="109">
        <f t="shared" si="22"/>
        <v>495000</v>
      </c>
      <c r="W91" s="106">
        <f t="shared" si="23"/>
        <v>-42328.951666666893</v>
      </c>
      <c r="X91" s="112">
        <f t="shared" si="24"/>
        <v>318151.57</v>
      </c>
      <c r="Y91" s="61">
        <f t="shared" si="25"/>
        <v>-42328.951666666893</v>
      </c>
      <c r="Z91" s="107">
        <f t="shared" si="26"/>
        <v>0</v>
      </c>
      <c r="AA91" s="138">
        <v>70000</v>
      </c>
      <c r="AB91" s="128">
        <f t="shared" si="27"/>
        <v>70000</v>
      </c>
      <c r="AC91" s="26" t="str">
        <f t="shared" si="28"/>
        <v>100%</v>
      </c>
      <c r="AD91" s="122">
        <f t="shared" si="16"/>
        <v>0.3141777992128823</v>
      </c>
      <c r="AE91" s="124">
        <v>390</v>
      </c>
      <c r="AF91" s="124"/>
      <c r="AG91" s="124"/>
      <c r="AH91" s="124">
        <f t="shared" si="17"/>
        <v>390</v>
      </c>
      <c r="AI91" s="24">
        <v>0.03</v>
      </c>
      <c r="AJ91" s="126">
        <f t="shared" si="18"/>
        <v>3.5571428571428573E-2</v>
      </c>
      <c r="AK91" s="17">
        <f t="shared" si="19"/>
        <v>67510</v>
      </c>
      <c r="AL91" s="14">
        <v>45474</v>
      </c>
      <c r="AM91" s="7"/>
      <c r="AN91" s="14"/>
      <c r="AO91" s="10" t="s">
        <v>23</v>
      </c>
      <c r="AP91" s="17"/>
      <c r="AQ91" s="7" t="s">
        <v>28</v>
      </c>
      <c r="AR91" s="20" t="s">
        <v>317</v>
      </c>
    </row>
    <row r="92" spans="1:44" ht="36" hidden="1" customHeight="1" x14ac:dyDescent="0.25">
      <c r="A92" s="7">
        <f t="shared" si="20"/>
        <v>89</v>
      </c>
      <c r="B92" s="7" t="s">
        <v>57</v>
      </c>
      <c r="C92" s="8" t="s">
        <v>461</v>
      </c>
      <c r="D92" s="114" t="s">
        <v>462</v>
      </c>
      <c r="E92" s="171" t="s">
        <v>605</v>
      </c>
      <c r="F92" s="11" t="s">
        <v>27</v>
      </c>
      <c r="G92" s="12" t="s">
        <v>22</v>
      </c>
      <c r="H92" s="73">
        <v>0.8</v>
      </c>
      <c r="I92" s="31">
        <f>VLOOKUP(C92,[1]Sheet1!$B:$AY,50,0)</f>
        <v>705915.92</v>
      </c>
      <c r="J92" s="31">
        <f>VLOOKUP(C92,[1]Sheet1!$B:$AZ,51,0)</f>
        <v>475879.26</v>
      </c>
      <c r="K92" s="44">
        <f>VLOOKUP(C92,[1]Sheet1!$B$5:$BB$697,53,0)</f>
        <v>65073.55</v>
      </c>
      <c r="L92" s="44">
        <f>VLOOKUP(C92,[1]Sheet1!$B:$BC,54,0)</f>
        <v>71598.343333333294</v>
      </c>
      <c r="M92" s="44">
        <f>VLOOKUP(C92,[1]Sheet1!$B:$BD,55,0)</f>
        <v>78388.066666666695</v>
      </c>
      <c r="N92" s="44">
        <f>VLOOKUP(C92,[1]Sheet1!$B:$BE,56,0)</f>
        <v>46926.211666666699</v>
      </c>
      <c r="O92" s="44">
        <f>VLOOKUP(C92,[1]Sheet1!$B:$BF,57,0)</f>
        <v>57061.758333333302</v>
      </c>
      <c r="P92" s="44">
        <f>VLOOKUP(C92,[2]Sheet1!$B:$BH,59,0)</f>
        <v>56628.27</v>
      </c>
      <c r="Q92" s="108">
        <f t="shared" si="21"/>
        <v>300540.96000000008</v>
      </c>
      <c r="R92" s="109">
        <f>VLOOKUP(C92,[3]Sheet2!$A:$V,21,0)</f>
        <v>162000</v>
      </c>
      <c r="S92" s="109"/>
      <c r="T92" s="109"/>
      <c r="U92" s="109">
        <v>0</v>
      </c>
      <c r="V92" s="109">
        <f t="shared" si="22"/>
        <v>162000</v>
      </c>
      <c r="W92" s="106">
        <f t="shared" si="23"/>
        <v>138540.96000000008</v>
      </c>
      <c r="X92" s="112">
        <f t="shared" si="24"/>
        <v>475879.26</v>
      </c>
      <c r="Y92" s="61">
        <f t="shared" si="25"/>
        <v>138540.96000000008</v>
      </c>
      <c r="Z92" s="107">
        <f t="shared" si="26"/>
        <v>138540.96000000008</v>
      </c>
      <c r="AA92" s="138">
        <v>70000</v>
      </c>
      <c r="AB92" s="17">
        <f t="shared" si="27"/>
        <v>70000</v>
      </c>
      <c r="AC92" s="26">
        <f t="shared" si="28"/>
        <v>0.50526573512988482</v>
      </c>
      <c r="AD92" s="122">
        <f t="shared" si="16"/>
        <v>0.3141777992128823</v>
      </c>
      <c r="AE92" s="124">
        <v>653</v>
      </c>
      <c r="AF92" s="124"/>
      <c r="AG92" s="124"/>
      <c r="AH92" s="124">
        <f t="shared" si="17"/>
        <v>653</v>
      </c>
      <c r="AI92" s="24">
        <v>0.03</v>
      </c>
      <c r="AJ92" s="126">
        <f t="shared" si="18"/>
        <v>3.9328571428571428E-2</v>
      </c>
      <c r="AK92" s="17">
        <f t="shared" si="19"/>
        <v>67247</v>
      </c>
      <c r="AL92" s="14">
        <v>45474</v>
      </c>
      <c r="AM92" s="7"/>
      <c r="AN92" s="14"/>
      <c r="AO92" s="10" t="s">
        <v>23</v>
      </c>
      <c r="AP92" s="17"/>
      <c r="AQ92" s="7" t="s">
        <v>28</v>
      </c>
      <c r="AR92" s="111" t="s">
        <v>463</v>
      </c>
    </row>
    <row r="93" spans="1:44" ht="36" hidden="1" customHeight="1" x14ac:dyDescent="0.25">
      <c r="A93" s="7">
        <f t="shared" si="20"/>
        <v>90</v>
      </c>
      <c r="B93" s="7" t="s">
        <v>190</v>
      </c>
      <c r="C93" s="8" t="s">
        <v>58</v>
      </c>
      <c r="D93" s="114" t="s">
        <v>59</v>
      </c>
      <c r="E93" s="171" t="s">
        <v>605</v>
      </c>
      <c r="F93" s="11" t="s">
        <v>27</v>
      </c>
      <c r="G93" s="12" t="s">
        <v>22</v>
      </c>
      <c r="H93" s="73">
        <v>0.8</v>
      </c>
      <c r="I93" s="31">
        <f>VLOOKUP(C93,[1]Sheet1!$B:$AY,50,0)</f>
        <v>558048.48</v>
      </c>
      <c r="J93" s="31">
        <f>VLOOKUP(C93,[1]Sheet1!$B:$AZ,51,0)</f>
        <v>486559.03</v>
      </c>
      <c r="K93" s="44">
        <f>VLOOKUP(C93,[1]Sheet1!$B$5:$BB$697,53,0)</f>
        <v>36789.43</v>
      </c>
      <c r="L93" s="44">
        <f>VLOOKUP(C93,[1]Sheet1!$B:$BC,54,0)</f>
        <v>45145.046666666698</v>
      </c>
      <c r="M93" s="44">
        <f>VLOOKUP(C93,[1]Sheet1!$B:$BD,55,0)</f>
        <v>81093.171666666705</v>
      </c>
      <c r="N93" s="44">
        <f>VLOOKUP(C93,[1]Sheet1!$B:$BE,56,0)</f>
        <v>80352.171666666705</v>
      </c>
      <c r="O93" s="44">
        <f>VLOOKUP(C93,[1]Sheet1!$B:$BF,57,0)</f>
        <v>92267.08</v>
      </c>
      <c r="P93" s="44">
        <f>VLOOKUP(C93,[2]Sheet1!$B:$BH,59,0)</f>
        <v>92267.08</v>
      </c>
      <c r="Q93" s="108">
        <f t="shared" si="21"/>
        <v>342331.18400000012</v>
      </c>
      <c r="R93" s="109">
        <f>VLOOKUP(C93,[3]Sheet2!$A:$V,21,0)</f>
        <v>110000</v>
      </c>
      <c r="S93" s="109"/>
      <c r="T93" s="109"/>
      <c r="U93" s="109">
        <f>VLOOKUP(C93,'[4]5.30 (2)'!$C$4:$V$115,20,0)</f>
        <v>40000</v>
      </c>
      <c r="V93" s="109">
        <f t="shared" si="22"/>
        <v>150000</v>
      </c>
      <c r="W93" s="106">
        <f t="shared" si="23"/>
        <v>192331.18400000012</v>
      </c>
      <c r="X93" s="112">
        <f t="shared" si="24"/>
        <v>446559.03</v>
      </c>
      <c r="Y93" s="61">
        <f t="shared" si="25"/>
        <v>192331.18400000012</v>
      </c>
      <c r="Z93" s="107">
        <f t="shared" si="26"/>
        <v>192331.18400000012</v>
      </c>
      <c r="AA93" s="138">
        <v>50000</v>
      </c>
      <c r="AB93" s="17">
        <f t="shared" si="27"/>
        <v>50000</v>
      </c>
      <c r="AC93" s="26">
        <f t="shared" si="28"/>
        <v>0.25996824311131972</v>
      </c>
      <c r="AD93" s="122">
        <f t="shared" si="16"/>
        <v>0.22441271372348737</v>
      </c>
      <c r="AE93" s="124"/>
      <c r="AF93" s="124"/>
      <c r="AG93" s="124"/>
      <c r="AH93" s="124">
        <f t="shared" si="17"/>
        <v>0</v>
      </c>
      <c r="AI93" s="24">
        <v>0</v>
      </c>
      <c r="AJ93" s="126">
        <f t="shared" si="18"/>
        <v>0</v>
      </c>
      <c r="AK93" s="17">
        <f t="shared" si="19"/>
        <v>50000</v>
      </c>
      <c r="AL93" s="14">
        <v>45474</v>
      </c>
      <c r="AM93" s="135">
        <v>3</v>
      </c>
      <c r="AN93" s="134">
        <f>AL93-AM93</f>
        <v>45471</v>
      </c>
      <c r="AO93" s="10" t="s">
        <v>23</v>
      </c>
      <c r="AP93" s="23"/>
      <c r="AQ93" s="7" t="s">
        <v>24</v>
      </c>
      <c r="AR93" s="20"/>
    </row>
    <row r="94" spans="1:44" ht="36" hidden="1" customHeight="1" x14ac:dyDescent="0.25">
      <c r="A94" s="7">
        <f t="shared" si="20"/>
        <v>91</v>
      </c>
      <c r="B94" s="7" t="s">
        <v>190</v>
      </c>
      <c r="C94" s="8" t="s">
        <v>318</v>
      </c>
      <c r="D94" s="114" t="s">
        <v>319</v>
      </c>
      <c r="E94" s="171" t="s">
        <v>605</v>
      </c>
      <c r="F94" s="11" t="s">
        <v>27</v>
      </c>
      <c r="G94" s="12" t="s">
        <v>22</v>
      </c>
      <c r="H94" s="73">
        <v>0.8</v>
      </c>
      <c r="I94" s="31">
        <f>VLOOKUP(C94,[1]Sheet1!$B:$AY,50,0)</f>
        <v>109558.55</v>
      </c>
      <c r="J94" s="31">
        <f>VLOOKUP(C94,[1]Sheet1!$B:$AZ,51,0)</f>
        <v>57248.57</v>
      </c>
      <c r="K94" s="44">
        <f>VLOOKUP(C94,[1]Sheet1!$B$5:$BB$697,53,0)</f>
        <v>0</v>
      </c>
      <c r="L94" s="44">
        <f>VLOOKUP(C94,[1]Sheet1!$B:$BC,54,0)</f>
        <v>165.45333333333301</v>
      </c>
      <c r="M94" s="44">
        <f>VLOOKUP(C94,[1]Sheet1!$B:$BD,55,0)</f>
        <v>9541.4283333333296</v>
      </c>
      <c r="N94" s="44">
        <f>VLOOKUP(C94,[1]Sheet1!$B:$BE,56,0)</f>
        <v>13734.6733333333</v>
      </c>
      <c r="O94" s="44">
        <f>VLOOKUP(C94,[1]Sheet1!$B:$BF,57,0)</f>
        <v>18259.758333333299</v>
      </c>
      <c r="P94" s="44">
        <f>VLOOKUP(C94,[2]Sheet1!$B:$BH,59,0)</f>
        <v>18259.758333333335</v>
      </c>
      <c r="Q94" s="108">
        <f t="shared" si="21"/>
        <v>47968.857333333282</v>
      </c>
      <c r="R94" s="109">
        <f>VLOOKUP(C94,[3]Sheet2!$A:$V,21,0)</f>
        <v>81551.240000000005</v>
      </c>
      <c r="S94" s="109"/>
      <c r="T94" s="109"/>
      <c r="U94" s="109">
        <f>VLOOKUP(C94,'[4]5.30 (2)'!$C$4:$V$115,20,0)</f>
        <v>10000</v>
      </c>
      <c r="V94" s="109">
        <f t="shared" si="22"/>
        <v>91551.24</v>
      </c>
      <c r="W94" s="106">
        <f t="shared" si="23"/>
        <v>-43582.382666666723</v>
      </c>
      <c r="X94" s="112">
        <f t="shared" si="24"/>
        <v>47248.57</v>
      </c>
      <c r="Y94" s="61">
        <f t="shared" si="25"/>
        <v>-43582.382666666723</v>
      </c>
      <c r="Z94" s="107">
        <f t="shared" si="26"/>
        <v>0</v>
      </c>
      <c r="AA94" s="138">
        <v>40000</v>
      </c>
      <c r="AB94" s="17">
        <f t="shared" si="27"/>
        <v>40000</v>
      </c>
      <c r="AC94" s="26" t="str">
        <f t="shared" si="28"/>
        <v>100%</v>
      </c>
      <c r="AD94" s="122">
        <f t="shared" si="16"/>
        <v>0.1795301709787899</v>
      </c>
      <c r="AE94" s="124"/>
      <c r="AF94" s="124"/>
      <c r="AG94" s="124"/>
      <c r="AH94" s="124">
        <f t="shared" si="17"/>
        <v>0</v>
      </c>
      <c r="AI94" s="24">
        <v>0</v>
      </c>
      <c r="AJ94" s="126">
        <f t="shared" si="18"/>
        <v>0</v>
      </c>
      <c r="AK94" s="17">
        <f t="shared" si="19"/>
        <v>40000</v>
      </c>
      <c r="AL94" s="14">
        <v>45474</v>
      </c>
      <c r="AM94" s="7"/>
      <c r="AN94" s="14"/>
      <c r="AO94" s="10" t="s">
        <v>23</v>
      </c>
      <c r="AP94" s="23"/>
      <c r="AQ94" s="7" t="s">
        <v>28</v>
      </c>
      <c r="AR94" s="20"/>
    </row>
    <row r="95" spans="1:44" ht="36" hidden="1" customHeight="1" x14ac:dyDescent="0.25">
      <c r="A95" s="7">
        <f t="shared" si="20"/>
        <v>92</v>
      </c>
      <c r="B95" s="7" t="s">
        <v>29</v>
      </c>
      <c r="C95" s="8" t="s">
        <v>320</v>
      </c>
      <c r="D95" s="114" t="s">
        <v>321</v>
      </c>
      <c r="E95" s="171" t="s">
        <v>605</v>
      </c>
      <c r="F95" s="11" t="s">
        <v>27</v>
      </c>
      <c r="G95" s="12" t="s">
        <v>22</v>
      </c>
      <c r="H95" s="73">
        <v>0.8</v>
      </c>
      <c r="I95" s="31">
        <f>VLOOKUP(C95,[1]Sheet1!$B:$AY,50,0)</f>
        <v>228188.19</v>
      </c>
      <c r="J95" s="31">
        <f>VLOOKUP(C95,[1]Sheet1!$B:$AZ,51,0)</f>
        <v>193610.19</v>
      </c>
      <c r="K95" s="44">
        <f>VLOOKUP(C95,[1]Sheet1!$B$5:$BB$697,53,0)</f>
        <v>10800.39</v>
      </c>
      <c r="L95" s="44">
        <f>VLOOKUP(C95,[1]Sheet1!$B:$BC,54,0)</f>
        <v>10752.93</v>
      </c>
      <c r="M95" s="44">
        <f>VLOOKUP(C95,[1]Sheet1!$B:$BD,55,0)</f>
        <v>12986.94</v>
      </c>
      <c r="N95" s="44">
        <f>VLOOKUP(C95,[1]Sheet1!$B:$BE,56,0)</f>
        <v>15797.34</v>
      </c>
      <c r="O95" s="44">
        <f>VLOOKUP(C95,[1]Sheet1!$B:$BF,57,0)</f>
        <v>20360.34</v>
      </c>
      <c r="P95" s="44">
        <f>VLOOKUP(C95,[2]Sheet1!$B:$BH,59,0)</f>
        <v>18560.25</v>
      </c>
      <c r="Q95" s="108">
        <f t="shared" si="21"/>
        <v>71406.552000000011</v>
      </c>
      <c r="R95" s="109">
        <f>VLOOKUP(C95,[3]Sheet2!$A:$V,21,0)</f>
        <v>40000</v>
      </c>
      <c r="S95" s="109"/>
      <c r="T95" s="109"/>
      <c r="U95" s="109">
        <f>VLOOKUP(C95,'[4]5.30 (2)'!$C$4:$V$115,20,0)</f>
        <v>10000</v>
      </c>
      <c r="V95" s="109">
        <f t="shared" si="22"/>
        <v>50000</v>
      </c>
      <c r="W95" s="106">
        <f t="shared" si="23"/>
        <v>21406.552000000011</v>
      </c>
      <c r="X95" s="112">
        <f t="shared" si="24"/>
        <v>183610.19</v>
      </c>
      <c r="Y95" s="61">
        <f t="shared" si="25"/>
        <v>21406.552000000011</v>
      </c>
      <c r="Z95" s="107">
        <f t="shared" si="26"/>
        <v>21406.552000000011</v>
      </c>
      <c r="AA95" s="61"/>
      <c r="AB95" s="128">
        <f t="shared" si="27"/>
        <v>0</v>
      </c>
      <c r="AC95" s="26">
        <f t="shared" si="28"/>
        <v>0</v>
      </c>
      <c r="AD95" s="122">
        <f t="shared" si="16"/>
        <v>0</v>
      </c>
      <c r="AE95" s="124"/>
      <c r="AF95" s="124"/>
      <c r="AG95" s="124"/>
      <c r="AH95" s="124">
        <f t="shared" si="17"/>
        <v>0</v>
      </c>
      <c r="AI95" s="24">
        <v>0</v>
      </c>
      <c r="AJ95" s="126">
        <f t="shared" si="18"/>
        <v>0</v>
      </c>
      <c r="AK95" s="17">
        <f t="shared" si="19"/>
        <v>0</v>
      </c>
      <c r="AL95" s="14">
        <v>45474</v>
      </c>
      <c r="AM95" s="135">
        <v>3</v>
      </c>
      <c r="AN95" s="134">
        <f>AL95-AM95</f>
        <v>45471</v>
      </c>
      <c r="AO95" s="10" t="s">
        <v>23</v>
      </c>
      <c r="AP95" s="23"/>
      <c r="AQ95" s="7" t="s">
        <v>109</v>
      </c>
      <c r="AR95" s="20"/>
    </row>
    <row r="96" spans="1:44" ht="36" hidden="1" customHeight="1" x14ac:dyDescent="0.25">
      <c r="A96" s="7">
        <f t="shared" si="20"/>
        <v>93</v>
      </c>
      <c r="B96" s="7" t="s">
        <v>190</v>
      </c>
      <c r="C96" s="8" t="s">
        <v>150</v>
      </c>
      <c r="D96" s="114" t="s">
        <v>151</v>
      </c>
      <c r="E96" s="171" t="s">
        <v>605</v>
      </c>
      <c r="F96" s="11" t="s">
        <v>27</v>
      </c>
      <c r="G96" s="12" t="s">
        <v>22</v>
      </c>
      <c r="H96" s="73">
        <v>0.8</v>
      </c>
      <c r="I96" s="31">
        <f>VLOOKUP(C96,[1]Sheet1!$B:$AY,50,0)</f>
        <v>559480.99</v>
      </c>
      <c r="J96" s="31">
        <f>VLOOKUP(C96,[1]Sheet1!$B:$AZ,51,0)</f>
        <v>351366.65</v>
      </c>
      <c r="K96" s="44">
        <f>VLOOKUP(C96,[1]Sheet1!$B$5:$BB$697,53,0)</f>
        <v>32805.901666666701</v>
      </c>
      <c r="L96" s="44">
        <f>VLOOKUP(C96,[1]Sheet1!$B:$BC,54,0)</f>
        <v>38279.656666666699</v>
      </c>
      <c r="M96" s="44">
        <f>VLOOKUP(C96,[1]Sheet1!$B:$BD,55,0)</f>
        <v>47907.506666666697</v>
      </c>
      <c r="N96" s="44">
        <f>VLOOKUP(C96,[1]Sheet1!$B:$BE,56,0)</f>
        <v>58561.108333333301</v>
      </c>
      <c r="O96" s="44">
        <f>VLOOKUP(C96,[1]Sheet1!$B:$BF,57,0)</f>
        <v>79188.596666666694</v>
      </c>
      <c r="P96" s="44">
        <f>VLOOKUP(C96,[2]Sheet1!$B:$BH,59,0)</f>
        <v>67493.051666666681</v>
      </c>
      <c r="Q96" s="108">
        <f t="shared" si="21"/>
        <v>259388.65733333342</v>
      </c>
      <c r="R96" s="109">
        <f>VLOOKUP(C96,[3]Sheet2!$A:$V,21,0)</f>
        <v>199000</v>
      </c>
      <c r="S96" s="109"/>
      <c r="T96" s="109"/>
      <c r="U96" s="109">
        <f>VLOOKUP(C96,'[4]5.30 (2)'!$C$4:$V$115,20,0)</f>
        <v>20000</v>
      </c>
      <c r="V96" s="109">
        <f t="shared" si="22"/>
        <v>219000</v>
      </c>
      <c r="W96" s="106">
        <f t="shared" si="23"/>
        <v>40388.657333333424</v>
      </c>
      <c r="X96" s="112">
        <f t="shared" si="24"/>
        <v>331366.65000000002</v>
      </c>
      <c r="Y96" s="61">
        <f t="shared" si="25"/>
        <v>40388.657333333424</v>
      </c>
      <c r="Z96" s="107">
        <f t="shared" si="26"/>
        <v>40388.657333333424</v>
      </c>
      <c r="AA96" s="138">
        <v>40000</v>
      </c>
      <c r="AB96" s="17">
        <f t="shared" si="27"/>
        <v>40000</v>
      </c>
      <c r="AC96" s="26">
        <f t="shared" si="28"/>
        <v>0.99037706725118935</v>
      </c>
      <c r="AD96" s="122">
        <f t="shared" si="16"/>
        <v>0.1795301709787899</v>
      </c>
      <c r="AE96" s="124">
        <v>390</v>
      </c>
      <c r="AF96" s="124"/>
      <c r="AG96" s="124"/>
      <c r="AH96" s="124">
        <f t="shared" si="17"/>
        <v>390</v>
      </c>
      <c r="AI96" s="24">
        <v>0.03</v>
      </c>
      <c r="AJ96" s="126">
        <f t="shared" si="18"/>
        <v>3.9750000000000001E-2</v>
      </c>
      <c r="AK96" s="17">
        <f t="shared" si="19"/>
        <v>38410</v>
      </c>
      <c r="AL96" s="14">
        <v>45474</v>
      </c>
      <c r="AM96" s="7"/>
      <c r="AN96" s="14"/>
      <c r="AO96" s="10" t="s">
        <v>23</v>
      </c>
      <c r="AP96" s="23"/>
      <c r="AQ96" s="7" t="s">
        <v>28</v>
      </c>
      <c r="AR96" s="20"/>
    </row>
    <row r="97" spans="1:44" ht="36" hidden="1" customHeight="1" x14ac:dyDescent="0.25">
      <c r="A97" s="7">
        <f t="shared" si="20"/>
        <v>94</v>
      </c>
      <c r="B97" s="7" t="s">
        <v>57</v>
      </c>
      <c r="C97" s="8" t="s">
        <v>70</v>
      </c>
      <c r="D97" s="114" t="s">
        <v>71</v>
      </c>
      <c r="E97" s="171" t="s">
        <v>605</v>
      </c>
      <c r="F97" s="11" t="s">
        <v>27</v>
      </c>
      <c r="G97" s="12" t="s">
        <v>22</v>
      </c>
      <c r="H97" s="73">
        <v>0.8</v>
      </c>
      <c r="I97" s="31">
        <f>VLOOKUP(C97,[1]Sheet1!$B:$AY,50,0)</f>
        <v>610799.56999999995</v>
      </c>
      <c r="J97" s="31">
        <f>VLOOKUP(C97,[1]Sheet1!$B:$AZ,51,0)</f>
        <v>253466.93</v>
      </c>
      <c r="K97" s="44">
        <f>VLOOKUP(C97,[1]Sheet1!$B$5:$BB$697,53,0)</f>
        <v>30356.238333333298</v>
      </c>
      <c r="L97" s="44">
        <f>VLOOKUP(C97,[1]Sheet1!$B:$BC,54,0)</f>
        <v>42244.488333333298</v>
      </c>
      <c r="M97" s="44">
        <f>VLOOKUP(C97,[1]Sheet1!$B:$BD,55,0)</f>
        <v>42244.488333333298</v>
      </c>
      <c r="N97" s="44">
        <f>VLOOKUP(C97,[1]Sheet1!$B:$BE,56,0)</f>
        <v>40828.706666666701</v>
      </c>
      <c r="O97" s="44">
        <f>VLOOKUP(C97,[1]Sheet1!$B:$BF,57,0)</f>
        <v>40562.04</v>
      </c>
      <c r="P97" s="44">
        <f>VLOOKUP(C97,[2]Sheet1!$B:$BH,59,0)</f>
        <v>82419.3</v>
      </c>
      <c r="Q97" s="108">
        <f t="shared" si="21"/>
        <v>222924.2093333333</v>
      </c>
      <c r="R97" s="109">
        <f>VLOOKUP(C97,[3]Sheet2!$A:$V,21,0)</f>
        <v>90000</v>
      </c>
      <c r="S97" s="109"/>
      <c r="T97" s="109"/>
      <c r="U97" s="109">
        <f>VLOOKUP(C97,'[4]5.30 (2)'!$C$4:$V$115,20,0)</f>
        <v>30000</v>
      </c>
      <c r="V97" s="109">
        <f t="shared" si="22"/>
        <v>120000</v>
      </c>
      <c r="W97" s="106">
        <f t="shared" si="23"/>
        <v>102924.2093333333</v>
      </c>
      <c r="X97" s="112">
        <f t="shared" si="24"/>
        <v>223466.93</v>
      </c>
      <c r="Y97" s="61">
        <f t="shared" si="25"/>
        <v>102924.2093333333</v>
      </c>
      <c r="Z97" s="107">
        <f t="shared" si="26"/>
        <v>102924.2093333333</v>
      </c>
      <c r="AA97" s="138">
        <v>50000</v>
      </c>
      <c r="AB97" s="17">
        <f t="shared" si="27"/>
        <v>50000</v>
      </c>
      <c r="AC97" s="26">
        <f t="shared" si="28"/>
        <v>0.48579435609817084</v>
      </c>
      <c r="AD97" s="122">
        <f t="shared" si="16"/>
        <v>0.22441271372348737</v>
      </c>
      <c r="AE97" s="124"/>
      <c r="AF97" s="124"/>
      <c r="AG97" s="124"/>
      <c r="AH97" s="124">
        <f t="shared" si="17"/>
        <v>0</v>
      </c>
      <c r="AI97" s="24">
        <v>0.03</v>
      </c>
      <c r="AJ97" s="126">
        <f t="shared" si="18"/>
        <v>0.03</v>
      </c>
      <c r="AK97" s="17">
        <f t="shared" si="19"/>
        <v>48500</v>
      </c>
      <c r="AL97" s="14">
        <v>45474</v>
      </c>
      <c r="AM97" s="7"/>
      <c r="AN97" s="14"/>
      <c r="AO97" s="10" t="s">
        <v>23</v>
      </c>
      <c r="AP97" s="23"/>
      <c r="AQ97" s="7" t="s">
        <v>109</v>
      </c>
      <c r="AR97" s="20"/>
    </row>
    <row r="98" spans="1:44" ht="36" hidden="1" customHeight="1" x14ac:dyDescent="0.25">
      <c r="A98" s="7">
        <f t="shared" si="20"/>
        <v>95</v>
      </c>
      <c r="B98" s="7" t="s">
        <v>29</v>
      </c>
      <c r="C98" s="8" t="s">
        <v>68</v>
      </c>
      <c r="D98" s="114" t="s">
        <v>69</v>
      </c>
      <c r="E98" s="12" t="s">
        <v>621</v>
      </c>
      <c r="F98" s="11" t="s">
        <v>27</v>
      </c>
      <c r="G98" s="12" t="s">
        <v>22</v>
      </c>
      <c r="H98" s="73">
        <v>1</v>
      </c>
      <c r="I98" s="31">
        <f>VLOOKUP(C98,[1]Sheet1!$B:$AY,50,0)</f>
        <v>326217.7</v>
      </c>
      <c r="J98" s="31">
        <f>VLOOKUP(C98,[1]Sheet1!$B:$AZ,51,0)</f>
        <v>322121.33</v>
      </c>
      <c r="K98" s="44">
        <f>VLOOKUP(C98,[1]Sheet1!$B$5:$BB$697,53,0)</f>
        <v>36600.941666666702</v>
      </c>
      <c r="L98" s="44">
        <f>VLOOKUP(C98,[1]Sheet1!$B:$BC,54,0)</f>
        <v>20857.936666666701</v>
      </c>
      <c r="M98" s="44">
        <f>VLOOKUP(C98,[1]Sheet1!$B:$BD,55,0)</f>
        <v>10064.64</v>
      </c>
      <c r="N98" s="44">
        <f>VLOOKUP(C98,[1]Sheet1!$B:$BE,56,0)</f>
        <v>5247.9733333333297</v>
      </c>
      <c r="O98" s="44">
        <f>VLOOKUP(C98,[1]Sheet1!$B:$BF,57,0)</f>
        <v>2847.9733333333302</v>
      </c>
      <c r="P98" s="44">
        <f>VLOOKUP(C98,[2]Sheet1!$B:$BH,59,0)</f>
        <v>3530.7016666666664</v>
      </c>
      <c r="Q98" s="108">
        <f t="shared" si="21"/>
        <v>79150.166666666715</v>
      </c>
      <c r="R98" s="109">
        <f>VLOOKUP(C98,[3]Sheet2!$A:$V,21,0)</f>
        <v>30000</v>
      </c>
      <c r="S98" s="109"/>
      <c r="T98" s="109"/>
      <c r="U98" s="109">
        <f>VLOOKUP(C98,'[4]5.30 (2)'!$C$4:$V$115,20,0)</f>
        <v>30000</v>
      </c>
      <c r="V98" s="109">
        <f t="shared" si="22"/>
        <v>60000</v>
      </c>
      <c r="W98" s="106">
        <f t="shared" si="23"/>
        <v>19150.166666666715</v>
      </c>
      <c r="X98" s="112">
        <f t="shared" si="24"/>
        <v>292121.33</v>
      </c>
      <c r="Y98" s="61">
        <f t="shared" si="25"/>
        <v>19150.166666666715</v>
      </c>
      <c r="Z98" s="107">
        <f t="shared" si="26"/>
        <v>19150.166666666715</v>
      </c>
      <c r="AA98" s="138">
        <v>30000</v>
      </c>
      <c r="AB98" s="17">
        <f t="shared" si="27"/>
        <v>30000</v>
      </c>
      <c r="AC98" s="26">
        <f t="shared" si="28"/>
        <v>1.566566000295903</v>
      </c>
      <c r="AD98" s="122">
        <f t="shared" si="16"/>
        <v>0.1346476282340924</v>
      </c>
      <c r="AE98" s="124"/>
      <c r="AF98" s="124"/>
      <c r="AG98" s="124"/>
      <c r="AH98" s="124">
        <f t="shared" si="17"/>
        <v>0</v>
      </c>
      <c r="AI98" s="24">
        <v>0.03</v>
      </c>
      <c r="AJ98" s="126">
        <f t="shared" si="18"/>
        <v>0.03</v>
      </c>
      <c r="AK98" s="17">
        <f t="shared" si="19"/>
        <v>29100</v>
      </c>
      <c r="AL98" s="14">
        <v>45474</v>
      </c>
      <c r="AM98" s="135">
        <v>3</v>
      </c>
      <c r="AN98" s="134">
        <f>AL98-AM98</f>
        <v>45471</v>
      </c>
      <c r="AO98" s="10" t="s">
        <v>23</v>
      </c>
      <c r="AP98" s="23"/>
      <c r="AQ98" s="7" t="s">
        <v>24</v>
      </c>
      <c r="AR98" s="20" t="s">
        <v>322</v>
      </c>
    </row>
    <row r="99" spans="1:44" ht="36" hidden="1" customHeight="1" x14ac:dyDescent="0.25">
      <c r="A99" s="7">
        <f t="shared" si="20"/>
        <v>96</v>
      </c>
      <c r="B99" s="7" t="s">
        <v>18</v>
      </c>
      <c r="C99" s="8" t="s">
        <v>231</v>
      </c>
      <c r="D99" s="114" t="s">
        <v>232</v>
      </c>
      <c r="E99" s="171" t="s">
        <v>605</v>
      </c>
      <c r="F99" s="11" t="s">
        <v>27</v>
      </c>
      <c r="G99" s="12" t="s">
        <v>22</v>
      </c>
      <c r="H99" s="73">
        <v>0.8</v>
      </c>
      <c r="I99" s="31">
        <f>VLOOKUP(C99,[1]Sheet1!$B:$AY,50,0)</f>
        <v>40239.08</v>
      </c>
      <c r="J99" s="31">
        <f>VLOOKUP(C99,[1]Sheet1!$B:$AZ,51,0)</f>
        <v>40239.08</v>
      </c>
      <c r="K99" s="44">
        <f>VLOOKUP(C99,[1]Sheet1!$B$5:$BB$697,53,0)</f>
        <v>6706.5133333333297</v>
      </c>
      <c r="L99" s="44">
        <f>VLOOKUP(C99,[1]Sheet1!$B:$BC,54,0)</f>
        <v>6706.5133333333297</v>
      </c>
      <c r="M99" s="44">
        <f>VLOOKUP(C99,[1]Sheet1!$B:$BD,55,0)</f>
        <v>6706.5133333333297</v>
      </c>
      <c r="N99" s="44">
        <f>VLOOKUP(C99,[1]Sheet1!$B:$BE,56,0)</f>
        <v>6706.5133333333297</v>
      </c>
      <c r="O99" s="44">
        <f>VLOOKUP(C99,[1]Sheet1!$B:$BF,57,0)</f>
        <v>6706.5133333333297</v>
      </c>
      <c r="P99" s="44">
        <f>VLOOKUP(C99,[2]Sheet1!$B:$BH,59,0)</f>
        <v>6706.5133333333333</v>
      </c>
      <c r="Q99" s="108">
        <f t="shared" si="21"/>
        <v>32191.263999999992</v>
      </c>
      <c r="R99" s="109">
        <f>VLOOKUP(C99,[3]Sheet2!$A:$V,21,0)</f>
        <v>40000</v>
      </c>
      <c r="S99" s="109"/>
      <c r="T99" s="109"/>
      <c r="U99" s="109"/>
      <c r="V99" s="109">
        <f t="shared" si="22"/>
        <v>40000</v>
      </c>
      <c r="W99" s="106">
        <f t="shared" si="23"/>
        <v>-7808.7360000000081</v>
      </c>
      <c r="X99" s="112">
        <f t="shared" si="24"/>
        <v>40239.08</v>
      </c>
      <c r="Y99" s="61">
        <f t="shared" si="25"/>
        <v>-7808.7360000000081</v>
      </c>
      <c r="Z99" s="107">
        <f t="shared" si="26"/>
        <v>0</v>
      </c>
      <c r="AA99" s="138">
        <v>10000</v>
      </c>
      <c r="AB99" s="17">
        <f t="shared" si="27"/>
        <v>10000</v>
      </c>
      <c r="AC99" s="26" t="str">
        <f t="shared" si="28"/>
        <v>100%</v>
      </c>
      <c r="AD99" s="122">
        <f t="shared" si="16"/>
        <v>4.4882542744697475E-2</v>
      </c>
      <c r="AE99" s="124"/>
      <c r="AF99" s="124"/>
      <c r="AG99" s="124"/>
      <c r="AH99" s="124">
        <f t="shared" si="17"/>
        <v>0</v>
      </c>
      <c r="AI99" s="24">
        <v>0</v>
      </c>
      <c r="AJ99" s="126">
        <f t="shared" si="18"/>
        <v>0</v>
      </c>
      <c r="AK99" s="17">
        <f t="shared" si="19"/>
        <v>10000</v>
      </c>
      <c r="AL99" s="14">
        <v>45474</v>
      </c>
      <c r="AM99" s="7"/>
      <c r="AN99" s="14"/>
      <c r="AO99" s="10" t="s">
        <v>23</v>
      </c>
      <c r="AP99" s="23"/>
      <c r="AQ99" s="7" t="s">
        <v>24</v>
      </c>
      <c r="AR99" s="20"/>
    </row>
    <row r="100" spans="1:44" ht="36" hidden="1" customHeight="1" x14ac:dyDescent="0.25">
      <c r="A100" s="7">
        <f t="shared" si="20"/>
        <v>97</v>
      </c>
      <c r="B100" s="7" t="s">
        <v>18</v>
      </c>
      <c r="C100" s="8" t="s">
        <v>220</v>
      </c>
      <c r="D100" s="114" t="s">
        <v>221</v>
      </c>
      <c r="E100" s="12" t="s">
        <v>619</v>
      </c>
      <c r="F100" s="11" t="s">
        <v>60</v>
      </c>
      <c r="G100" s="12" t="s">
        <v>22</v>
      </c>
      <c r="H100" s="73">
        <v>1</v>
      </c>
      <c r="I100" s="31">
        <f>VLOOKUP(C100,[1]Sheet1!$B:$AY,50,0)</f>
        <v>63392.57</v>
      </c>
      <c r="J100" s="31">
        <f>VLOOKUP(C100,[1]Sheet1!$B:$AZ,51,0)</f>
        <v>49282.46</v>
      </c>
      <c r="K100" s="44">
        <f>VLOOKUP(C100,[1]Sheet1!$B$5:$BB$697,53,0)</f>
        <v>8213.7433333333302</v>
      </c>
      <c r="L100" s="44">
        <f>VLOOKUP(C100,[1]Sheet1!$B:$BC,54,0)</f>
        <v>8213.7433333333302</v>
      </c>
      <c r="M100" s="44">
        <f>VLOOKUP(C100,[1]Sheet1!$B:$BD,55,0)</f>
        <v>8213.7433333333302</v>
      </c>
      <c r="N100" s="44">
        <f>VLOOKUP(C100,[1]Sheet1!$B:$BE,56,0)</f>
        <v>8213.7433333333302</v>
      </c>
      <c r="O100" s="44">
        <f>VLOOKUP(C100,[1]Sheet1!$B:$BF,57,0)</f>
        <v>10565.428333333301</v>
      </c>
      <c r="P100" s="44">
        <f>VLOOKUP(C100,[2]Sheet1!$B:$BH,59,0)</f>
        <v>2351.6849999999999</v>
      </c>
      <c r="Q100" s="108">
        <f t="shared" si="21"/>
        <v>45772.086666666619</v>
      </c>
      <c r="R100" s="109">
        <f>VLOOKUP(C100,[3]Sheet2!$A:$V,21,0)</f>
        <v>40000</v>
      </c>
      <c r="S100" s="109"/>
      <c r="T100" s="109"/>
      <c r="U100" s="109">
        <f>VLOOKUP(C100,'[4]5.30 (2)'!$C$4:$V$115,20,0)</f>
        <v>10000</v>
      </c>
      <c r="V100" s="109">
        <f t="shared" si="22"/>
        <v>50000</v>
      </c>
      <c r="W100" s="106">
        <f t="shared" si="23"/>
        <v>-4227.9133333333812</v>
      </c>
      <c r="X100" s="112">
        <f t="shared" si="24"/>
        <v>39282.46</v>
      </c>
      <c r="Y100" s="61">
        <f t="shared" si="25"/>
        <v>-4227.9133333333812</v>
      </c>
      <c r="Z100" s="107">
        <f t="shared" si="26"/>
        <v>0</v>
      </c>
      <c r="AA100" s="138">
        <v>10000</v>
      </c>
      <c r="AB100" s="17">
        <f t="shared" si="27"/>
        <v>10000</v>
      </c>
      <c r="AC100" s="26" t="str">
        <f t="shared" si="28"/>
        <v>100%</v>
      </c>
      <c r="AD100" s="122">
        <f t="shared" si="16"/>
        <v>4.4882542744697475E-2</v>
      </c>
      <c r="AE100" s="124"/>
      <c r="AF100" s="124"/>
      <c r="AG100" s="124"/>
      <c r="AH100" s="124">
        <f t="shared" si="17"/>
        <v>0</v>
      </c>
      <c r="AI100" s="24">
        <v>0</v>
      </c>
      <c r="AJ100" s="126">
        <f t="shared" si="18"/>
        <v>0</v>
      </c>
      <c r="AK100" s="17">
        <f t="shared" si="19"/>
        <v>10000</v>
      </c>
      <c r="AL100" s="14">
        <v>45474</v>
      </c>
      <c r="AM100" s="135">
        <v>3</v>
      </c>
      <c r="AN100" s="134">
        <f>AL100-AM100</f>
        <v>45471</v>
      </c>
      <c r="AO100" s="10" t="s">
        <v>23</v>
      </c>
      <c r="AP100" s="23"/>
      <c r="AQ100" s="7" t="s">
        <v>24</v>
      </c>
      <c r="AR100" s="20" t="s">
        <v>323</v>
      </c>
    </row>
    <row r="101" spans="1:44" ht="36" customHeight="1" x14ac:dyDescent="0.25">
      <c r="A101" s="7">
        <f t="shared" si="20"/>
        <v>98</v>
      </c>
      <c r="B101" s="7" t="s">
        <v>29</v>
      </c>
      <c r="C101" s="8" t="s">
        <v>139</v>
      </c>
      <c r="D101" s="114" t="s">
        <v>140</v>
      </c>
      <c r="E101" s="12" t="s">
        <v>627</v>
      </c>
      <c r="F101" s="10" t="s">
        <v>21</v>
      </c>
      <c r="G101" s="12" t="s">
        <v>22</v>
      </c>
      <c r="H101" s="73">
        <v>1</v>
      </c>
      <c r="I101" s="31">
        <f>VLOOKUP(C101,[1]Sheet1!$B:$AY,50,0)</f>
        <v>1588104.68</v>
      </c>
      <c r="J101" s="31">
        <f>VLOOKUP(C101,[1]Sheet1!$B:$AZ,51,0)</f>
        <v>1347082.58</v>
      </c>
      <c r="K101" s="44">
        <f>VLOOKUP(C101,[1]Sheet1!$B$5:$BB$697,53,0)</f>
        <v>201107.79333333299</v>
      </c>
      <c r="L101" s="44">
        <f>VLOOKUP(C101,[1]Sheet1!$B:$BC,54,0)</f>
        <v>149248.778333333</v>
      </c>
      <c r="M101" s="44">
        <f>VLOOKUP(C101,[1]Sheet1!$B:$BD,55,0)</f>
        <v>125224.778333333</v>
      </c>
      <c r="N101" s="44">
        <f>VLOOKUP(C101,[1]Sheet1!$B:$BE,56,0)</f>
        <v>119594.086666667</v>
      </c>
      <c r="O101" s="44">
        <f>VLOOKUP(C101,[1]Sheet1!$B:$BF,57,0)</f>
        <v>101084.98833333301</v>
      </c>
      <c r="P101" s="44">
        <f>VLOOKUP(C101,[2]Sheet1!$B:$BH,59,0)</f>
        <v>104595.12833333334</v>
      </c>
      <c r="Q101" s="108">
        <f t="shared" si="21"/>
        <v>800855.5533333323</v>
      </c>
      <c r="R101" s="109">
        <f>VLOOKUP(C101,[3]Sheet2!$A:$V,21,0)</f>
        <v>100000</v>
      </c>
      <c r="S101" s="109"/>
      <c r="T101" s="109"/>
      <c r="U101" s="109">
        <f>VLOOKUP(C101,'[4]5.30 (2)'!$C$4:$V$115,20,0)</f>
        <v>100000</v>
      </c>
      <c r="V101" s="109">
        <f t="shared" si="22"/>
        <v>200000</v>
      </c>
      <c r="W101" s="106">
        <f t="shared" si="23"/>
        <v>600855.5533333323</v>
      </c>
      <c r="X101" s="112">
        <f t="shared" si="24"/>
        <v>1247082.58</v>
      </c>
      <c r="Y101" s="61">
        <f t="shared" si="25"/>
        <v>600855.5533333323</v>
      </c>
      <c r="Z101" s="107">
        <f t="shared" si="26"/>
        <v>600855.5533333323</v>
      </c>
      <c r="AA101" s="61"/>
      <c r="AB101" s="128">
        <f t="shared" si="27"/>
        <v>0</v>
      </c>
      <c r="AC101" s="26">
        <f t="shared" si="28"/>
        <v>0</v>
      </c>
      <c r="AD101" s="122">
        <f t="shared" si="16"/>
        <v>0</v>
      </c>
      <c r="AE101" s="124"/>
      <c r="AF101" s="124"/>
      <c r="AG101" s="124"/>
      <c r="AH101" s="124">
        <f t="shared" si="17"/>
        <v>0</v>
      </c>
      <c r="AI101" s="24">
        <v>0.03</v>
      </c>
      <c r="AJ101" s="126">
        <f t="shared" si="18"/>
        <v>0</v>
      </c>
      <c r="AK101" s="17">
        <f t="shared" si="19"/>
        <v>0</v>
      </c>
      <c r="AL101" s="14">
        <v>45474</v>
      </c>
      <c r="AM101" s="7"/>
      <c r="AN101" s="14"/>
      <c r="AO101" s="10" t="s">
        <v>23</v>
      </c>
      <c r="AP101" s="17"/>
      <c r="AQ101" s="7" t="s">
        <v>24</v>
      </c>
      <c r="AR101" s="20" t="s">
        <v>324</v>
      </c>
    </row>
    <row r="102" spans="1:44" ht="36" hidden="1" customHeight="1" x14ac:dyDescent="0.25">
      <c r="A102" s="7">
        <f t="shared" si="20"/>
        <v>99</v>
      </c>
      <c r="B102" s="7" t="s">
        <v>29</v>
      </c>
      <c r="C102" s="8" t="s">
        <v>133</v>
      </c>
      <c r="D102" s="114" t="s">
        <v>134</v>
      </c>
      <c r="E102" s="171" t="s">
        <v>605</v>
      </c>
      <c r="F102" s="10" t="s">
        <v>21</v>
      </c>
      <c r="G102" s="12" t="s">
        <v>22</v>
      </c>
      <c r="H102" s="73">
        <v>0.8</v>
      </c>
      <c r="I102" s="31">
        <f>VLOOKUP(C102,[1]Sheet1!$B:$AY,50,0)</f>
        <v>1375105.97</v>
      </c>
      <c r="J102" s="31">
        <f>VLOOKUP(C102,[1]Sheet1!$B:$AZ,51,0)</f>
        <v>1226691.6100000001</v>
      </c>
      <c r="K102" s="44">
        <f>VLOOKUP(C102,[1]Sheet1!$B$5:$BB$697,53,0)</f>
        <v>19878.973333333299</v>
      </c>
      <c r="L102" s="44">
        <f>VLOOKUP(C102,[1]Sheet1!$B:$BC,54,0)</f>
        <v>65506.074999999997</v>
      </c>
      <c r="M102" s="44">
        <f>VLOOKUP(C102,[1]Sheet1!$B:$BD,55,0)</f>
        <v>76930.179999999993</v>
      </c>
      <c r="N102" s="44">
        <f>VLOOKUP(C102,[1]Sheet1!$B:$BE,56,0)</f>
        <v>76930.179999999993</v>
      </c>
      <c r="O102" s="44">
        <f>VLOOKUP(C102,[1]Sheet1!$B:$BF,57,0)</f>
        <v>91156.033333333296</v>
      </c>
      <c r="P102" s="44">
        <f>VLOOKUP(C102,[2]Sheet1!$B:$BH,59,0)</f>
        <v>101665.90666666666</v>
      </c>
      <c r="Q102" s="108">
        <f t="shared" si="21"/>
        <v>345653.87866666657</v>
      </c>
      <c r="R102" s="109">
        <f>VLOOKUP(C102,[3]Sheet2!$A:$V,21,0)</f>
        <v>50000</v>
      </c>
      <c r="S102" s="109"/>
      <c r="T102" s="109"/>
      <c r="U102" s="109">
        <f>VLOOKUP(C102,'[4]5.30 (2)'!$C$4:$V$115,20,0)</f>
        <v>50000</v>
      </c>
      <c r="V102" s="109">
        <f t="shared" si="22"/>
        <v>100000</v>
      </c>
      <c r="W102" s="106">
        <f t="shared" si="23"/>
        <v>245653.87866666657</v>
      </c>
      <c r="X102" s="112">
        <f t="shared" si="24"/>
        <v>1176691.6100000001</v>
      </c>
      <c r="Y102" s="61">
        <f t="shared" si="25"/>
        <v>245653.87866666657</v>
      </c>
      <c r="Z102" s="107">
        <f t="shared" si="26"/>
        <v>245653.87866666657</v>
      </c>
      <c r="AA102" s="138">
        <v>40000</v>
      </c>
      <c r="AB102" s="17">
        <f t="shared" si="27"/>
        <v>40000</v>
      </c>
      <c r="AC102" s="26">
        <f t="shared" si="28"/>
        <v>0.16283072840985721</v>
      </c>
      <c r="AD102" s="122">
        <f t="shared" si="16"/>
        <v>0.1795301709787899</v>
      </c>
      <c r="AE102" s="124"/>
      <c r="AF102" s="124"/>
      <c r="AG102" s="124"/>
      <c r="AH102" s="124">
        <f t="shared" si="17"/>
        <v>0</v>
      </c>
      <c r="AI102" s="24">
        <v>0</v>
      </c>
      <c r="AJ102" s="126">
        <f t="shared" si="18"/>
        <v>0</v>
      </c>
      <c r="AK102" s="17">
        <f t="shared" si="19"/>
        <v>40000</v>
      </c>
      <c r="AL102" s="14">
        <v>45474</v>
      </c>
      <c r="AM102" s="7"/>
      <c r="AN102" s="14"/>
      <c r="AO102" s="10" t="s">
        <v>23</v>
      </c>
      <c r="AP102" s="23"/>
      <c r="AQ102" s="7" t="s">
        <v>24</v>
      </c>
      <c r="AR102" s="20"/>
    </row>
    <row r="103" spans="1:44" ht="36" hidden="1" customHeight="1" x14ac:dyDescent="0.25">
      <c r="A103" s="7">
        <f t="shared" si="20"/>
        <v>100</v>
      </c>
      <c r="B103" s="7" t="s">
        <v>29</v>
      </c>
      <c r="C103" s="8" t="s">
        <v>131</v>
      </c>
      <c r="D103" s="114" t="s">
        <v>132</v>
      </c>
      <c r="E103" s="171" t="s">
        <v>605</v>
      </c>
      <c r="F103" s="10" t="s">
        <v>21</v>
      </c>
      <c r="G103" s="12" t="s">
        <v>22</v>
      </c>
      <c r="H103" s="73">
        <v>0.8</v>
      </c>
      <c r="I103" s="31">
        <f>VLOOKUP(C103,[1]Sheet1!$B:$AY,50,0)</f>
        <v>2374301.46</v>
      </c>
      <c r="J103" s="31">
        <f>VLOOKUP(C103,[1]Sheet1!$B:$AZ,51,0)</f>
        <v>1771285.77</v>
      </c>
      <c r="K103" s="44">
        <f>VLOOKUP(C103,[1]Sheet1!$B$5:$BB$697,53,0)</f>
        <v>244520.52666666699</v>
      </c>
      <c r="L103" s="44">
        <f>VLOOKUP(C103,[1]Sheet1!$B:$BC,54,0)</f>
        <v>272920.52500000002</v>
      </c>
      <c r="M103" s="44">
        <f>VLOOKUP(C103,[1]Sheet1!$B:$BD,55,0)</f>
        <v>295214.29499999998</v>
      </c>
      <c r="N103" s="44">
        <f>VLOOKUP(C103,[1]Sheet1!$B:$BE,56,0)</f>
        <v>336686.60666666698</v>
      </c>
      <c r="O103" s="44">
        <f>VLOOKUP(C103,[1]Sheet1!$B:$BF,57,0)</f>
        <v>296871.56833333301</v>
      </c>
      <c r="P103" s="44">
        <f>VLOOKUP(C103,[2]Sheet1!$B:$BH,59,0)</f>
        <v>275931.42499999999</v>
      </c>
      <c r="Q103" s="108">
        <f t="shared" si="21"/>
        <v>1377715.9573333338</v>
      </c>
      <c r="R103" s="109">
        <f>VLOOKUP(C103,[3]Sheet2!$A:$V,21,0)</f>
        <v>50000</v>
      </c>
      <c r="S103" s="109"/>
      <c r="T103" s="109"/>
      <c r="U103" s="109">
        <f>VLOOKUP(C103,'[4]5.30 (2)'!$C$4:$V$115,20,0)</f>
        <v>70000</v>
      </c>
      <c r="V103" s="109">
        <f t="shared" si="22"/>
        <v>120000</v>
      </c>
      <c r="W103" s="106">
        <f t="shared" si="23"/>
        <v>1257715.9573333338</v>
      </c>
      <c r="X103" s="112">
        <f t="shared" si="24"/>
        <v>1701285.77</v>
      </c>
      <c r="Y103" s="61">
        <f t="shared" si="25"/>
        <v>1257715.9573333338</v>
      </c>
      <c r="Z103" s="107">
        <f t="shared" si="26"/>
        <v>1257715.9573333338</v>
      </c>
      <c r="AA103" s="138">
        <v>40000</v>
      </c>
      <c r="AB103" s="17">
        <f t="shared" si="27"/>
        <v>40000</v>
      </c>
      <c r="AC103" s="26">
        <f t="shared" si="28"/>
        <v>3.1803683309234471E-2</v>
      </c>
      <c r="AD103" s="122">
        <f t="shared" si="16"/>
        <v>0.1795301709787899</v>
      </c>
      <c r="AE103" s="124"/>
      <c r="AF103" s="124"/>
      <c r="AG103" s="124"/>
      <c r="AH103" s="124">
        <f t="shared" si="17"/>
        <v>0</v>
      </c>
      <c r="AI103" s="24">
        <v>0</v>
      </c>
      <c r="AJ103" s="126">
        <f t="shared" si="18"/>
        <v>0</v>
      </c>
      <c r="AK103" s="17">
        <f t="shared" si="19"/>
        <v>40000</v>
      </c>
      <c r="AL103" s="14">
        <v>45474</v>
      </c>
      <c r="AM103" s="135">
        <v>3</v>
      </c>
      <c r="AN103" s="134">
        <f>AL103-AM103</f>
        <v>45471</v>
      </c>
      <c r="AO103" s="10" t="s">
        <v>23</v>
      </c>
      <c r="AP103" s="23"/>
      <c r="AQ103" s="7" t="s">
        <v>24</v>
      </c>
      <c r="AR103" s="20"/>
    </row>
    <row r="104" spans="1:44" ht="36" hidden="1" customHeight="1" x14ac:dyDescent="0.25">
      <c r="A104" s="7">
        <f t="shared" si="20"/>
        <v>101</v>
      </c>
      <c r="B104" s="7" t="s">
        <v>29</v>
      </c>
      <c r="C104" s="8" t="s">
        <v>325</v>
      </c>
      <c r="D104" s="114" t="s">
        <v>326</v>
      </c>
      <c r="E104" s="171" t="s">
        <v>605</v>
      </c>
      <c r="F104" s="10" t="s">
        <v>21</v>
      </c>
      <c r="G104" s="12" t="s">
        <v>22</v>
      </c>
      <c r="H104" s="73">
        <v>1</v>
      </c>
      <c r="I104" s="31">
        <f>VLOOKUP(C104,[1]Sheet1!$B:$AY,50,0)</f>
        <v>5102.09</v>
      </c>
      <c r="J104" s="31">
        <f>VLOOKUP(C104,[1]Sheet1!$B:$AZ,51,0)</f>
        <v>10204.18</v>
      </c>
      <c r="K104" s="44">
        <f>VLOOKUP(C104,[1]Sheet1!$B$5:$BB$697,53,0)</f>
        <v>0</v>
      </c>
      <c r="L104" s="44">
        <f>VLOOKUP(C104,[1]Sheet1!$B:$BC,54,0)</f>
        <v>0</v>
      </c>
      <c r="M104" s="44">
        <f>VLOOKUP(C104,[1]Sheet1!$B:$BD,55,0)</f>
        <v>0</v>
      </c>
      <c r="N104" s="44">
        <f>VLOOKUP(C104,[1]Sheet1!$B:$BE,56,0)</f>
        <v>0</v>
      </c>
      <c r="O104" s="44">
        <f>VLOOKUP(C104,[1]Sheet1!$B:$BF,57,0)</f>
        <v>0</v>
      </c>
      <c r="P104" s="44">
        <f>VLOOKUP(C104,[2]Sheet1!$B:$BH,59,0)</f>
        <v>850.34833333333336</v>
      </c>
      <c r="Q104" s="108">
        <f t="shared" si="21"/>
        <v>850.34833333333336</v>
      </c>
      <c r="R104" s="109"/>
      <c r="S104" s="109"/>
      <c r="T104" s="109"/>
      <c r="U104" s="109">
        <f>VLOOKUP(C104,'[4]5.30 (2)'!$C$4:$V$115,20,0)</f>
        <v>5100</v>
      </c>
      <c r="V104" s="109">
        <f t="shared" si="22"/>
        <v>5100</v>
      </c>
      <c r="W104" s="106">
        <f t="shared" si="23"/>
        <v>-4249.6516666666666</v>
      </c>
      <c r="X104" s="112">
        <f t="shared" si="24"/>
        <v>5104.18</v>
      </c>
      <c r="Y104" s="61">
        <f t="shared" si="25"/>
        <v>-4249.6516666666666</v>
      </c>
      <c r="Z104" s="107">
        <f t="shared" si="26"/>
        <v>0</v>
      </c>
      <c r="AA104" s="61"/>
      <c r="AB104" s="17">
        <f t="shared" si="27"/>
        <v>0</v>
      </c>
      <c r="AC104" s="26" t="str">
        <f t="shared" si="28"/>
        <v>100%</v>
      </c>
      <c r="AD104" s="122">
        <f t="shared" si="16"/>
        <v>0</v>
      </c>
      <c r="AE104" s="124"/>
      <c r="AF104" s="124"/>
      <c r="AG104" s="124"/>
      <c r="AH104" s="124">
        <f t="shared" si="17"/>
        <v>0</v>
      </c>
      <c r="AI104" s="24">
        <v>0</v>
      </c>
      <c r="AJ104" s="126">
        <f t="shared" si="18"/>
        <v>0</v>
      </c>
      <c r="AK104" s="17">
        <f t="shared" si="19"/>
        <v>0</v>
      </c>
      <c r="AL104" s="14"/>
      <c r="AM104" s="7"/>
      <c r="AN104" s="14"/>
      <c r="AO104" s="10" t="s">
        <v>23</v>
      </c>
      <c r="AP104" s="23"/>
      <c r="AQ104" s="7" t="s">
        <v>24</v>
      </c>
      <c r="AR104" s="20"/>
    </row>
    <row r="105" spans="1:44" ht="36" hidden="1" customHeight="1" x14ac:dyDescent="0.25">
      <c r="A105" s="7">
        <f t="shared" si="20"/>
        <v>102</v>
      </c>
      <c r="B105" s="7" t="s">
        <v>29</v>
      </c>
      <c r="C105" s="8" t="s">
        <v>327</v>
      </c>
      <c r="D105" s="114" t="s">
        <v>328</v>
      </c>
      <c r="E105" s="12" t="s">
        <v>619</v>
      </c>
      <c r="F105" s="11" t="s">
        <v>27</v>
      </c>
      <c r="G105" s="12" t="s">
        <v>22</v>
      </c>
      <c r="H105" s="73">
        <v>0.8</v>
      </c>
      <c r="I105" s="31">
        <f>VLOOKUP(C105,[1]Sheet1!$B:$AY,50,0)</f>
        <v>106230.66</v>
      </c>
      <c r="J105" s="31">
        <f>VLOOKUP(C105,[1]Sheet1!$B:$AZ,51,0)</f>
        <v>106230.66</v>
      </c>
      <c r="K105" s="44">
        <f>VLOOKUP(C105,[1]Sheet1!$B$5:$BB$697,53,0)</f>
        <v>15137.006666666701</v>
      </c>
      <c r="L105" s="44">
        <f>VLOOKUP(C105,[1]Sheet1!$B:$BC,54,0)</f>
        <v>11305.571666666699</v>
      </c>
      <c r="M105" s="44">
        <f>VLOOKUP(C105,[1]Sheet1!$B:$BD,55,0)</f>
        <v>11305.571666666699</v>
      </c>
      <c r="N105" s="44">
        <f>VLOOKUP(C105,[1]Sheet1!$B:$BE,56,0)</f>
        <v>9088.9050000000007</v>
      </c>
      <c r="O105" s="44">
        <f>VLOOKUP(C105,[1]Sheet1!$B:$BF,57,0)</f>
        <v>5222.23833333333</v>
      </c>
      <c r="P105" s="44">
        <f>VLOOKUP(C105,[2]Sheet1!$B:$BH,59,0)</f>
        <v>5222.2383333333337</v>
      </c>
      <c r="Q105" s="108">
        <f t="shared" si="21"/>
        <v>45825.225333333408</v>
      </c>
      <c r="R105" s="109">
        <f>VLOOKUP(C105,[3]Sheet2!$A:$V,21,0)</f>
        <v>20000</v>
      </c>
      <c r="S105" s="109"/>
      <c r="T105" s="109"/>
      <c r="U105" s="109">
        <f>VLOOKUP(C105,'[4]5.30 (2)'!$C$4:$V$115,20,0)</f>
        <v>10000</v>
      </c>
      <c r="V105" s="109">
        <f t="shared" si="22"/>
        <v>30000</v>
      </c>
      <c r="W105" s="106">
        <f t="shared" si="23"/>
        <v>15825.225333333408</v>
      </c>
      <c r="X105" s="112">
        <f t="shared" si="24"/>
        <v>96230.66</v>
      </c>
      <c r="Y105" s="61">
        <f t="shared" si="25"/>
        <v>15825.225333333408</v>
      </c>
      <c r="Z105" s="107">
        <f t="shared" si="26"/>
        <v>15825.225333333408</v>
      </c>
      <c r="AA105" s="61"/>
      <c r="AB105" s="17">
        <f t="shared" si="27"/>
        <v>0</v>
      </c>
      <c r="AC105" s="26">
        <f t="shared" si="28"/>
        <v>0</v>
      </c>
      <c r="AD105" s="122">
        <f t="shared" si="16"/>
        <v>0</v>
      </c>
      <c r="AE105" s="124"/>
      <c r="AF105" s="124"/>
      <c r="AG105" s="124"/>
      <c r="AH105" s="124">
        <f t="shared" si="17"/>
        <v>0</v>
      </c>
      <c r="AI105" s="24">
        <v>0.03</v>
      </c>
      <c r="AJ105" s="126">
        <f t="shared" si="18"/>
        <v>0</v>
      </c>
      <c r="AK105" s="17">
        <f t="shared" si="19"/>
        <v>0</v>
      </c>
      <c r="AL105" s="14"/>
      <c r="AM105" s="7"/>
      <c r="AN105" s="14"/>
      <c r="AO105" s="10" t="s">
        <v>23</v>
      </c>
      <c r="AP105" s="23"/>
      <c r="AQ105" s="7" t="s">
        <v>24</v>
      </c>
      <c r="AR105" s="20" t="s">
        <v>329</v>
      </c>
    </row>
    <row r="106" spans="1:44" ht="36" hidden="1" customHeight="1" x14ac:dyDescent="0.25">
      <c r="A106" s="7">
        <f t="shared" si="20"/>
        <v>103</v>
      </c>
      <c r="B106" s="7" t="s">
        <v>57</v>
      </c>
      <c r="C106" s="8" t="s">
        <v>284</v>
      </c>
      <c r="D106" s="114" t="s">
        <v>227</v>
      </c>
      <c r="E106" s="171" t="s">
        <v>605</v>
      </c>
      <c r="F106" s="11" t="s">
        <v>27</v>
      </c>
      <c r="G106" s="12" t="s">
        <v>22</v>
      </c>
      <c r="H106" s="73">
        <v>0.8</v>
      </c>
      <c r="I106" s="31">
        <f>VLOOKUP(C106,[1]Sheet1!$B:$AY,50,0)</f>
        <v>115946.18</v>
      </c>
      <c r="J106" s="31">
        <f>VLOOKUP(C106,[1]Sheet1!$B:$AZ,51,0)</f>
        <v>54120.49</v>
      </c>
      <c r="K106" s="44">
        <f>VLOOKUP(C106,[1]Sheet1!$B$5:$BB$697,53,0)</f>
        <v>6354.7883333333302</v>
      </c>
      <c r="L106" s="44">
        <f>VLOOKUP(C106,[1]Sheet1!$B:$BC,54,0)</f>
        <v>6722.415</v>
      </c>
      <c r="M106" s="44">
        <f>VLOOKUP(C106,[1]Sheet1!$B:$BD,55,0)</f>
        <v>9020.0816666666706</v>
      </c>
      <c r="N106" s="44">
        <f>VLOOKUP(C106,[1]Sheet1!$B:$BE,56,0)</f>
        <v>12466.5816666667</v>
      </c>
      <c r="O106" s="44">
        <f>VLOOKUP(C106,[1]Sheet1!$B:$BF,57,0)</f>
        <v>19324.363333333298</v>
      </c>
      <c r="P106" s="44">
        <f>VLOOKUP(C106,[2]Sheet1!$B:$BH,59,0)</f>
        <v>19324.363333333335</v>
      </c>
      <c r="Q106" s="108">
        <f t="shared" si="21"/>
        <v>58570.074666666675</v>
      </c>
      <c r="R106" s="109">
        <f>VLOOKUP(C106,[3]Sheet2!$A:$V,21,0)</f>
        <v>17635.189333333299</v>
      </c>
      <c r="S106" s="109"/>
      <c r="T106" s="109"/>
      <c r="U106" s="109">
        <f>VLOOKUP(C106,'[4]5.30 (2)'!$C$4:$V$115,20,0)</f>
        <v>40000</v>
      </c>
      <c r="V106" s="109">
        <f t="shared" si="22"/>
        <v>57635.189333333299</v>
      </c>
      <c r="W106" s="106">
        <f t="shared" si="23"/>
        <v>934.88533333337546</v>
      </c>
      <c r="X106" s="112">
        <f t="shared" si="24"/>
        <v>14120.489999999998</v>
      </c>
      <c r="Y106" s="61">
        <f t="shared" si="25"/>
        <v>934.88533333337546</v>
      </c>
      <c r="Z106" s="107">
        <f t="shared" si="26"/>
        <v>934.88533333337546</v>
      </c>
      <c r="AA106" s="61"/>
      <c r="AB106" s="17">
        <f t="shared" si="27"/>
        <v>0</v>
      </c>
      <c r="AC106" s="26">
        <f t="shared" si="28"/>
        <v>0</v>
      </c>
      <c r="AD106" s="122">
        <f t="shared" si="16"/>
        <v>0</v>
      </c>
      <c r="AE106" s="124"/>
      <c r="AF106" s="124"/>
      <c r="AG106" s="124"/>
      <c r="AH106" s="124">
        <f t="shared" si="17"/>
        <v>0</v>
      </c>
      <c r="AI106" s="24">
        <v>0</v>
      </c>
      <c r="AJ106" s="126">
        <f t="shared" si="18"/>
        <v>0</v>
      </c>
      <c r="AK106" s="17">
        <f t="shared" si="19"/>
        <v>0</v>
      </c>
      <c r="AL106" s="14"/>
      <c r="AM106" s="7"/>
      <c r="AN106" s="14"/>
      <c r="AO106" s="10" t="s">
        <v>23</v>
      </c>
      <c r="AP106" s="23"/>
      <c r="AQ106" s="7" t="s">
        <v>56</v>
      </c>
      <c r="AR106" s="20"/>
    </row>
    <row r="107" spans="1:44" ht="36" hidden="1" customHeight="1" x14ac:dyDescent="0.25">
      <c r="A107" s="7">
        <f t="shared" si="20"/>
        <v>104</v>
      </c>
      <c r="B107" s="7" t="s">
        <v>29</v>
      </c>
      <c r="C107" s="8" t="s">
        <v>285</v>
      </c>
      <c r="D107" s="114" t="s">
        <v>228</v>
      </c>
      <c r="E107" s="12" t="s">
        <v>621</v>
      </c>
      <c r="F107" s="11" t="s">
        <v>27</v>
      </c>
      <c r="G107" s="12" t="s">
        <v>22</v>
      </c>
      <c r="H107" s="73">
        <v>0.8</v>
      </c>
      <c r="I107" s="31">
        <f>VLOOKUP(C107,[1]Sheet1!$B:$AY,50,0)</f>
        <v>2580526.36</v>
      </c>
      <c r="J107" s="31">
        <f>VLOOKUP(C107,[1]Sheet1!$B:$AZ,51,0)</f>
        <v>1225073.28</v>
      </c>
      <c r="K107" s="44">
        <f>VLOOKUP(C107,[1]Sheet1!$B$5:$BB$697,53,0)</f>
        <v>56637.038333333301</v>
      </c>
      <c r="L107" s="44">
        <f>VLOOKUP(C107,[1]Sheet1!$B:$BC,54,0)</f>
        <v>56637.038333333301</v>
      </c>
      <c r="M107" s="44">
        <f>VLOOKUP(C107,[1]Sheet1!$B:$BD,55,0)</f>
        <v>56637.038333333301</v>
      </c>
      <c r="N107" s="44">
        <f>VLOOKUP(C107,[1]Sheet1!$B:$BE,56,0)</f>
        <v>203003.721666667</v>
      </c>
      <c r="O107" s="44">
        <f>VLOOKUP(C107,[1]Sheet1!$B:$BF,57,0)</f>
        <v>291213.05499999999</v>
      </c>
      <c r="P107" s="44">
        <f>VLOOKUP(C107,[2]Sheet1!$B:$BH,59,0)</f>
        <v>403895.90166666667</v>
      </c>
      <c r="Q107" s="108">
        <f t="shared" si="21"/>
        <v>854419.03466666676</v>
      </c>
      <c r="R107" s="109">
        <f>VLOOKUP(C107,[3]Sheet2!$A:$V,21,0)</f>
        <v>150000</v>
      </c>
      <c r="S107" s="109"/>
      <c r="T107" s="109"/>
      <c r="U107" s="109">
        <f>VLOOKUP(C107,'[4]5.30 (2)'!$C$4:$V$115,20,0)</f>
        <v>100000</v>
      </c>
      <c r="V107" s="109">
        <f t="shared" si="22"/>
        <v>250000</v>
      </c>
      <c r="W107" s="106">
        <f t="shared" si="23"/>
        <v>604419.03466666676</v>
      </c>
      <c r="X107" s="112">
        <f t="shared" si="24"/>
        <v>1125073.28</v>
      </c>
      <c r="Y107" s="61">
        <f t="shared" si="25"/>
        <v>604419.03466666676</v>
      </c>
      <c r="Z107" s="107">
        <f t="shared" si="26"/>
        <v>604419.03466666676</v>
      </c>
      <c r="AA107" s="61"/>
      <c r="AB107" s="128">
        <f t="shared" si="27"/>
        <v>0</v>
      </c>
      <c r="AC107" s="26">
        <f t="shared" si="28"/>
        <v>0</v>
      </c>
      <c r="AD107" s="122">
        <f t="shared" si="16"/>
        <v>0</v>
      </c>
      <c r="AE107" s="124"/>
      <c r="AF107" s="124"/>
      <c r="AG107" s="124"/>
      <c r="AH107" s="124">
        <f t="shared" si="17"/>
        <v>0</v>
      </c>
      <c r="AI107" s="24">
        <v>0</v>
      </c>
      <c r="AJ107" s="126">
        <f t="shared" si="18"/>
        <v>0</v>
      </c>
      <c r="AK107" s="17">
        <f t="shared" si="19"/>
        <v>0</v>
      </c>
      <c r="AL107" s="14"/>
      <c r="AM107" s="7"/>
      <c r="AN107" s="14"/>
      <c r="AO107" s="10" t="s">
        <v>23</v>
      </c>
      <c r="AP107" s="23"/>
      <c r="AQ107" s="7" t="s">
        <v>56</v>
      </c>
      <c r="AR107" s="20"/>
    </row>
    <row r="108" spans="1:44" ht="36" hidden="1" customHeight="1" x14ac:dyDescent="0.25">
      <c r="A108" s="7">
        <f t="shared" si="20"/>
        <v>105</v>
      </c>
      <c r="B108" s="7" t="s">
        <v>29</v>
      </c>
      <c r="C108" s="8" t="s">
        <v>181</v>
      </c>
      <c r="D108" s="114" t="s">
        <v>182</v>
      </c>
      <c r="E108" s="12" t="s">
        <v>621</v>
      </c>
      <c r="F108" s="11" t="s">
        <v>21</v>
      </c>
      <c r="G108" s="12" t="s">
        <v>22</v>
      </c>
      <c r="H108" s="73">
        <v>0.8</v>
      </c>
      <c r="I108" s="31">
        <f>VLOOKUP(C108,[1]Sheet1!$B:$AY,50,0)</f>
        <v>140095.57</v>
      </c>
      <c r="J108" s="31">
        <f>VLOOKUP(C108,[1]Sheet1!$B:$AZ,51,0)</f>
        <v>140095.57</v>
      </c>
      <c r="K108" s="44">
        <f>VLOOKUP(C108,[1]Sheet1!$B$5:$BB$697,53,0)</f>
        <v>12110.95</v>
      </c>
      <c r="L108" s="44">
        <f>VLOOKUP(C108,[1]Sheet1!$B:$BC,54,0)</f>
        <v>15110.93</v>
      </c>
      <c r="M108" s="44">
        <f>VLOOKUP(C108,[1]Sheet1!$B:$BD,55,0)</f>
        <v>15414.1466666667</v>
      </c>
      <c r="N108" s="44">
        <f>VLOOKUP(C108,[1]Sheet1!$B:$BE,56,0)</f>
        <v>14464.1466666667</v>
      </c>
      <c r="O108" s="44">
        <f>VLOOKUP(C108,[1]Sheet1!$B:$BF,57,0)</f>
        <v>12530.813333333301</v>
      </c>
      <c r="P108" s="44">
        <f>VLOOKUP(C108,[2]Sheet1!$B:$BH,59,0)</f>
        <v>13125.946666666669</v>
      </c>
      <c r="Q108" s="108">
        <f t="shared" si="21"/>
        <v>66205.546666666691</v>
      </c>
      <c r="R108" s="109">
        <f>VLOOKUP(C108,[3]Sheet2!$A:$V,21,0)</f>
        <v>50000</v>
      </c>
      <c r="S108" s="109"/>
      <c r="T108" s="109"/>
      <c r="U108" s="109">
        <f>VLOOKUP(C108,'[4]5.30 (2)'!$C$4:$V$115,20,0)</f>
        <v>10000</v>
      </c>
      <c r="V108" s="109">
        <f t="shared" si="22"/>
        <v>60000</v>
      </c>
      <c r="W108" s="106">
        <f t="shared" si="23"/>
        <v>6205.5466666666907</v>
      </c>
      <c r="X108" s="112">
        <f t="shared" si="24"/>
        <v>130095.57</v>
      </c>
      <c r="Y108" s="61">
        <f t="shared" si="25"/>
        <v>6205.5466666666907</v>
      </c>
      <c r="Z108" s="107">
        <f t="shared" si="26"/>
        <v>6205.5466666666907</v>
      </c>
      <c r="AA108" s="61"/>
      <c r="AB108" s="17">
        <f t="shared" si="27"/>
        <v>0</v>
      </c>
      <c r="AC108" s="26">
        <f t="shared" si="28"/>
        <v>0</v>
      </c>
      <c r="AD108" s="122">
        <f t="shared" si="16"/>
        <v>0</v>
      </c>
      <c r="AE108" s="124"/>
      <c r="AF108" s="124"/>
      <c r="AG108" s="124"/>
      <c r="AH108" s="124">
        <f t="shared" si="17"/>
        <v>0</v>
      </c>
      <c r="AI108" s="24">
        <v>0</v>
      </c>
      <c r="AJ108" s="126">
        <f t="shared" si="18"/>
        <v>0</v>
      </c>
      <c r="AK108" s="17">
        <f t="shared" si="19"/>
        <v>0</v>
      </c>
      <c r="AL108" s="14"/>
      <c r="AM108" s="7"/>
      <c r="AN108" s="14"/>
      <c r="AO108" s="10" t="s">
        <v>23</v>
      </c>
      <c r="AP108" s="23"/>
      <c r="AQ108" s="7" t="s">
        <v>85</v>
      </c>
      <c r="AR108" s="20"/>
    </row>
    <row r="109" spans="1:44" ht="36" hidden="1" customHeight="1" x14ac:dyDescent="0.25">
      <c r="A109" s="7">
        <f t="shared" si="20"/>
        <v>106</v>
      </c>
      <c r="B109" s="7" t="s">
        <v>57</v>
      </c>
      <c r="C109" s="8" t="s">
        <v>218</v>
      </c>
      <c r="D109" s="114" t="s">
        <v>219</v>
      </c>
      <c r="E109" s="171" t="s">
        <v>605</v>
      </c>
      <c r="F109" s="11" t="s">
        <v>21</v>
      </c>
      <c r="G109" s="12" t="s">
        <v>22</v>
      </c>
      <c r="H109" s="73">
        <v>0.8</v>
      </c>
      <c r="I109" s="31">
        <f>VLOOKUP(C109,[1]Sheet1!$B:$AY,50,0)</f>
        <v>41114.68</v>
      </c>
      <c r="J109" s="31">
        <f>VLOOKUP(C109,[1]Sheet1!$B:$AZ,51,0)</f>
        <v>20525.169999999998</v>
      </c>
      <c r="K109" s="44">
        <f>VLOOKUP(C109,[1]Sheet1!$B$5:$BB$697,53,0)</f>
        <v>0</v>
      </c>
      <c r="L109" s="44">
        <f>VLOOKUP(C109,[1]Sheet1!$B:$BC,54,0)</f>
        <v>1705.06833333333</v>
      </c>
      <c r="M109" s="44">
        <f>VLOOKUP(C109,[1]Sheet1!$B:$BD,55,0)</f>
        <v>1705.06833333333</v>
      </c>
      <c r="N109" s="44">
        <f>VLOOKUP(C109,[1]Sheet1!$B:$BE,56,0)</f>
        <v>3420.8616666666699</v>
      </c>
      <c r="O109" s="44">
        <f>VLOOKUP(C109,[1]Sheet1!$B:$BF,57,0)</f>
        <v>5136.6549999999997</v>
      </c>
      <c r="P109" s="44">
        <f>VLOOKUP(C109,[2]Sheet1!$B:$BH,59,0)</f>
        <v>6852.4466666666667</v>
      </c>
      <c r="Q109" s="108">
        <f t="shared" si="21"/>
        <v>15056.079999999996</v>
      </c>
      <c r="R109" s="109">
        <f>VLOOKUP(C109,[3]Sheet2!$A:$V,21,0)</f>
        <v>0</v>
      </c>
      <c r="S109" s="109"/>
      <c r="T109" s="109"/>
      <c r="U109" s="109">
        <f>VLOOKUP(C109,'[4]5.30 (2)'!$C$4:$V$115,20,0)</f>
        <v>10000</v>
      </c>
      <c r="V109" s="109">
        <f t="shared" si="22"/>
        <v>10000</v>
      </c>
      <c r="W109" s="106">
        <f t="shared" si="23"/>
        <v>5056.0799999999963</v>
      </c>
      <c r="X109" s="112">
        <f t="shared" si="24"/>
        <v>10525.169999999998</v>
      </c>
      <c r="Y109" s="61">
        <f t="shared" si="25"/>
        <v>5056.0799999999963</v>
      </c>
      <c r="Z109" s="107">
        <f t="shared" si="26"/>
        <v>5056.0799999999963</v>
      </c>
      <c r="AA109" s="61"/>
      <c r="AB109" s="17">
        <f t="shared" si="27"/>
        <v>0</v>
      </c>
      <c r="AC109" s="26">
        <f t="shared" si="28"/>
        <v>0</v>
      </c>
      <c r="AD109" s="122">
        <f t="shared" si="16"/>
        <v>0</v>
      </c>
      <c r="AE109" s="124"/>
      <c r="AF109" s="124"/>
      <c r="AG109" s="124"/>
      <c r="AH109" s="124">
        <f t="shared" si="17"/>
        <v>0</v>
      </c>
      <c r="AI109" s="24">
        <v>0</v>
      </c>
      <c r="AJ109" s="126">
        <f t="shared" si="18"/>
        <v>0</v>
      </c>
      <c r="AK109" s="17">
        <f t="shared" si="19"/>
        <v>0</v>
      </c>
      <c r="AL109" s="14"/>
      <c r="AM109" s="7"/>
      <c r="AN109" s="14"/>
      <c r="AO109" s="10" t="s">
        <v>23</v>
      </c>
      <c r="AP109" s="23"/>
      <c r="AQ109" s="7" t="s">
        <v>24</v>
      </c>
      <c r="AR109" s="20"/>
    </row>
    <row r="110" spans="1:44" ht="36" customHeight="1" x14ac:dyDescent="0.25">
      <c r="A110" s="7">
        <f t="shared" si="20"/>
        <v>107</v>
      </c>
      <c r="B110" s="7" t="s">
        <v>29</v>
      </c>
      <c r="C110" s="8" t="s">
        <v>90</v>
      </c>
      <c r="D110" s="114" t="s">
        <v>91</v>
      </c>
      <c r="E110" s="177" t="s">
        <v>625</v>
      </c>
      <c r="F110" s="11" t="s">
        <v>21</v>
      </c>
      <c r="G110" s="12" t="s">
        <v>22</v>
      </c>
      <c r="H110" s="73">
        <v>1</v>
      </c>
      <c r="I110" s="31">
        <f>VLOOKUP(C110,[1]Sheet1!$B:$AY,50,0)</f>
        <v>2106160.4</v>
      </c>
      <c r="J110" s="31">
        <f>VLOOKUP(C110,[1]Sheet1!$B:$AZ,51,0)</f>
        <v>1500191.12</v>
      </c>
      <c r="K110" s="44">
        <f>VLOOKUP(C110,[1]Sheet1!$B$5:$BB$697,53,0)</f>
        <v>92578.64</v>
      </c>
      <c r="L110" s="44">
        <f>VLOOKUP(C110,[1]Sheet1!$B:$BC,54,0)</f>
        <v>109411.12</v>
      </c>
      <c r="M110" s="44">
        <f>VLOOKUP(C110,[1]Sheet1!$B:$BD,55,0)</f>
        <v>16832.48</v>
      </c>
      <c r="N110" s="44">
        <f>VLOOKUP(C110,[1]Sheet1!$B:$BE,56,0)</f>
        <v>16832.48</v>
      </c>
      <c r="O110" s="44">
        <f>VLOOKUP(C110,[1]Sheet1!$B:$BF,57,0)</f>
        <v>33664.959999999999</v>
      </c>
      <c r="P110" s="44">
        <f>VLOOKUP(C110,[2]Sheet1!$B:$BH,59,0)</f>
        <v>117827.36</v>
      </c>
      <c r="Q110" s="108">
        <f t="shared" si="21"/>
        <v>387147.04000000004</v>
      </c>
      <c r="R110" s="109">
        <f>VLOOKUP(C110,[3]Sheet2!$A:$V,21,0)</f>
        <v>0</v>
      </c>
      <c r="S110" s="109"/>
      <c r="T110" s="109"/>
      <c r="U110" s="109">
        <f>VLOOKUP(C110,'[4]5.30 (2)'!$C$4:$V$115,20,0)</f>
        <v>500000</v>
      </c>
      <c r="V110" s="109">
        <f t="shared" si="22"/>
        <v>500000</v>
      </c>
      <c r="W110" s="106">
        <f t="shared" si="23"/>
        <v>-112852.95999999996</v>
      </c>
      <c r="X110" s="112">
        <f t="shared" si="24"/>
        <v>1000191.1200000001</v>
      </c>
      <c r="Y110" s="61">
        <f t="shared" si="25"/>
        <v>-112852.95999999996</v>
      </c>
      <c r="Z110" s="107">
        <f t="shared" si="26"/>
        <v>0</v>
      </c>
      <c r="AA110" s="61"/>
      <c r="AB110" s="128">
        <f t="shared" si="27"/>
        <v>0</v>
      </c>
      <c r="AC110" s="26" t="str">
        <f t="shared" si="28"/>
        <v>100%</v>
      </c>
      <c r="AD110" s="122">
        <f t="shared" si="16"/>
        <v>0</v>
      </c>
      <c r="AE110" s="124"/>
      <c r="AF110" s="124"/>
      <c r="AG110" s="124"/>
      <c r="AH110" s="124">
        <f t="shared" si="17"/>
        <v>0</v>
      </c>
      <c r="AI110" s="24">
        <v>0</v>
      </c>
      <c r="AJ110" s="126">
        <f t="shared" si="18"/>
        <v>0</v>
      </c>
      <c r="AK110" s="17">
        <f t="shared" si="19"/>
        <v>0</v>
      </c>
      <c r="AL110" s="14">
        <v>45483</v>
      </c>
      <c r="AM110" s="7">
        <v>3</v>
      </c>
      <c r="AN110" s="14">
        <f>AL110-AM110</f>
        <v>45480</v>
      </c>
      <c r="AO110" s="10" t="s">
        <v>23</v>
      </c>
      <c r="AP110" s="23"/>
      <c r="AQ110" s="7" t="s">
        <v>24</v>
      </c>
      <c r="AR110" s="20"/>
    </row>
    <row r="111" spans="1:44" ht="36" hidden="1" customHeight="1" x14ac:dyDescent="0.25">
      <c r="A111" s="7">
        <f t="shared" si="20"/>
        <v>108</v>
      </c>
      <c r="B111" s="7" t="s">
        <v>29</v>
      </c>
      <c r="C111" s="8" t="s">
        <v>36</v>
      </c>
      <c r="D111" s="114" t="s">
        <v>37</v>
      </c>
      <c r="E111" s="12" t="s">
        <v>621</v>
      </c>
      <c r="F111" s="11" t="s">
        <v>21</v>
      </c>
      <c r="G111" s="12" t="s">
        <v>22</v>
      </c>
      <c r="H111" s="73">
        <v>1</v>
      </c>
      <c r="I111" s="31">
        <f>VLOOKUP(C111,[1]Sheet1!$B:$AY,50,0)</f>
        <v>1376219.65</v>
      </c>
      <c r="J111" s="31">
        <f>VLOOKUP(C111,[1]Sheet1!$B:$AZ,51,0)</f>
        <v>1058346.22</v>
      </c>
      <c r="K111" s="44">
        <f>VLOOKUP(C111,[1]Sheet1!$B$5:$BB$697,53,0)</f>
        <v>105920.45833333299</v>
      </c>
      <c r="L111" s="44">
        <f>VLOOKUP(C111,[1]Sheet1!$B:$BC,54,0)</f>
        <v>176391.036666667</v>
      </c>
      <c r="M111" s="44">
        <f>VLOOKUP(C111,[1]Sheet1!$B:$BD,55,0)</f>
        <v>176391.036666667</v>
      </c>
      <c r="N111" s="44">
        <f>VLOOKUP(C111,[1]Sheet1!$B:$BE,56,0)</f>
        <v>223966.47</v>
      </c>
      <c r="O111" s="44">
        <f>VLOOKUP(C111,[1]Sheet1!$B:$BF,57,0)</f>
        <v>222925.95</v>
      </c>
      <c r="P111" s="44">
        <f>VLOOKUP(C111,[2]Sheet1!$B:$BH,59,0)</f>
        <v>168407.66333333333</v>
      </c>
      <c r="Q111" s="108">
        <f t="shared" si="21"/>
        <v>1074002.6150000002</v>
      </c>
      <c r="R111" s="109">
        <f>VLOOKUP(C111,[3]Sheet2!$A:$V,21,0)</f>
        <v>0</v>
      </c>
      <c r="S111" s="109"/>
      <c r="T111" s="109"/>
      <c r="U111" s="109">
        <f>VLOOKUP(C111,'[4]5.30 (2)'!$C$4:$V$115,20,0)</f>
        <v>400000</v>
      </c>
      <c r="V111" s="109">
        <f t="shared" si="22"/>
        <v>400000</v>
      </c>
      <c r="W111" s="106">
        <f t="shared" si="23"/>
        <v>674002.61500000022</v>
      </c>
      <c r="X111" s="112">
        <f t="shared" si="24"/>
        <v>658346.22</v>
      </c>
      <c r="Y111" s="61">
        <f t="shared" si="25"/>
        <v>674002.61500000022</v>
      </c>
      <c r="Z111" s="107">
        <f t="shared" si="26"/>
        <v>674002.61500000022</v>
      </c>
      <c r="AA111" s="138">
        <v>250000</v>
      </c>
      <c r="AB111" s="17">
        <f t="shared" si="27"/>
        <v>250000</v>
      </c>
      <c r="AC111" s="26">
        <f t="shared" si="28"/>
        <v>0.37091844220812098</v>
      </c>
      <c r="AD111" s="122">
        <f t="shared" si="16"/>
        <v>1.1220635686174367</v>
      </c>
      <c r="AE111" s="124"/>
      <c r="AF111" s="124"/>
      <c r="AG111" s="124"/>
      <c r="AH111" s="124">
        <f t="shared" si="17"/>
        <v>0</v>
      </c>
      <c r="AI111" s="24">
        <v>2.5000000000000001E-2</v>
      </c>
      <c r="AJ111" s="126">
        <f t="shared" si="18"/>
        <v>2.5000000000000001E-2</v>
      </c>
      <c r="AK111" s="17">
        <f t="shared" si="19"/>
        <v>243750</v>
      </c>
      <c r="AL111" s="14">
        <v>45474</v>
      </c>
      <c r="AM111" s="7"/>
      <c r="AN111" s="14"/>
      <c r="AO111" s="10" t="s">
        <v>23</v>
      </c>
      <c r="AP111" s="17"/>
      <c r="AQ111" s="7" t="s">
        <v>24</v>
      </c>
      <c r="AR111" s="20"/>
    </row>
    <row r="112" spans="1:44" ht="36" hidden="1" customHeight="1" x14ac:dyDescent="0.25">
      <c r="A112" s="7">
        <f t="shared" si="20"/>
        <v>109</v>
      </c>
      <c r="B112" s="7" t="s">
        <v>190</v>
      </c>
      <c r="C112" s="8" t="s">
        <v>137</v>
      </c>
      <c r="D112" s="114" t="s">
        <v>138</v>
      </c>
      <c r="E112" s="171" t="s">
        <v>605</v>
      </c>
      <c r="F112" s="11" t="s">
        <v>21</v>
      </c>
      <c r="G112" s="12" t="s">
        <v>22</v>
      </c>
      <c r="H112" s="73">
        <v>0.8</v>
      </c>
      <c r="I112" s="31">
        <f>VLOOKUP(C112,[1]Sheet1!$B:$AY,50,0)</f>
        <v>229913.24</v>
      </c>
      <c r="J112" s="31">
        <f>VLOOKUP(C112,[1]Sheet1!$B:$AZ,51,0)</f>
        <v>155223.45000000001</v>
      </c>
      <c r="K112" s="44">
        <f>VLOOKUP(C112,[1]Sheet1!$B$5:$BB$697,53,0)</f>
        <v>21493.6033333333</v>
      </c>
      <c r="L112" s="44">
        <f>VLOOKUP(C112,[1]Sheet1!$B:$BC,54,0)</f>
        <v>23968.918333333299</v>
      </c>
      <c r="M112" s="44">
        <f>VLOOKUP(C112,[1]Sheet1!$B:$BD,55,0)</f>
        <v>22838.168333333299</v>
      </c>
      <c r="N112" s="44">
        <f>VLOOKUP(C112,[1]Sheet1!$B:$BE,56,0)</f>
        <v>19454.834999999999</v>
      </c>
      <c r="O112" s="44">
        <f>VLOOKUP(C112,[1]Sheet1!$B:$BF,57,0)</f>
        <v>26736.4666666667</v>
      </c>
      <c r="P112" s="44">
        <f>VLOOKUP(C112,[2]Sheet1!$B:$BH,59,0)</f>
        <v>21811.823333333334</v>
      </c>
      <c r="Q112" s="108">
        <f t="shared" si="21"/>
        <v>109043.05199999994</v>
      </c>
      <c r="R112" s="109">
        <f>VLOOKUP(C112,[3]Sheet2!$A:$V,21,0)</f>
        <v>0</v>
      </c>
      <c r="S112" s="109"/>
      <c r="T112" s="109"/>
      <c r="U112" s="109">
        <f>VLOOKUP(C112,'[4]5.30 (2)'!$C$4:$V$115,20,0)</f>
        <v>0</v>
      </c>
      <c r="V112" s="109">
        <f t="shared" si="22"/>
        <v>0</v>
      </c>
      <c r="W112" s="106">
        <f t="shared" si="23"/>
        <v>109043.05199999994</v>
      </c>
      <c r="X112" s="112">
        <f t="shared" si="24"/>
        <v>155223.45000000001</v>
      </c>
      <c r="Y112" s="61">
        <f t="shared" si="25"/>
        <v>109043.05199999994</v>
      </c>
      <c r="Z112" s="107">
        <f t="shared" si="26"/>
        <v>109043.05199999994</v>
      </c>
      <c r="AA112" s="138">
        <v>10000</v>
      </c>
      <c r="AB112" s="17">
        <f t="shared" si="27"/>
        <v>10000</v>
      </c>
      <c r="AC112" s="26">
        <f t="shared" si="28"/>
        <v>9.1706897565559761E-2</v>
      </c>
      <c r="AD112" s="122">
        <f t="shared" si="16"/>
        <v>4.4882542744697475E-2</v>
      </c>
      <c r="AE112" s="124"/>
      <c r="AF112" s="124"/>
      <c r="AG112" s="124"/>
      <c r="AH112" s="124">
        <f t="shared" si="17"/>
        <v>0</v>
      </c>
      <c r="AI112" s="24">
        <v>0</v>
      </c>
      <c r="AJ112" s="126">
        <f t="shared" si="18"/>
        <v>0</v>
      </c>
      <c r="AK112" s="17">
        <f t="shared" si="19"/>
        <v>10000</v>
      </c>
      <c r="AL112" s="14">
        <v>45474</v>
      </c>
      <c r="AM112" s="135">
        <v>3</v>
      </c>
      <c r="AN112" s="134">
        <f t="shared" ref="AN112:AN175" si="29">AL112-AM112</f>
        <v>45471</v>
      </c>
      <c r="AO112" s="10" t="s">
        <v>23</v>
      </c>
      <c r="AP112" s="23"/>
      <c r="AQ112" s="7" t="s">
        <v>24</v>
      </c>
      <c r="AR112" s="20"/>
    </row>
    <row r="113" spans="1:44" ht="36" hidden="1" customHeight="1" x14ac:dyDescent="0.25">
      <c r="A113" s="7">
        <f t="shared" si="20"/>
        <v>110</v>
      </c>
      <c r="B113" s="7" t="s">
        <v>29</v>
      </c>
      <c r="C113" s="8" t="s">
        <v>173</v>
      </c>
      <c r="D113" s="118" t="s">
        <v>174</v>
      </c>
      <c r="E113" s="12" t="s">
        <v>621</v>
      </c>
      <c r="F113" s="11" t="s">
        <v>21</v>
      </c>
      <c r="G113" s="12" t="s">
        <v>22</v>
      </c>
      <c r="H113" s="73">
        <v>1</v>
      </c>
      <c r="I113" s="31">
        <f>VLOOKUP(C113,[1]Sheet1!$B:$AY,50,0)</f>
        <v>210316.28</v>
      </c>
      <c r="J113" s="31">
        <f>VLOOKUP(C113,[1]Sheet1!$B:$AZ,51,0)</f>
        <v>210316.28</v>
      </c>
      <c r="K113" s="44">
        <f>VLOOKUP(C113,[1]Sheet1!$B$5:$BB$697,53,0)</f>
        <v>15375.9666666667</v>
      </c>
      <c r="L113" s="44">
        <f>VLOOKUP(C113,[1]Sheet1!$B:$BC,54,0)</f>
        <v>15375.9666666667</v>
      </c>
      <c r="M113" s="44">
        <f>VLOOKUP(C113,[1]Sheet1!$B:$BD,55,0)</f>
        <v>28309.833333333299</v>
      </c>
      <c r="N113" s="44">
        <f>VLOOKUP(C113,[1]Sheet1!$B:$BE,56,0)</f>
        <v>35052.713333333297</v>
      </c>
      <c r="O113" s="44">
        <f>VLOOKUP(C113,[1]Sheet1!$B:$BF,57,0)</f>
        <v>35052.713333333297</v>
      </c>
      <c r="P113" s="44">
        <f>VLOOKUP(C113,[2]Sheet1!$B:$BH,59,0)</f>
        <v>25189.338333333333</v>
      </c>
      <c r="Q113" s="108">
        <f t="shared" si="21"/>
        <v>154356.53166666662</v>
      </c>
      <c r="R113" s="109"/>
      <c r="S113" s="109"/>
      <c r="T113" s="109">
        <v>169859</v>
      </c>
      <c r="U113" s="109">
        <f>VLOOKUP(C113,'[4]5.30 (2)'!$C$4:$V$115,20,0)</f>
        <v>20000</v>
      </c>
      <c r="V113" s="109">
        <f t="shared" si="22"/>
        <v>189859</v>
      </c>
      <c r="W113" s="106">
        <f t="shared" si="23"/>
        <v>-35502.468333333381</v>
      </c>
      <c r="X113" s="112">
        <f t="shared" si="24"/>
        <v>20457.28</v>
      </c>
      <c r="Y113" s="61">
        <f t="shared" si="25"/>
        <v>-35502.468333333381</v>
      </c>
      <c r="Z113" s="107">
        <f t="shared" si="26"/>
        <v>0</v>
      </c>
      <c r="AA113" s="61"/>
      <c r="AB113" s="17">
        <f t="shared" si="27"/>
        <v>0</v>
      </c>
      <c r="AC113" s="26" t="str">
        <f t="shared" si="28"/>
        <v>100%</v>
      </c>
      <c r="AD113" s="122">
        <f t="shared" si="16"/>
        <v>0</v>
      </c>
      <c r="AE113" s="124"/>
      <c r="AF113" s="124"/>
      <c r="AG113" s="124"/>
      <c r="AH113" s="124">
        <f t="shared" si="17"/>
        <v>0</v>
      </c>
      <c r="AI113" s="24">
        <v>0</v>
      </c>
      <c r="AJ113" s="126">
        <f t="shared" si="18"/>
        <v>0</v>
      </c>
      <c r="AK113" s="17">
        <f t="shared" si="19"/>
        <v>0</v>
      </c>
      <c r="AL113" s="14">
        <v>45474</v>
      </c>
      <c r="AM113" s="7">
        <v>7</v>
      </c>
      <c r="AN113" s="14">
        <f t="shared" si="29"/>
        <v>45467</v>
      </c>
      <c r="AO113" s="10" t="s">
        <v>23</v>
      </c>
      <c r="AP113" s="23"/>
      <c r="AQ113" s="7" t="s">
        <v>85</v>
      </c>
      <c r="AR113" s="20"/>
    </row>
    <row r="114" spans="1:44" ht="36" hidden="1" customHeight="1" x14ac:dyDescent="0.25">
      <c r="A114" s="7">
        <f t="shared" si="20"/>
        <v>111</v>
      </c>
      <c r="B114" s="7" t="s">
        <v>190</v>
      </c>
      <c r="C114" s="8" t="s">
        <v>171</v>
      </c>
      <c r="D114" s="114" t="s">
        <v>172</v>
      </c>
      <c r="E114" s="171" t="s">
        <v>605</v>
      </c>
      <c r="F114" s="11" t="s">
        <v>21</v>
      </c>
      <c r="G114" s="12" t="s">
        <v>22</v>
      </c>
      <c r="H114" s="73">
        <v>1</v>
      </c>
      <c r="I114" s="31">
        <f>VLOOKUP(C114,[1]Sheet1!$B:$AY,50,0)</f>
        <v>0</v>
      </c>
      <c r="J114" s="31">
        <f>VLOOKUP(C114,[1]Sheet1!$B:$AZ,51,0)</f>
        <v>0</v>
      </c>
      <c r="K114" s="44">
        <f>VLOOKUP(C114,[1]Sheet1!$B$5:$BB$697,53,0)</f>
        <v>0</v>
      </c>
      <c r="L114" s="44">
        <f>VLOOKUP(C114,[1]Sheet1!$B:$BC,54,0)</f>
        <v>0</v>
      </c>
      <c r="M114" s="44">
        <f>VLOOKUP(C114,[1]Sheet1!$B:$BD,55,0)</f>
        <v>0</v>
      </c>
      <c r="N114" s="44">
        <f>VLOOKUP(C114,[1]Sheet1!$B:$BE,56,0)</f>
        <v>0</v>
      </c>
      <c r="O114" s="44">
        <f>VLOOKUP(C114,[1]Sheet1!$B:$BF,57,0)</f>
        <v>0</v>
      </c>
      <c r="P114" s="44">
        <f>VLOOKUP(C114,[2]Sheet1!$B:$BH,59,0)</f>
        <v>0</v>
      </c>
      <c r="Q114" s="108">
        <f t="shared" si="21"/>
        <v>0</v>
      </c>
      <c r="R114" s="109"/>
      <c r="S114" s="109"/>
      <c r="T114" s="109"/>
      <c r="U114" s="109">
        <f>VLOOKUP(C114,'[4]5.30 (2)'!$C$4:$V$115,20,0)</f>
        <v>12530.25</v>
      </c>
      <c r="V114" s="109">
        <f t="shared" si="22"/>
        <v>12530.25</v>
      </c>
      <c r="W114" s="106">
        <f t="shared" si="23"/>
        <v>-12530.25</v>
      </c>
      <c r="X114" s="112">
        <f t="shared" si="24"/>
        <v>-12530.25</v>
      </c>
      <c r="Y114" s="61">
        <f t="shared" si="25"/>
        <v>-12530.25</v>
      </c>
      <c r="Z114" s="107">
        <f t="shared" si="26"/>
        <v>0</v>
      </c>
      <c r="AA114" s="61"/>
      <c r="AB114" s="17">
        <f t="shared" si="27"/>
        <v>0</v>
      </c>
      <c r="AC114" s="26" t="str">
        <f t="shared" si="28"/>
        <v>100%</v>
      </c>
      <c r="AD114" s="122">
        <f t="shared" si="16"/>
        <v>0</v>
      </c>
      <c r="AE114" s="124"/>
      <c r="AF114" s="124"/>
      <c r="AG114" s="124"/>
      <c r="AH114" s="124">
        <f t="shared" si="17"/>
        <v>0</v>
      </c>
      <c r="AI114" s="24">
        <v>0</v>
      </c>
      <c r="AJ114" s="126">
        <f t="shared" si="18"/>
        <v>0</v>
      </c>
      <c r="AK114" s="17">
        <f t="shared" si="19"/>
        <v>0</v>
      </c>
      <c r="AL114" s="14">
        <v>45474</v>
      </c>
      <c r="AM114" s="7">
        <v>7</v>
      </c>
      <c r="AN114" s="14">
        <f t="shared" si="29"/>
        <v>45467</v>
      </c>
      <c r="AO114" s="10" t="s">
        <v>23</v>
      </c>
      <c r="AP114" s="23"/>
      <c r="AQ114" s="7" t="s">
        <v>85</v>
      </c>
      <c r="AR114" s="20" t="s">
        <v>154</v>
      </c>
    </row>
    <row r="115" spans="1:44" ht="36" hidden="1" customHeight="1" x14ac:dyDescent="0.25">
      <c r="A115" s="7">
        <f t="shared" si="20"/>
        <v>112</v>
      </c>
      <c r="B115" s="7" t="s">
        <v>29</v>
      </c>
      <c r="C115" s="8" t="s">
        <v>54</v>
      </c>
      <c r="D115" s="114" t="s">
        <v>55</v>
      </c>
      <c r="E115" s="12" t="s">
        <v>621</v>
      </c>
      <c r="F115" s="11" t="s">
        <v>27</v>
      </c>
      <c r="G115" s="12" t="s">
        <v>22</v>
      </c>
      <c r="H115" s="73">
        <v>0.8</v>
      </c>
      <c r="I115" s="31">
        <f>VLOOKUP(C115,[1]Sheet1!$B:$AY,50,0)</f>
        <v>1176.6600000000001</v>
      </c>
      <c r="J115" s="31">
        <f>VLOOKUP(C115,[1]Sheet1!$B:$AZ,51,0)</f>
        <v>1176.6600000000001</v>
      </c>
      <c r="K115" s="44">
        <f>VLOOKUP(C115,[1]Sheet1!$B$5:$BB$697,53,0)</f>
        <v>0</v>
      </c>
      <c r="L115" s="44">
        <f>VLOOKUP(C115,[1]Sheet1!$B:$BC,54,0)</f>
        <v>0</v>
      </c>
      <c r="M115" s="44">
        <f>VLOOKUP(C115,[1]Sheet1!$B:$BD,55,0)</f>
        <v>0</v>
      </c>
      <c r="N115" s="44">
        <f>VLOOKUP(C115,[1]Sheet1!$B:$BE,56,0)</f>
        <v>0</v>
      </c>
      <c r="O115" s="44">
        <f>VLOOKUP(C115,[1]Sheet1!$B:$BF,57,0)</f>
        <v>196.11</v>
      </c>
      <c r="P115" s="44">
        <f>VLOOKUP(C115,[2]Sheet1!$B:$BH,59,0)</f>
        <v>196.11</v>
      </c>
      <c r="Q115" s="108">
        <f t="shared" si="21"/>
        <v>313.77600000000007</v>
      </c>
      <c r="R115" s="109">
        <f>VLOOKUP(C115,[3]Sheet2!$A:$V,21,0)</f>
        <v>0</v>
      </c>
      <c r="S115" s="109"/>
      <c r="T115" s="109"/>
      <c r="U115" s="109">
        <f>VLOOKUP(C115,'[4]5.30 (2)'!$C$4:$V$115,20,0)</f>
        <v>40000</v>
      </c>
      <c r="V115" s="109">
        <f t="shared" si="22"/>
        <v>40000</v>
      </c>
      <c r="W115" s="106">
        <f t="shared" si="23"/>
        <v>-39686.224000000002</v>
      </c>
      <c r="X115" s="112">
        <f t="shared" si="24"/>
        <v>-38823.339999999997</v>
      </c>
      <c r="Y115" s="61">
        <f t="shared" si="25"/>
        <v>-39686.224000000002</v>
      </c>
      <c r="Z115" s="107">
        <f t="shared" si="26"/>
        <v>0</v>
      </c>
      <c r="AA115" s="61"/>
      <c r="AB115" s="17">
        <f t="shared" si="27"/>
        <v>0</v>
      </c>
      <c r="AC115" s="26" t="str">
        <f t="shared" si="28"/>
        <v>100%</v>
      </c>
      <c r="AD115" s="122">
        <f t="shared" si="16"/>
        <v>0</v>
      </c>
      <c r="AE115" s="124"/>
      <c r="AF115" s="124"/>
      <c r="AG115" s="124"/>
      <c r="AH115" s="124">
        <f t="shared" si="17"/>
        <v>0</v>
      </c>
      <c r="AI115" s="24">
        <v>0</v>
      </c>
      <c r="AJ115" s="126">
        <f t="shared" si="18"/>
        <v>0</v>
      </c>
      <c r="AK115" s="17">
        <f t="shared" si="19"/>
        <v>0</v>
      </c>
      <c r="AL115" s="14">
        <v>45474</v>
      </c>
      <c r="AM115" s="7">
        <v>7</v>
      </c>
      <c r="AN115" s="14">
        <f t="shared" si="29"/>
        <v>45467</v>
      </c>
      <c r="AO115" s="10" t="s">
        <v>23</v>
      </c>
      <c r="AP115" s="17"/>
      <c r="AQ115" s="7" t="s">
        <v>56</v>
      </c>
      <c r="AR115" s="20"/>
    </row>
    <row r="116" spans="1:44" ht="36" hidden="1" customHeight="1" x14ac:dyDescent="0.25">
      <c r="A116" s="7">
        <f t="shared" si="20"/>
        <v>113</v>
      </c>
      <c r="B116" s="7" t="s">
        <v>29</v>
      </c>
      <c r="C116" s="8" t="s">
        <v>296</v>
      </c>
      <c r="D116" s="114" t="s">
        <v>297</v>
      </c>
      <c r="E116" s="12" t="s">
        <v>619</v>
      </c>
      <c r="F116" s="11" t="s">
        <v>21</v>
      </c>
      <c r="G116" s="12" t="s">
        <v>22</v>
      </c>
      <c r="H116" s="73">
        <v>0.8</v>
      </c>
      <c r="I116" s="31">
        <f>VLOOKUP(C116,[1]Sheet1!$B:$AY,50,0)</f>
        <v>922501.56</v>
      </c>
      <c r="J116" s="31">
        <f>VLOOKUP(C116,[1]Sheet1!$B:$AZ,51,0)</f>
        <v>737294.72</v>
      </c>
      <c r="K116" s="44">
        <f>VLOOKUP(C116,[1]Sheet1!$B$5:$BB$697,53,0)</f>
        <v>2157.0216666666702</v>
      </c>
      <c r="L116" s="44">
        <f>VLOOKUP(C116,[1]Sheet1!$B:$BC,54,0)</f>
        <v>36575.743333333303</v>
      </c>
      <c r="M116" s="44">
        <f>VLOOKUP(C116,[1]Sheet1!$B:$BD,55,0)</f>
        <v>88698.853333333303</v>
      </c>
      <c r="N116" s="44">
        <f>VLOOKUP(C116,[1]Sheet1!$B:$BE,56,0)</f>
        <v>122882.453333333</v>
      </c>
      <c r="O116" s="44">
        <f>VLOOKUP(C116,[1]Sheet1!$B:$BF,57,0)</f>
        <v>153750.26</v>
      </c>
      <c r="P116" s="44">
        <f>VLOOKUP(C116,[2]Sheet1!$B:$BH,59,0)</f>
        <v>153750.25999999998</v>
      </c>
      <c r="Q116" s="108">
        <f t="shared" si="21"/>
        <v>446251.67333333311</v>
      </c>
      <c r="R116" s="109">
        <f>VLOOKUP(C116,[3]Sheet2!$A:$V,21,0)</f>
        <v>200000</v>
      </c>
      <c r="S116" s="109"/>
      <c r="T116" s="109"/>
      <c r="U116" s="109">
        <f>VLOOKUP(C116,'[4]5.30 (2)'!$C$4:$V$115,20,0)</f>
        <v>200000</v>
      </c>
      <c r="V116" s="109">
        <f t="shared" si="22"/>
        <v>400000</v>
      </c>
      <c r="W116" s="106">
        <f t="shared" si="23"/>
        <v>46251.673333333107</v>
      </c>
      <c r="X116" s="112">
        <f t="shared" si="24"/>
        <v>537294.72</v>
      </c>
      <c r="Y116" s="61">
        <f t="shared" si="25"/>
        <v>46251.673333333107</v>
      </c>
      <c r="Z116" s="107">
        <f t="shared" si="26"/>
        <v>46251.673333333107</v>
      </c>
      <c r="AA116" s="61">
        <v>70000</v>
      </c>
      <c r="AB116" s="128">
        <f t="shared" si="27"/>
        <v>70000</v>
      </c>
      <c r="AC116" s="26">
        <f t="shared" si="28"/>
        <v>1.5134587563030226</v>
      </c>
      <c r="AD116" s="122">
        <f t="shared" si="16"/>
        <v>0.3141777992128823</v>
      </c>
      <c r="AE116" s="124"/>
      <c r="AF116" s="124"/>
      <c r="AG116" s="124"/>
      <c r="AH116" s="124">
        <f t="shared" si="17"/>
        <v>0</v>
      </c>
      <c r="AI116" s="24">
        <v>0</v>
      </c>
      <c r="AJ116" s="126">
        <f t="shared" si="18"/>
        <v>0</v>
      </c>
      <c r="AK116" s="17">
        <f t="shared" si="19"/>
        <v>70000</v>
      </c>
      <c r="AL116" s="14">
        <v>45474</v>
      </c>
      <c r="AM116" s="7">
        <v>7</v>
      </c>
      <c r="AN116" s="14">
        <f t="shared" si="29"/>
        <v>45467</v>
      </c>
      <c r="AO116" s="10" t="s">
        <v>23</v>
      </c>
      <c r="AP116" s="17"/>
      <c r="AQ116" s="7" t="s">
        <v>109</v>
      </c>
      <c r="AR116" s="20" t="s">
        <v>330</v>
      </c>
    </row>
    <row r="117" spans="1:44" ht="36" hidden="1" customHeight="1" x14ac:dyDescent="0.25">
      <c r="A117" s="7">
        <f t="shared" si="20"/>
        <v>114</v>
      </c>
      <c r="B117" s="7" t="s">
        <v>18</v>
      </c>
      <c r="C117" s="8" t="s">
        <v>331</v>
      </c>
      <c r="D117" s="114" t="s">
        <v>332</v>
      </c>
      <c r="E117" s="12" t="s">
        <v>619</v>
      </c>
      <c r="F117" s="11" t="s">
        <v>27</v>
      </c>
      <c r="G117" s="12" t="s">
        <v>22</v>
      </c>
      <c r="H117" s="73">
        <v>0.8</v>
      </c>
      <c r="I117" s="31">
        <f>VLOOKUP(C117,[1]Sheet1!$B:$AY,50,0)</f>
        <v>226103.89</v>
      </c>
      <c r="J117" s="31">
        <f>VLOOKUP(C117,[1]Sheet1!$B:$AZ,51,0)</f>
        <v>226103.89</v>
      </c>
      <c r="K117" s="44">
        <f>VLOOKUP(C117,[1]Sheet1!$B$5:$BB$697,53,0)</f>
        <v>14050.2633333333</v>
      </c>
      <c r="L117" s="44">
        <f>VLOOKUP(C117,[1]Sheet1!$B:$BC,54,0)</f>
        <v>0</v>
      </c>
      <c r="M117" s="44">
        <f>VLOOKUP(C117,[1]Sheet1!$B:$BD,55,0)</f>
        <v>0</v>
      </c>
      <c r="N117" s="44">
        <f>VLOOKUP(C117,[1]Sheet1!$B:$BE,56,0)</f>
        <v>0</v>
      </c>
      <c r="O117" s="44">
        <f>VLOOKUP(C117,[1]Sheet1!$B:$BF,57,0)</f>
        <v>0</v>
      </c>
      <c r="P117" s="44">
        <f>VLOOKUP(C117,[2]Sheet1!$B:$BH,59,0)</f>
        <v>0</v>
      </c>
      <c r="Q117" s="108">
        <f t="shared" si="21"/>
        <v>11240.21066666664</v>
      </c>
      <c r="R117" s="109">
        <f>VLOOKUP(C117,[3]Sheet2!$A:$V,21,0)</f>
        <v>30000</v>
      </c>
      <c r="S117" s="109"/>
      <c r="T117" s="109"/>
      <c r="U117" s="109">
        <f>VLOOKUP(C117,'[4]5.30 (2)'!$C$4:$V$115,20,0)</f>
        <v>10000</v>
      </c>
      <c r="V117" s="109">
        <f t="shared" si="22"/>
        <v>40000</v>
      </c>
      <c r="W117" s="106">
        <f t="shared" si="23"/>
        <v>-28759.78933333336</v>
      </c>
      <c r="X117" s="112">
        <f t="shared" si="24"/>
        <v>216103.89</v>
      </c>
      <c r="Y117" s="61">
        <f t="shared" si="25"/>
        <v>-28759.78933333336</v>
      </c>
      <c r="Z117" s="107">
        <f t="shared" si="26"/>
        <v>0</v>
      </c>
      <c r="AA117" s="61">
        <v>10000</v>
      </c>
      <c r="AB117" s="128">
        <f t="shared" si="27"/>
        <v>10000</v>
      </c>
      <c r="AC117" s="26" t="str">
        <f t="shared" si="28"/>
        <v>100%</v>
      </c>
      <c r="AD117" s="122">
        <f t="shared" si="16"/>
        <v>4.4882542744697475E-2</v>
      </c>
      <c r="AE117" s="124"/>
      <c r="AF117" s="124"/>
      <c r="AG117" s="124"/>
      <c r="AH117" s="124">
        <f t="shared" si="17"/>
        <v>0</v>
      </c>
      <c r="AI117" s="24">
        <v>0.03</v>
      </c>
      <c r="AJ117" s="126">
        <f t="shared" si="18"/>
        <v>0.03</v>
      </c>
      <c r="AK117" s="17">
        <f t="shared" si="19"/>
        <v>9700</v>
      </c>
      <c r="AL117" s="14">
        <v>45474</v>
      </c>
      <c r="AM117" s="7">
        <v>3</v>
      </c>
      <c r="AN117" s="14">
        <f t="shared" si="29"/>
        <v>45471</v>
      </c>
      <c r="AO117" s="10" t="s">
        <v>23</v>
      </c>
      <c r="AP117" s="23"/>
      <c r="AQ117" s="7" t="s">
        <v>28</v>
      </c>
      <c r="AR117" s="20" t="s">
        <v>323</v>
      </c>
    </row>
    <row r="118" spans="1:44" ht="36" hidden="1" customHeight="1" x14ac:dyDescent="0.25">
      <c r="A118" s="7">
        <f t="shared" si="20"/>
        <v>115</v>
      </c>
      <c r="B118" s="7" t="s">
        <v>29</v>
      </c>
      <c r="C118" s="8" t="s">
        <v>159</v>
      </c>
      <c r="D118" s="114" t="s">
        <v>160</v>
      </c>
      <c r="E118" s="12" t="s">
        <v>621</v>
      </c>
      <c r="F118" s="11" t="s">
        <v>21</v>
      </c>
      <c r="G118" s="12" t="s">
        <v>22</v>
      </c>
      <c r="H118" s="73">
        <v>0.8</v>
      </c>
      <c r="I118" s="31">
        <f>VLOOKUP(C118,[1]Sheet1!$B:$AY,50,0)</f>
        <v>21121.07</v>
      </c>
      <c r="J118" s="31">
        <f>VLOOKUP(C118,[1]Sheet1!$B:$AZ,51,0)</f>
        <v>21121.07</v>
      </c>
      <c r="K118" s="44">
        <f>VLOOKUP(C118,[1]Sheet1!$B$5:$BB$697,53,0)</f>
        <v>1071.1216666666701</v>
      </c>
      <c r="L118" s="44">
        <f>VLOOKUP(C118,[1]Sheet1!$B:$BC,54,0)</f>
        <v>2297.6233333333298</v>
      </c>
      <c r="M118" s="44">
        <f>VLOOKUP(C118,[1]Sheet1!$B:$BD,55,0)</f>
        <v>2297.6233333333298</v>
      </c>
      <c r="N118" s="44">
        <f>VLOOKUP(C118,[1]Sheet1!$B:$BE,56,0)</f>
        <v>3520.1783333333301</v>
      </c>
      <c r="O118" s="44">
        <f>VLOOKUP(C118,[1]Sheet1!$B:$BF,57,0)</f>
        <v>3520.1783333333301</v>
      </c>
      <c r="P118" s="44">
        <f>VLOOKUP(C118,[2]Sheet1!$B:$BH,59,0)</f>
        <v>3520.1783333333333</v>
      </c>
      <c r="Q118" s="108">
        <f t="shared" si="21"/>
        <v>12981.522666666659</v>
      </c>
      <c r="R118" s="109">
        <f>VLOOKUP(C118,[3]Sheet2!$A:$V,21,0)</f>
        <v>0</v>
      </c>
      <c r="S118" s="109"/>
      <c r="T118" s="109"/>
      <c r="U118" s="109">
        <f>VLOOKUP(C118,'[4]5.30 (2)'!$C$4:$V$115,20,0)</f>
        <v>10000</v>
      </c>
      <c r="V118" s="109">
        <f t="shared" si="22"/>
        <v>10000</v>
      </c>
      <c r="W118" s="106">
        <f t="shared" si="23"/>
        <v>2981.5226666666586</v>
      </c>
      <c r="X118" s="112">
        <f t="shared" si="24"/>
        <v>11121.07</v>
      </c>
      <c r="Y118" s="61">
        <f t="shared" si="25"/>
        <v>2981.5226666666586</v>
      </c>
      <c r="Z118" s="107">
        <f t="shared" si="26"/>
        <v>2981.5226666666586</v>
      </c>
      <c r="AA118" s="61"/>
      <c r="AB118" s="17">
        <f t="shared" si="27"/>
        <v>0</v>
      </c>
      <c r="AC118" s="26">
        <f t="shared" si="28"/>
        <v>0</v>
      </c>
      <c r="AD118" s="122">
        <f t="shared" si="16"/>
        <v>0</v>
      </c>
      <c r="AE118" s="124"/>
      <c r="AF118" s="124"/>
      <c r="AG118" s="124"/>
      <c r="AH118" s="124">
        <f t="shared" si="17"/>
        <v>0</v>
      </c>
      <c r="AI118" s="24">
        <v>0</v>
      </c>
      <c r="AJ118" s="126">
        <f t="shared" si="18"/>
        <v>0</v>
      </c>
      <c r="AK118" s="17">
        <f t="shared" si="19"/>
        <v>0</v>
      </c>
      <c r="AL118" s="14">
        <v>45474</v>
      </c>
      <c r="AM118" s="7">
        <v>7</v>
      </c>
      <c r="AN118" s="14">
        <f t="shared" si="29"/>
        <v>45467</v>
      </c>
      <c r="AO118" s="10" t="s">
        <v>23</v>
      </c>
      <c r="AP118" s="23"/>
      <c r="AQ118" s="7" t="s">
        <v>85</v>
      </c>
      <c r="AR118" s="20"/>
    </row>
    <row r="119" spans="1:44" ht="36" hidden="1" customHeight="1" x14ac:dyDescent="0.25">
      <c r="A119" s="7">
        <f t="shared" si="20"/>
        <v>116</v>
      </c>
      <c r="B119" s="7" t="s">
        <v>29</v>
      </c>
      <c r="C119" s="74" t="s">
        <v>163</v>
      </c>
      <c r="D119" s="115" t="s">
        <v>164</v>
      </c>
      <c r="E119" s="12" t="s">
        <v>621</v>
      </c>
      <c r="F119" s="11" t="s">
        <v>21</v>
      </c>
      <c r="G119" s="12" t="s">
        <v>22</v>
      </c>
      <c r="H119" s="73">
        <v>0.8</v>
      </c>
      <c r="I119" s="31">
        <f>VLOOKUP(C119,[1]Sheet1!$B:$AY,50,0)</f>
        <v>1357574.01</v>
      </c>
      <c r="J119" s="31">
        <f>VLOOKUP(C119,[1]Sheet1!$B:$AZ,51,0)</f>
        <v>956613.85</v>
      </c>
      <c r="K119" s="44">
        <f>VLOOKUP(C119,[1]Sheet1!$B$5:$BB$697,53,0)</f>
        <v>60261.848333333299</v>
      </c>
      <c r="L119" s="44">
        <f>VLOOKUP(C119,[1]Sheet1!$B:$BC,54,0)</f>
        <v>96315.441666666695</v>
      </c>
      <c r="M119" s="44">
        <f>VLOOKUP(C119,[1]Sheet1!$B:$BD,55,0)</f>
        <v>130811.423333333</v>
      </c>
      <c r="N119" s="44">
        <f>VLOOKUP(C119,[1]Sheet1!$B:$BE,56,0)</f>
        <v>159435.64166666701</v>
      </c>
      <c r="O119" s="44">
        <f>VLOOKUP(C119,[1]Sheet1!$B:$BF,57,0)</f>
        <v>195099.19500000001</v>
      </c>
      <c r="P119" s="44">
        <f>VLOOKUP(C119,[2]Sheet1!$B:$BH,59,0)</f>
        <v>192343.23500000002</v>
      </c>
      <c r="Q119" s="108">
        <f t="shared" si="21"/>
        <v>667413.42800000007</v>
      </c>
      <c r="R119" s="109">
        <f>VLOOKUP(C119,[3]Sheet2!$A:$V,21,0)</f>
        <v>320000</v>
      </c>
      <c r="S119" s="109"/>
      <c r="T119" s="109"/>
      <c r="U119" s="109">
        <f>VLOOKUP(C119,'[4]5.30 (2)'!$C$4:$V$115,20,0)</f>
        <v>500000</v>
      </c>
      <c r="V119" s="109">
        <f t="shared" si="22"/>
        <v>820000</v>
      </c>
      <c r="W119" s="106">
        <f t="shared" si="23"/>
        <v>-152586.57199999993</v>
      </c>
      <c r="X119" s="112">
        <f t="shared" si="24"/>
        <v>456613.85</v>
      </c>
      <c r="Y119" s="61">
        <f t="shared" si="25"/>
        <v>-152586.57199999993</v>
      </c>
      <c r="Z119" s="107">
        <f t="shared" si="26"/>
        <v>0</v>
      </c>
      <c r="AA119" s="61"/>
      <c r="AB119" s="128">
        <f t="shared" si="27"/>
        <v>0</v>
      </c>
      <c r="AC119" s="26" t="str">
        <f t="shared" si="28"/>
        <v>100%</v>
      </c>
      <c r="AD119" s="122">
        <f t="shared" si="16"/>
        <v>0</v>
      </c>
      <c r="AE119" s="124"/>
      <c r="AF119" s="124"/>
      <c r="AG119" s="124"/>
      <c r="AH119" s="124">
        <f t="shared" si="17"/>
        <v>0</v>
      </c>
      <c r="AI119" s="24">
        <v>0.02</v>
      </c>
      <c r="AJ119" s="126">
        <f t="shared" si="18"/>
        <v>0</v>
      </c>
      <c r="AK119" s="17">
        <f t="shared" si="19"/>
        <v>0</v>
      </c>
      <c r="AL119" s="14">
        <v>45474</v>
      </c>
      <c r="AM119" s="7">
        <v>7</v>
      </c>
      <c r="AN119" s="14">
        <f t="shared" si="29"/>
        <v>45467</v>
      </c>
      <c r="AO119" s="10" t="s">
        <v>23</v>
      </c>
      <c r="AP119" s="23"/>
      <c r="AQ119" s="7" t="s">
        <v>85</v>
      </c>
      <c r="AR119" s="20" t="s">
        <v>404</v>
      </c>
    </row>
    <row r="120" spans="1:44" ht="36" hidden="1" customHeight="1" x14ac:dyDescent="0.25">
      <c r="A120" s="7">
        <f t="shared" si="20"/>
        <v>117</v>
      </c>
      <c r="B120" s="7" t="s">
        <v>29</v>
      </c>
      <c r="C120" s="8" t="s">
        <v>333</v>
      </c>
      <c r="D120" s="115" t="s">
        <v>334</v>
      </c>
      <c r="E120" s="12" t="s">
        <v>621</v>
      </c>
      <c r="F120" s="11" t="s">
        <v>21</v>
      </c>
      <c r="G120" s="12" t="s">
        <v>22</v>
      </c>
      <c r="H120" s="73">
        <v>1</v>
      </c>
      <c r="I120" s="31">
        <f>VLOOKUP(C120,[1]Sheet1!$B:$AY,50,0)</f>
        <v>0</v>
      </c>
      <c r="J120" s="31">
        <f>VLOOKUP(C120,[1]Sheet1!$B:$AZ,51,0)</f>
        <v>0</v>
      </c>
      <c r="K120" s="44">
        <f>VLOOKUP(C120,[1]Sheet1!$B$5:$BB$697,53,0)</f>
        <v>0</v>
      </c>
      <c r="L120" s="44">
        <f>VLOOKUP(C120,[1]Sheet1!$B:$BC,54,0)</f>
        <v>0</v>
      </c>
      <c r="M120" s="44">
        <f>VLOOKUP(C120,[1]Sheet1!$B:$BD,55,0)</f>
        <v>0</v>
      </c>
      <c r="N120" s="44">
        <f>VLOOKUP(C120,[1]Sheet1!$B:$BE,56,0)</f>
        <v>0</v>
      </c>
      <c r="O120" s="44">
        <f>VLOOKUP(C120,[1]Sheet1!$B:$BF,57,0)</f>
        <v>0</v>
      </c>
      <c r="P120" s="44">
        <f>VLOOKUP(C120,[2]Sheet1!$B:$BH,59,0)</f>
        <v>0</v>
      </c>
      <c r="Q120" s="108">
        <f t="shared" si="21"/>
        <v>0</v>
      </c>
      <c r="R120" s="109">
        <f>VLOOKUP(C120,[3]Sheet2!$A:$V,21,0)</f>
        <v>3060</v>
      </c>
      <c r="S120" s="109">
        <v>980</v>
      </c>
      <c r="T120" s="109"/>
      <c r="U120" s="109">
        <f>VLOOKUP(C120,'[4]5.30 (2)'!$C$4:$V$115,20,0)</f>
        <v>884</v>
      </c>
      <c r="V120" s="109">
        <f t="shared" si="22"/>
        <v>4924</v>
      </c>
      <c r="W120" s="106">
        <f t="shared" si="23"/>
        <v>-4924</v>
      </c>
      <c r="X120" s="112">
        <f t="shared" si="24"/>
        <v>-884</v>
      </c>
      <c r="Y120" s="61">
        <f t="shared" si="25"/>
        <v>-4924</v>
      </c>
      <c r="Z120" s="107">
        <f t="shared" si="26"/>
        <v>0</v>
      </c>
      <c r="AA120" s="61"/>
      <c r="AB120" s="128">
        <f t="shared" si="27"/>
        <v>0</v>
      </c>
      <c r="AC120" s="26" t="str">
        <f t="shared" si="28"/>
        <v>100%</v>
      </c>
      <c r="AD120" s="122">
        <f t="shared" si="16"/>
        <v>0</v>
      </c>
      <c r="AE120" s="124"/>
      <c r="AF120" s="124"/>
      <c r="AG120" s="124"/>
      <c r="AH120" s="124">
        <f t="shared" si="17"/>
        <v>0</v>
      </c>
      <c r="AI120" s="24">
        <v>0</v>
      </c>
      <c r="AJ120" s="126">
        <f t="shared" si="18"/>
        <v>0</v>
      </c>
      <c r="AK120" s="17">
        <f t="shared" si="19"/>
        <v>0</v>
      </c>
      <c r="AL120" s="14">
        <v>45474</v>
      </c>
      <c r="AM120" s="7">
        <v>7</v>
      </c>
      <c r="AN120" s="14">
        <f t="shared" si="29"/>
        <v>45467</v>
      </c>
      <c r="AO120" s="10" t="s">
        <v>23</v>
      </c>
      <c r="AP120" s="17"/>
      <c r="AQ120" s="7" t="s">
        <v>109</v>
      </c>
      <c r="AR120" s="20" t="s">
        <v>335</v>
      </c>
    </row>
    <row r="121" spans="1:44" ht="36" hidden="1" customHeight="1" x14ac:dyDescent="0.25">
      <c r="A121" s="7">
        <f t="shared" si="20"/>
        <v>118</v>
      </c>
      <c r="B121" s="7" t="s">
        <v>29</v>
      </c>
      <c r="C121" s="8" t="s">
        <v>355</v>
      </c>
      <c r="D121" s="115" t="s">
        <v>356</v>
      </c>
      <c r="E121" s="12" t="s">
        <v>621</v>
      </c>
      <c r="F121" s="10" t="s">
        <v>46</v>
      </c>
      <c r="G121" s="12" t="s">
        <v>22</v>
      </c>
      <c r="H121" s="73">
        <v>1</v>
      </c>
      <c r="I121" s="31">
        <f>VLOOKUP(C121,[1]Sheet1!$B:$AY,50,0)</f>
        <v>0</v>
      </c>
      <c r="J121" s="31">
        <f>VLOOKUP(C121,[1]Sheet1!$B:$AZ,51,0)</f>
        <v>0</v>
      </c>
      <c r="K121" s="44">
        <f>VLOOKUP(C121,[1]Sheet1!$B$5:$BB$697,53,0)</f>
        <v>0</v>
      </c>
      <c r="L121" s="44">
        <f>VLOOKUP(C121,[1]Sheet1!$B:$BC,54,0)</f>
        <v>0</v>
      </c>
      <c r="M121" s="44">
        <f>VLOOKUP(C121,[1]Sheet1!$B:$BD,55,0)</f>
        <v>0</v>
      </c>
      <c r="N121" s="44">
        <f>VLOOKUP(C121,[1]Sheet1!$B:$BE,56,0)</f>
        <v>0</v>
      </c>
      <c r="O121" s="44">
        <f>VLOOKUP(C121,[1]Sheet1!$B:$BF,57,0)</f>
        <v>0</v>
      </c>
      <c r="P121" s="44">
        <f>VLOOKUP(C121,[2]Sheet1!$B:$BH,59,0)</f>
        <v>0</v>
      </c>
      <c r="Q121" s="108">
        <f t="shared" si="21"/>
        <v>0</v>
      </c>
      <c r="R121" s="109">
        <f>VLOOKUP(C121,[3]Sheet2!$A:$V,21,0)</f>
        <v>17113</v>
      </c>
      <c r="S121" s="109"/>
      <c r="T121" s="109"/>
      <c r="U121" s="109">
        <f>VLOOKUP(C121,'[4]5.30 (2)'!$C$4:$V$115,20,0)</f>
        <v>5487.23</v>
      </c>
      <c r="V121" s="109">
        <f t="shared" si="22"/>
        <v>22600.23</v>
      </c>
      <c r="W121" s="106">
        <f t="shared" si="23"/>
        <v>-22600.23</v>
      </c>
      <c r="X121" s="112">
        <f t="shared" si="24"/>
        <v>-5487.23</v>
      </c>
      <c r="Y121" s="61">
        <f t="shared" si="25"/>
        <v>-22600.23</v>
      </c>
      <c r="Z121" s="107">
        <f t="shared" si="26"/>
        <v>0</v>
      </c>
      <c r="AA121" s="61"/>
      <c r="AB121" s="17">
        <f t="shared" si="27"/>
        <v>0</v>
      </c>
      <c r="AC121" s="26" t="str">
        <f t="shared" si="28"/>
        <v>100%</v>
      </c>
      <c r="AD121" s="122">
        <f t="shared" si="16"/>
        <v>0</v>
      </c>
      <c r="AE121" s="124"/>
      <c r="AF121" s="124"/>
      <c r="AG121" s="124"/>
      <c r="AH121" s="124">
        <f t="shared" si="17"/>
        <v>0</v>
      </c>
      <c r="AI121" s="24">
        <v>0</v>
      </c>
      <c r="AJ121" s="126">
        <f t="shared" si="18"/>
        <v>0</v>
      </c>
      <c r="AK121" s="17">
        <f t="shared" si="19"/>
        <v>0</v>
      </c>
      <c r="AL121" s="14">
        <v>45474</v>
      </c>
      <c r="AM121" s="7">
        <v>7</v>
      </c>
      <c r="AN121" s="14">
        <f t="shared" si="29"/>
        <v>45467</v>
      </c>
      <c r="AO121" s="10" t="s">
        <v>23</v>
      </c>
      <c r="AP121" s="17"/>
      <c r="AQ121" s="7" t="s">
        <v>109</v>
      </c>
      <c r="AR121" s="20" t="s">
        <v>335</v>
      </c>
    </row>
    <row r="122" spans="1:44" ht="36" hidden="1" customHeight="1" x14ac:dyDescent="0.25">
      <c r="A122" s="7">
        <f t="shared" si="20"/>
        <v>119</v>
      </c>
      <c r="B122" s="7" t="s">
        <v>29</v>
      </c>
      <c r="C122" s="8" t="s">
        <v>336</v>
      </c>
      <c r="D122" s="114" t="s">
        <v>337</v>
      </c>
      <c r="E122" s="12" t="s">
        <v>621</v>
      </c>
      <c r="F122" s="11" t="s">
        <v>291</v>
      </c>
      <c r="G122" s="12" t="s">
        <v>22</v>
      </c>
      <c r="H122" s="73">
        <v>1</v>
      </c>
      <c r="I122" s="31">
        <f>VLOOKUP(C122,[1]Sheet1!$B:$AY,50,0)</f>
        <v>450250.33</v>
      </c>
      <c r="J122" s="31">
        <f>VLOOKUP(C122,[1]Sheet1!$B:$AZ,51,0)</f>
        <v>63602.76</v>
      </c>
      <c r="K122" s="44">
        <f>VLOOKUP(C122,[1]Sheet1!$B$5:$BB$697,53,0)</f>
        <v>418.35</v>
      </c>
      <c r="L122" s="44">
        <f>VLOOKUP(C122,[1]Sheet1!$B:$BC,54,0)</f>
        <v>10600.46</v>
      </c>
      <c r="M122" s="44">
        <f>VLOOKUP(C122,[1]Sheet1!$B:$BD,55,0)</f>
        <v>10600.46</v>
      </c>
      <c r="N122" s="44">
        <f>VLOOKUP(C122,[1]Sheet1!$B:$BE,56,0)</f>
        <v>26599.726666666698</v>
      </c>
      <c r="O122" s="44">
        <f>VLOOKUP(C122,[1]Sheet1!$B:$BF,57,0)</f>
        <v>53198.158333333296</v>
      </c>
      <c r="P122" s="44">
        <f>VLOOKUP(C122,[2]Sheet1!$B:$BH,59,0)</f>
        <v>75041.721666666665</v>
      </c>
      <c r="Q122" s="108">
        <f t="shared" si="21"/>
        <v>176458.87666666665</v>
      </c>
      <c r="R122" s="109">
        <f>VLOOKUP(C122,[3]Sheet2!$A:$V,21,0)</f>
        <v>249048.97</v>
      </c>
      <c r="S122" s="109"/>
      <c r="T122" s="109"/>
      <c r="U122" s="109">
        <f>VLOOKUP(C122,'[4]5.30 (2)'!$C$4:$V$115,20,0)</f>
        <v>60000</v>
      </c>
      <c r="V122" s="109">
        <f t="shared" si="22"/>
        <v>309048.96999999997</v>
      </c>
      <c r="W122" s="106">
        <f t="shared" si="23"/>
        <v>-132590.09333333332</v>
      </c>
      <c r="X122" s="112">
        <f t="shared" si="24"/>
        <v>3602.760000000002</v>
      </c>
      <c r="Y122" s="61">
        <f t="shared" si="25"/>
        <v>-132590.09333333332</v>
      </c>
      <c r="Z122" s="107">
        <f t="shared" si="26"/>
        <v>0</v>
      </c>
      <c r="AA122" s="138">
        <v>100000</v>
      </c>
      <c r="AB122" s="17">
        <f t="shared" si="27"/>
        <v>100000</v>
      </c>
      <c r="AC122" s="26" t="str">
        <f t="shared" si="28"/>
        <v>100%</v>
      </c>
      <c r="AD122" s="122">
        <f t="shared" si="16"/>
        <v>0.44882542744697473</v>
      </c>
      <c r="AE122" s="124"/>
      <c r="AF122" s="124"/>
      <c r="AG122" s="124"/>
      <c r="AH122" s="124">
        <f t="shared" si="17"/>
        <v>0</v>
      </c>
      <c r="AI122" s="24">
        <v>0</v>
      </c>
      <c r="AJ122" s="126">
        <f t="shared" si="18"/>
        <v>0</v>
      </c>
      <c r="AK122" s="17">
        <f t="shared" si="19"/>
        <v>100000</v>
      </c>
      <c r="AL122" s="14">
        <v>45474</v>
      </c>
      <c r="AM122" s="7">
        <v>7</v>
      </c>
      <c r="AN122" s="14">
        <f t="shared" si="29"/>
        <v>45467</v>
      </c>
      <c r="AO122" s="10" t="s">
        <v>23</v>
      </c>
      <c r="AP122" s="23"/>
      <c r="AQ122" s="7" t="s">
        <v>570</v>
      </c>
      <c r="AR122" s="20" t="s">
        <v>590</v>
      </c>
    </row>
    <row r="123" spans="1:44" ht="36" hidden="1" customHeight="1" x14ac:dyDescent="0.25">
      <c r="A123" s="7">
        <f t="shared" si="20"/>
        <v>120</v>
      </c>
      <c r="B123" s="7" t="s">
        <v>29</v>
      </c>
      <c r="C123" s="8" t="s">
        <v>340</v>
      </c>
      <c r="D123" s="114" t="s">
        <v>341</v>
      </c>
      <c r="E123" s="12" t="s">
        <v>621</v>
      </c>
      <c r="F123" s="11" t="s">
        <v>21</v>
      </c>
      <c r="G123" s="12" t="s">
        <v>22</v>
      </c>
      <c r="H123" s="73">
        <v>0.8</v>
      </c>
      <c r="I123" s="31">
        <f>VLOOKUP(C123,[1]Sheet1!$B:$AY,50,0)</f>
        <v>60107.89</v>
      </c>
      <c r="J123" s="31">
        <f>VLOOKUP(C123,[1]Sheet1!$B:$AZ,51,0)</f>
        <v>0</v>
      </c>
      <c r="K123" s="44">
        <f>VLOOKUP(C123,[1]Sheet1!$B$5:$BB$697,53,0)</f>
        <v>0</v>
      </c>
      <c r="L123" s="44">
        <f>VLOOKUP(C123,[1]Sheet1!$B:$BC,54,0)</f>
        <v>0</v>
      </c>
      <c r="M123" s="44">
        <f>VLOOKUP(C123,[1]Sheet1!$B:$BD,55,0)</f>
        <v>0</v>
      </c>
      <c r="N123" s="44">
        <f>VLOOKUP(C123,[1]Sheet1!$B:$BE,56,0)</f>
        <v>10017.981666666699</v>
      </c>
      <c r="O123" s="44">
        <f>VLOOKUP(C123,[1]Sheet1!$B:$BF,57,0)</f>
        <v>10017.981666666699</v>
      </c>
      <c r="P123" s="44">
        <f>VLOOKUP(C123,[2]Sheet1!$B:$BH,59,0)</f>
        <v>10017.981666666667</v>
      </c>
      <c r="Q123" s="108">
        <f t="shared" si="21"/>
        <v>24043.156000000054</v>
      </c>
      <c r="R123" s="109">
        <f>VLOOKUP(C123,[3]Sheet2!$A:$V,21,0)</f>
        <v>0</v>
      </c>
      <c r="S123" s="109"/>
      <c r="T123" s="109"/>
      <c r="U123" s="109">
        <f>VLOOKUP(C123,'[4]5.30 (2)'!$C$4:$V$115,20,0)</f>
        <v>60107.89</v>
      </c>
      <c r="V123" s="109">
        <f t="shared" si="22"/>
        <v>60107.89</v>
      </c>
      <c r="W123" s="106">
        <f t="shared" si="23"/>
        <v>-36064.733999999946</v>
      </c>
      <c r="X123" s="112">
        <f t="shared" si="24"/>
        <v>-60107.89</v>
      </c>
      <c r="Y123" s="61">
        <f t="shared" si="25"/>
        <v>-36064.733999999946</v>
      </c>
      <c r="Z123" s="107">
        <f t="shared" si="26"/>
        <v>0</v>
      </c>
      <c r="AA123" s="61"/>
      <c r="AB123" s="17">
        <f t="shared" si="27"/>
        <v>0</v>
      </c>
      <c r="AC123" s="26" t="str">
        <f t="shared" si="28"/>
        <v>100%</v>
      </c>
      <c r="AD123" s="122">
        <f t="shared" si="16"/>
        <v>0</v>
      </c>
      <c r="AE123" s="124"/>
      <c r="AF123" s="124"/>
      <c r="AG123" s="124"/>
      <c r="AH123" s="124">
        <f t="shared" si="17"/>
        <v>0</v>
      </c>
      <c r="AI123" s="24">
        <v>0</v>
      </c>
      <c r="AJ123" s="126">
        <f t="shared" si="18"/>
        <v>0</v>
      </c>
      <c r="AK123" s="17">
        <f t="shared" si="19"/>
        <v>0</v>
      </c>
      <c r="AL123" s="14">
        <v>45474</v>
      </c>
      <c r="AM123" s="7">
        <v>7</v>
      </c>
      <c r="AN123" s="14">
        <f t="shared" si="29"/>
        <v>45467</v>
      </c>
      <c r="AO123" s="10" t="s">
        <v>23</v>
      </c>
      <c r="AP123" s="23"/>
      <c r="AQ123" s="7" t="s">
        <v>24</v>
      </c>
      <c r="AR123" s="20" t="s">
        <v>342</v>
      </c>
    </row>
    <row r="124" spans="1:44" ht="36" hidden="1" customHeight="1" x14ac:dyDescent="0.25">
      <c r="A124" s="7">
        <f t="shared" si="20"/>
        <v>121</v>
      </c>
      <c r="B124" s="7" t="s">
        <v>29</v>
      </c>
      <c r="C124" s="8" t="s">
        <v>411</v>
      </c>
      <c r="D124" s="114" t="s">
        <v>412</v>
      </c>
      <c r="E124" s="12" t="s">
        <v>621</v>
      </c>
      <c r="F124" s="11" t="s">
        <v>21</v>
      </c>
      <c r="G124" s="12" t="s">
        <v>22</v>
      </c>
      <c r="H124" s="73">
        <v>0.8</v>
      </c>
      <c r="I124" s="31">
        <f>VLOOKUP(C124,[1]Sheet1!$B:$AY,50,0)</f>
        <v>580573.37</v>
      </c>
      <c r="J124" s="31">
        <f>VLOOKUP(C124,[1]Sheet1!$B:$AZ,51,0)</f>
        <v>580573.37</v>
      </c>
      <c r="K124" s="44">
        <f>VLOOKUP(C124,[1]Sheet1!$B$5:$BB$697,53,0)</f>
        <v>40329.406666666699</v>
      </c>
      <c r="L124" s="44">
        <f>VLOOKUP(C124,[1]Sheet1!$B:$BC,54,0)</f>
        <v>71466.425000000003</v>
      </c>
      <c r="M124" s="44">
        <f>VLOOKUP(C124,[1]Sheet1!$B:$BD,55,0)</f>
        <v>80707</v>
      </c>
      <c r="N124" s="44">
        <f>VLOOKUP(C124,[1]Sheet1!$B:$BE,56,0)</f>
        <v>96762.228333333303</v>
      </c>
      <c r="O124" s="44">
        <f>VLOOKUP(C124,[1]Sheet1!$B:$BF,57,0)</f>
        <v>71298.856666666703</v>
      </c>
      <c r="P124" s="44">
        <f>VLOOKUP(C124,[2]Sheet1!$B:$BH,59,0)</f>
        <v>71298.856666666674</v>
      </c>
      <c r="Q124" s="108">
        <f t="shared" si="21"/>
        <v>345490.21866666671</v>
      </c>
      <c r="R124" s="109">
        <f>VLOOKUP(C124,[3]Sheet2!$A:$V,21,0)</f>
        <v>0</v>
      </c>
      <c r="S124" s="109"/>
      <c r="T124" s="109"/>
      <c r="U124" s="109">
        <f>VLOOKUP(C124,'[4]5.30 (2)'!$C$4:$V$115,20,0)</f>
        <v>60000</v>
      </c>
      <c r="V124" s="109">
        <f t="shared" si="22"/>
        <v>60000</v>
      </c>
      <c r="W124" s="106">
        <f t="shared" si="23"/>
        <v>285490.21866666671</v>
      </c>
      <c r="X124" s="112">
        <f t="shared" si="24"/>
        <v>520573.37</v>
      </c>
      <c r="Y124" s="61">
        <f t="shared" si="25"/>
        <v>285490.21866666671</v>
      </c>
      <c r="Z124" s="107">
        <f t="shared" si="26"/>
        <v>285490.21866666671</v>
      </c>
      <c r="AA124" s="138">
        <v>50000</v>
      </c>
      <c r="AB124" s="17">
        <f t="shared" si="27"/>
        <v>50000</v>
      </c>
      <c r="AC124" s="26">
        <f t="shared" si="28"/>
        <v>0.1751373487803416</v>
      </c>
      <c r="AD124" s="122">
        <f t="shared" si="16"/>
        <v>0.22441271372348737</v>
      </c>
      <c r="AE124" s="124"/>
      <c r="AF124" s="124"/>
      <c r="AG124" s="124"/>
      <c r="AH124" s="124">
        <f t="shared" si="17"/>
        <v>0</v>
      </c>
      <c r="AI124" s="24">
        <v>0</v>
      </c>
      <c r="AJ124" s="126">
        <f t="shared" si="18"/>
        <v>0</v>
      </c>
      <c r="AK124" s="17">
        <f t="shared" si="19"/>
        <v>50000</v>
      </c>
      <c r="AL124" s="14">
        <v>45474</v>
      </c>
      <c r="AM124" s="135">
        <v>3</v>
      </c>
      <c r="AN124" s="14">
        <f t="shared" si="29"/>
        <v>45471</v>
      </c>
      <c r="AO124" s="10" t="s">
        <v>23</v>
      </c>
      <c r="AP124" s="17"/>
      <c r="AQ124" s="7" t="s">
        <v>24</v>
      </c>
      <c r="AR124" s="20"/>
    </row>
    <row r="125" spans="1:44" ht="36" hidden="1" customHeight="1" x14ac:dyDescent="0.25">
      <c r="A125" s="7">
        <f t="shared" si="20"/>
        <v>122</v>
      </c>
      <c r="B125" s="7" t="s">
        <v>29</v>
      </c>
      <c r="C125" s="8" t="s">
        <v>86</v>
      </c>
      <c r="D125" s="114" t="s">
        <v>87</v>
      </c>
      <c r="E125" s="12" t="s">
        <v>621</v>
      </c>
      <c r="F125" s="11" t="s">
        <v>27</v>
      </c>
      <c r="G125" s="12" t="s">
        <v>22</v>
      </c>
      <c r="H125" s="73">
        <v>0.8</v>
      </c>
      <c r="I125" s="31">
        <f>VLOOKUP(C125,[1]Sheet1!$B:$AY,50,0)</f>
        <v>1291497.07</v>
      </c>
      <c r="J125" s="31">
        <f>VLOOKUP(C125,[1]Sheet1!$B:$AZ,51,0)</f>
        <v>713368.73</v>
      </c>
      <c r="K125" s="44">
        <f>VLOOKUP(C125,[1]Sheet1!$B$5:$BB$697,53,0)</f>
        <v>104311.34</v>
      </c>
      <c r="L125" s="44">
        <f>VLOOKUP(C125,[1]Sheet1!$B:$BC,54,0)</f>
        <v>94289.37</v>
      </c>
      <c r="M125" s="44">
        <f>VLOOKUP(C125,[1]Sheet1!$B:$BD,55,0)</f>
        <v>90690.696666666699</v>
      </c>
      <c r="N125" s="44">
        <f>VLOOKUP(C125,[1]Sheet1!$B:$BE,56,0)</f>
        <v>90717.096666666694</v>
      </c>
      <c r="O125" s="44">
        <f>VLOOKUP(C125,[1]Sheet1!$B:$BF,57,0)</f>
        <v>145695.42000000001</v>
      </c>
      <c r="P125" s="44">
        <f>VLOOKUP(C125,[2]Sheet1!$B:$BH,59,0)</f>
        <v>127500.53666666667</v>
      </c>
      <c r="Q125" s="108">
        <f t="shared" si="21"/>
        <v>522563.56799999997</v>
      </c>
      <c r="R125" s="109">
        <f>VLOOKUP(C125,[3]Sheet2!$A:$V,21,0)</f>
        <v>0</v>
      </c>
      <c r="S125" s="109"/>
      <c r="T125" s="109"/>
      <c r="U125" s="109">
        <f>VLOOKUP(C125,'[4]5.30 (2)'!$C$4:$V$115,20,0)</f>
        <v>60000</v>
      </c>
      <c r="V125" s="109">
        <f t="shared" si="22"/>
        <v>60000</v>
      </c>
      <c r="W125" s="106">
        <f t="shared" si="23"/>
        <v>462563.56799999997</v>
      </c>
      <c r="X125" s="112">
        <f t="shared" si="24"/>
        <v>653368.73</v>
      </c>
      <c r="Y125" s="61">
        <f t="shared" si="25"/>
        <v>462563.56799999997</v>
      </c>
      <c r="Z125" s="107">
        <f t="shared" si="26"/>
        <v>462563.56799999997</v>
      </c>
      <c r="AA125" s="61"/>
      <c r="AB125" s="128">
        <f t="shared" si="27"/>
        <v>0</v>
      </c>
      <c r="AC125" s="26">
        <f t="shared" si="28"/>
        <v>0</v>
      </c>
      <c r="AD125" s="122">
        <f t="shared" si="16"/>
        <v>0</v>
      </c>
      <c r="AE125" s="124"/>
      <c r="AF125" s="124"/>
      <c r="AG125" s="124"/>
      <c r="AH125" s="124">
        <f t="shared" si="17"/>
        <v>0</v>
      </c>
      <c r="AI125" s="24">
        <v>0</v>
      </c>
      <c r="AJ125" s="126">
        <f t="shared" si="18"/>
        <v>0</v>
      </c>
      <c r="AK125" s="17">
        <f t="shared" si="19"/>
        <v>0</v>
      </c>
      <c r="AL125" s="14">
        <v>45493</v>
      </c>
      <c r="AM125" s="135">
        <v>3</v>
      </c>
      <c r="AN125" s="14">
        <f t="shared" si="29"/>
        <v>45490</v>
      </c>
      <c r="AO125" s="10" t="s">
        <v>23</v>
      </c>
      <c r="AP125" s="17"/>
      <c r="AQ125" s="7" t="s">
        <v>56</v>
      </c>
      <c r="AR125" s="20"/>
    </row>
    <row r="126" spans="1:44" ht="36" hidden="1" customHeight="1" x14ac:dyDescent="0.25">
      <c r="A126" s="7">
        <f t="shared" si="20"/>
        <v>123</v>
      </c>
      <c r="B126" s="7" t="s">
        <v>18</v>
      </c>
      <c r="C126" s="8" t="s">
        <v>116</v>
      </c>
      <c r="D126" s="114" t="s">
        <v>117</v>
      </c>
      <c r="E126" s="12" t="s">
        <v>621</v>
      </c>
      <c r="F126" s="11" t="s">
        <v>21</v>
      </c>
      <c r="G126" s="12" t="s">
        <v>22</v>
      </c>
      <c r="H126" s="73">
        <v>0.8</v>
      </c>
      <c r="I126" s="31">
        <f>VLOOKUP(C126,[1]Sheet1!$B:$AY,50,0)</f>
        <v>372807.38</v>
      </c>
      <c r="J126" s="31">
        <f>VLOOKUP(C126,[1]Sheet1!$B:$AZ,51,0)</f>
        <v>307443.14</v>
      </c>
      <c r="K126" s="44">
        <f>VLOOKUP(C126,[1]Sheet1!$B$5:$BB$697,53,0)</f>
        <v>32203.89</v>
      </c>
      <c r="L126" s="44">
        <f>VLOOKUP(C126,[1]Sheet1!$B:$BC,54,0)</f>
        <v>36976.076666666697</v>
      </c>
      <c r="M126" s="44">
        <f>VLOOKUP(C126,[1]Sheet1!$B:$BD,55,0)</f>
        <v>21701.051666666699</v>
      </c>
      <c r="N126" s="44">
        <f>VLOOKUP(C126,[1]Sheet1!$B:$BE,56,0)</f>
        <v>20451.051666666699</v>
      </c>
      <c r="O126" s="44">
        <f>VLOOKUP(C126,[1]Sheet1!$B:$BF,57,0)</f>
        <v>28411.758333333299</v>
      </c>
      <c r="P126" s="44">
        <f>VLOOKUP(C126,[2]Sheet1!$B:$BH,59,0)</f>
        <v>24364.058333333334</v>
      </c>
      <c r="Q126" s="108">
        <f t="shared" si="21"/>
        <v>131286.30933333337</v>
      </c>
      <c r="R126" s="109">
        <f>VLOOKUP(C126,[3]Sheet2!$A:$V,21,0)</f>
        <v>100000</v>
      </c>
      <c r="S126" s="109"/>
      <c r="T126" s="109">
        <v>30000</v>
      </c>
      <c r="U126" s="109"/>
      <c r="V126" s="109">
        <f t="shared" si="22"/>
        <v>130000</v>
      </c>
      <c r="W126" s="106">
        <f t="shared" si="23"/>
        <v>1286.3093333333672</v>
      </c>
      <c r="X126" s="112">
        <f t="shared" si="24"/>
        <v>277443.14</v>
      </c>
      <c r="Y126" s="61">
        <f t="shared" si="25"/>
        <v>1286.3093333333672</v>
      </c>
      <c r="Z126" s="107">
        <f t="shared" si="26"/>
        <v>1286.3093333333672</v>
      </c>
      <c r="AA126" s="138">
        <v>30000</v>
      </c>
      <c r="AB126" s="17">
        <f t="shared" si="27"/>
        <v>30000</v>
      </c>
      <c r="AC126" s="26">
        <f t="shared" si="28"/>
        <v>23.322539316617885</v>
      </c>
      <c r="AD126" s="122">
        <f t="shared" si="16"/>
        <v>0.1346476282340924</v>
      </c>
      <c r="AE126" s="124"/>
      <c r="AF126" s="124"/>
      <c r="AG126" s="124"/>
      <c r="AH126" s="124">
        <f t="shared" si="17"/>
        <v>0</v>
      </c>
      <c r="AI126" s="24"/>
      <c r="AJ126" s="126">
        <f t="shared" si="18"/>
        <v>0</v>
      </c>
      <c r="AK126" s="17">
        <f t="shared" si="19"/>
        <v>30000</v>
      </c>
      <c r="AL126" s="14">
        <v>45474</v>
      </c>
      <c r="AM126" s="135">
        <v>3</v>
      </c>
      <c r="AN126" s="14">
        <f t="shared" si="29"/>
        <v>45471</v>
      </c>
      <c r="AO126" s="10" t="s">
        <v>23</v>
      </c>
      <c r="AP126" s="17"/>
      <c r="AQ126" s="113" t="s">
        <v>561</v>
      </c>
      <c r="AR126" s="20"/>
    </row>
    <row r="127" spans="1:44" ht="36" hidden="1" customHeight="1" x14ac:dyDescent="0.25">
      <c r="A127" s="7">
        <f t="shared" si="20"/>
        <v>124</v>
      </c>
      <c r="B127" s="7" t="s">
        <v>190</v>
      </c>
      <c r="C127" s="8" t="s">
        <v>229</v>
      </c>
      <c r="D127" s="114" t="s">
        <v>230</v>
      </c>
      <c r="E127" s="12" t="s">
        <v>622</v>
      </c>
      <c r="F127" s="11" t="s">
        <v>46</v>
      </c>
      <c r="G127" s="12" t="s">
        <v>22</v>
      </c>
      <c r="H127" s="73">
        <v>0.8</v>
      </c>
      <c r="I127" s="31">
        <f>VLOOKUP(C127,[1]Sheet1!$B:$AY,50,0)</f>
        <v>171747.95</v>
      </c>
      <c r="J127" s="31">
        <f>VLOOKUP(C127,[1]Sheet1!$B:$AZ,51,0)</f>
        <v>50072.12</v>
      </c>
      <c r="K127" s="44">
        <f>VLOOKUP(C127,[1]Sheet1!$B$5:$BB$697,53,0)</f>
        <v>0</v>
      </c>
      <c r="L127" s="44">
        <f>VLOOKUP(C127,[1]Sheet1!$B:$BC,54,0)</f>
        <v>4131.1566666666704</v>
      </c>
      <c r="M127" s="44">
        <f>VLOOKUP(C127,[1]Sheet1!$B:$BD,55,0)</f>
        <v>8345.3533333333307</v>
      </c>
      <c r="N127" s="44">
        <f>VLOOKUP(C127,[1]Sheet1!$B:$BE,56,0)</f>
        <v>10147.9566666667</v>
      </c>
      <c r="O127" s="44">
        <f>VLOOKUP(C127,[1]Sheet1!$B:$BF,57,0)</f>
        <v>18354.628333333301</v>
      </c>
      <c r="P127" s="44">
        <f>VLOOKUP(C127,[2]Sheet1!$B:$BH,59,0)</f>
        <v>28624.658333333329</v>
      </c>
      <c r="Q127" s="108">
        <f t="shared" si="21"/>
        <v>55683.002666666667</v>
      </c>
      <c r="R127" s="109">
        <f>VLOOKUP(C127,[3]Sheet2!$A:$V,21,0)</f>
        <v>100000</v>
      </c>
      <c r="S127" s="109"/>
      <c r="T127" s="109">
        <v>30000</v>
      </c>
      <c r="U127" s="109"/>
      <c r="V127" s="109">
        <f t="shared" si="22"/>
        <v>130000</v>
      </c>
      <c r="W127" s="106">
        <f t="shared" si="23"/>
        <v>-74316.997333333333</v>
      </c>
      <c r="X127" s="112">
        <f t="shared" si="24"/>
        <v>20072.120000000003</v>
      </c>
      <c r="Y127" s="61">
        <f t="shared" si="25"/>
        <v>-74316.997333333333</v>
      </c>
      <c r="Z127" s="107">
        <f t="shared" si="26"/>
        <v>0</v>
      </c>
      <c r="AA127" s="138">
        <v>30000</v>
      </c>
      <c r="AB127" s="17">
        <f t="shared" si="27"/>
        <v>30000</v>
      </c>
      <c r="AC127" s="26" t="str">
        <f t="shared" si="28"/>
        <v>100%</v>
      </c>
      <c r="AD127" s="122">
        <f t="shared" si="16"/>
        <v>0.1346476282340924</v>
      </c>
      <c r="AE127" s="124"/>
      <c r="AF127" s="124"/>
      <c r="AG127" s="124"/>
      <c r="AH127" s="124">
        <f t="shared" si="17"/>
        <v>0</v>
      </c>
      <c r="AI127" s="24"/>
      <c r="AJ127" s="126">
        <f t="shared" si="18"/>
        <v>0</v>
      </c>
      <c r="AK127" s="17">
        <f t="shared" si="19"/>
        <v>30000</v>
      </c>
      <c r="AL127" s="14">
        <v>45474</v>
      </c>
      <c r="AM127" s="135">
        <v>3</v>
      </c>
      <c r="AN127" s="14">
        <f t="shared" si="29"/>
        <v>45471</v>
      </c>
      <c r="AO127" s="10" t="s">
        <v>23</v>
      </c>
      <c r="AP127" s="17"/>
      <c r="AQ127" s="113" t="s">
        <v>561</v>
      </c>
      <c r="AR127" s="20"/>
    </row>
    <row r="128" spans="1:44" ht="36" hidden="1" customHeight="1" x14ac:dyDescent="0.25">
      <c r="A128" s="7">
        <f t="shared" si="20"/>
        <v>125</v>
      </c>
      <c r="B128" s="7" t="s">
        <v>29</v>
      </c>
      <c r="C128" s="8" t="s">
        <v>418</v>
      </c>
      <c r="D128" s="114" t="s">
        <v>419</v>
      </c>
      <c r="E128" s="12" t="s">
        <v>622</v>
      </c>
      <c r="F128" s="11" t="s">
        <v>21</v>
      </c>
      <c r="G128" s="12" t="s">
        <v>22</v>
      </c>
      <c r="H128" s="73">
        <v>0.8</v>
      </c>
      <c r="I128" s="31">
        <f>VLOOKUP(C128,[1]Sheet1!$B:$AY,50,0)</f>
        <v>12628.11</v>
      </c>
      <c r="J128" s="31">
        <f>VLOOKUP(C128,[1]Sheet1!$B:$AZ,51,0)</f>
        <v>12628.11</v>
      </c>
      <c r="K128" s="44">
        <f>VLOOKUP(C128,[1]Sheet1!$B$5:$BB$697,53,0)</f>
        <v>0</v>
      </c>
      <c r="L128" s="44">
        <f>VLOOKUP(C128,[1]Sheet1!$B:$BC,54,0)</f>
        <v>0</v>
      </c>
      <c r="M128" s="44">
        <f>VLOOKUP(C128,[1]Sheet1!$B:$BD,55,0)</f>
        <v>0</v>
      </c>
      <c r="N128" s="44">
        <f>VLOOKUP(C128,[1]Sheet1!$B:$BE,56,0)</f>
        <v>0</v>
      </c>
      <c r="O128" s="44">
        <f>VLOOKUP(C128,[1]Sheet1!$B:$BF,57,0)</f>
        <v>0</v>
      </c>
      <c r="P128" s="44">
        <f>VLOOKUP(C128,[2]Sheet1!$B:$BH,59,0)</f>
        <v>0</v>
      </c>
      <c r="Q128" s="108">
        <f t="shared" si="21"/>
        <v>0</v>
      </c>
      <c r="R128" s="109">
        <f>VLOOKUP(C128,[3]Sheet2!$A:$V,21,0)</f>
        <v>0</v>
      </c>
      <c r="S128" s="109"/>
      <c r="T128" s="109">
        <v>10000</v>
      </c>
      <c r="U128" s="109"/>
      <c r="V128" s="109">
        <f t="shared" si="22"/>
        <v>10000</v>
      </c>
      <c r="W128" s="106">
        <f t="shared" si="23"/>
        <v>-10000</v>
      </c>
      <c r="X128" s="112">
        <f t="shared" si="24"/>
        <v>2628.1100000000006</v>
      </c>
      <c r="Y128" s="61">
        <f t="shared" si="25"/>
        <v>-10000</v>
      </c>
      <c r="Z128" s="107">
        <f t="shared" si="26"/>
        <v>0</v>
      </c>
      <c r="AA128" s="61"/>
      <c r="AB128" s="17">
        <f t="shared" si="27"/>
        <v>0</v>
      </c>
      <c r="AC128" s="26" t="str">
        <f t="shared" si="28"/>
        <v>100%</v>
      </c>
      <c r="AD128" s="122">
        <f t="shared" si="16"/>
        <v>0</v>
      </c>
      <c r="AE128" s="124"/>
      <c r="AF128" s="124"/>
      <c r="AG128" s="124"/>
      <c r="AH128" s="124">
        <f t="shared" si="17"/>
        <v>0</v>
      </c>
      <c r="AI128" s="24"/>
      <c r="AJ128" s="126">
        <f t="shared" si="18"/>
        <v>0</v>
      </c>
      <c r="AK128" s="17">
        <f t="shared" si="19"/>
        <v>0</v>
      </c>
      <c r="AL128" s="14">
        <v>45474</v>
      </c>
      <c r="AM128" s="135">
        <v>3</v>
      </c>
      <c r="AN128" s="14">
        <f t="shared" si="29"/>
        <v>45471</v>
      </c>
      <c r="AO128" s="10" t="s">
        <v>23</v>
      </c>
      <c r="AP128" s="17"/>
      <c r="AQ128" s="113" t="s">
        <v>561</v>
      </c>
      <c r="AR128" s="20"/>
    </row>
    <row r="129" spans="1:44" ht="36" hidden="1" customHeight="1" x14ac:dyDescent="0.25">
      <c r="A129" s="7">
        <f t="shared" si="20"/>
        <v>126</v>
      </c>
      <c r="B129" s="7" t="s">
        <v>29</v>
      </c>
      <c r="C129" s="8" t="s">
        <v>420</v>
      </c>
      <c r="D129" s="114" t="s">
        <v>421</v>
      </c>
      <c r="E129" s="12" t="s">
        <v>621</v>
      </c>
      <c r="F129" s="11" t="s">
        <v>21</v>
      </c>
      <c r="G129" s="12" t="s">
        <v>22</v>
      </c>
      <c r="H129" s="73">
        <v>1</v>
      </c>
      <c r="I129" s="31"/>
      <c r="J129" s="31"/>
      <c r="K129" s="44"/>
      <c r="L129" s="44"/>
      <c r="M129" s="44"/>
      <c r="N129" s="44"/>
      <c r="O129" s="44"/>
      <c r="P129" s="44"/>
      <c r="Q129" s="108">
        <f t="shared" si="21"/>
        <v>0</v>
      </c>
      <c r="R129" s="109"/>
      <c r="S129" s="109"/>
      <c r="T129" s="109">
        <v>12251.89</v>
      </c>
      <c r="U129" s="109"/>
      <c r="V129" s="109">
        <f t="shared" si="22"/>
        <v>12251.89</v>
      </c>
      <c r="W129" s="106">
        <f t="shared" si="23"/>
        <v>-12251.89</v>
      </c>
      <c r="X129" s="112">
        <f t="shared" si="24"/>
        <v>-12251.89</v>
      </c>
      <c r="Y129" s="61">
        <f t="shared" si="25"/>
        <v>-12251.89</v>
      </c>
      <c r="Z129" s="107">
        <f t="shared" si="26"/>
        <v>0</v>
      </c>
      <c r="AA129" s="61"/>
      <c r="AB129" s="17">
        <f t="shared" si="27"/>
        <v>0</v>
      </c>
      <c r="AC129" s="26" t="str">
        <f t="shared" si="28"/>
        <v>100%</v>
      </c>
      <c r="AD129" s="122">
        <f t="shared" si="16"/>
        <v>0</v>
      </c>
      <c r="AE129" s="124"/>
      <c r="AF129" s="124"/>
      <c r="AG129" s="124"/>
      <c r="AH129" s="124">
        <f t="shared" si="17"/>
        <v>0</v>
      </c>
      <c r="AI129" s="24"/>
      <c r="AJ129" s="126">
        <f t="shared" si="18"/>
        <v>0</v>
      </c>
      <c r="AK129" s="17">
        <f t="shared" si="19"/>
        <v>0</v>
      </c>
      <c r="AL129" s="14">
        <v>45474</v>
      </c>
      <c r="AM129" s="135">
        <v>3</v>
      </c>
      <c r="AN129" s="14">
        <f t="shared" si="29"/>
        <v>45471</v>
      </c>
      <c r="AO129" s="10" t="s">
        <v>23</v>
      </c>
      <c r="AP129" s="17"/>
      <c r="AQ129" s="113" t="s">
        <v>561</v>
      </c>
      <c r="AR129" s="20"/>
    </row>
    <row r="130" spans="1:44" ht="36" hidden="1" customHeight="1" x14ac:dyDescent="0.25">
      <c r="A130" s="7">
        <f t="shared" si="20"/>
        <v>127</v>
      </c>
      <c r="B130" s="7" t="s">
        <v>190</v>
      </c>
      <c r="C130" s="8" t="s">
        <v>422</v>
      </c>
      <c r="D130" s="114" t="s">
        <v>423</v>
      </c>
      <c r="E130" s="12" t="s">
        <v>622</v>
      </c>
      <c r="F130" s="11" t="s">
        <v>21</v>
      </c>
      <c r="G130" s="12" t="s">
        <v>22</v>
      </c>
      <c r="H130" s="73">
        <v>0.8</v>
      </c>
      <c r="I130" s="31">
        <f>VLOOKUP(C130,[1]Sheet1!$B:$AY,50,0)</f>
        <v>59971.360000000001</v>
      </c>
      <c r="J130" s="31">
        <f>VLOOKUP(C130,[1]Sheet1!$B:$AZ,51,0)</f>
        <v>59971.360000000001</v>
      </c>
      <c r="K130" s="44">
        <f>VLOOKUP(C130,[1]Sheet1!$B$5:$BB$697,53,0)</f>
        <v>0</v>
      </c>
      <c r="L130" s="44">
        <f>VLOOKUP(C130,[1]Sheet1!$B:$BC,54,0)</f>
        <v>0</v>
      </c>
      <c r="M130" s="44">
        <f>VLOOKUP(C130,[1]Sheet1!$B:$BD,55,0)</f>
        <v>9995.2266666666692</v>
      </c>
      <c r="N130" s="44">
        <f>VLOOKUP(C130,[1]Sheet1!$B:$BE,56,0)</f>
        <v>9995.2266666666692</v>
      </c>
      <c r="O130" s="44">
        <f>VLOOKUP(C130,[1]Sheet1!$B:$BF,57,0)</f>
        <v>9995.2266666666692</v>
      </c>
      <c r="P130" s="44">
        <f>VLOOKUP(C130,[2]Sheet1!$B:$BH,59,0)</f>
        <v>9995.2266666666674</v>
      </c>
      <c r="Q130" s="108">
        <f t="shared" si="21"/>
        <v>31984.725333333343</v>
      </c>
      <c r="R130" s="109">
        <v>0</v>
      </c>
      <c r="S130" s="109"/>
      <c r="T130" s="110">
        <v>20000</v>
      </c>
      <c r="U130" s="109"/>
      <c r="V130" s="109">
        <f t="shared" si="22"/>
        <v>20000</v>
      </c>
      <c r="W130" s="106">
        <f t="shared" si="23"/>
        <v>11984.725333333343</v>
      </c>
      <c r="X130" s="112">
        <f t="shared" si="24"/>
        <v>39971.360000000001</v>
      </c>
      <c r="Y130" s="61">
        <f t="shared" si="25"/>
        <v>11984.725333333343</v>
      </c>
      <c r="Z130" s="107">
        <f t="shared" si="26"/>
        <v>11984.725333333343</v>
      </c>
      <c r="AA130" s="138">
        <v>20000</v>
      </c>
      <c r="AB130" s="17">
        <f t="shared" si="27"/>
        <v>20000</v>
      </c>
      <c r="AC130" s="26">
        <f t="shared" si="28"/>
        <v>1.6687908520000556</v>
      </c>
      <c r="AD130" s="122">
        <f t="shared" si="16"/>
        <v>8.976508548939495E-2</v>
      </c>
      <c r="AE130" s="124"/>
      <c r="AF130" s="124"/>
      <c r="AG130" s="124"/>
      <c r="AH130" s="124">
        <f t="shared" si="17"/>
        <v>0</v>
      </c>
      <c r="AI130" s="24">
        <v>0</v>
      </c>
      <c r="AJ130" s="126">
        <f t="shared" si="18"/>
        <v>0</v>
      </c>
      <c r="AK130" s="17">
        <f t="shared" si="19"/>
        <v>20000</v>
      </c>
      <c r="AL130" s="14">
        <v>45474</v>
      </c>
      <c r="AM130" s="135">
        <v>3</v>
      </c>
      <c r="AN130" s="14">
        <f t="shared" si="29"/>
        <v>45471</v>
      </c>
      <c r="AO130" s="10" t="s">
        <v>23</v>
      </c>
      <c r="AP130" s="17"/>
      <c r="AQ130" s="113" t="s">
        <v>561</v>
      </c>
      <c r="AR130" s="20"/>
    </row>
    <row r="131" spans="1:44" ht="36" hidden="1" customHeight="1" x14ac:dyDescent="0.25">
      <c r="A131" s="7">
        <f t="shared" si="20"/>
        <v>128</v>
      </c>
      <c r="B131" s="7" t="s">
        <v>190</v>
      </c>
      <c r="C131" s="8" t="s">
        <v>135</v>
      </c>
      <c r="D131" s="114" t="s">
        <v>136</v>
      </c>
      <c r="E131" s="12" t="s">
        <v>622</v>
      </c>
      <c r="F131" s="11" t="s">
        <v>291</v>
      </c>
      <c r="G131" s="12" t="s">
        <v>22</v>
      </c>
      <c r="H131" s="73">
        <v>0.8</v>
      </c>
      <c r="I131" s="31">
        <f>VLOOKUP(C131,[1]Sheet1!$B:$AY,50,0)</f>
        <v>212280.31</v>
      </c>
      <c r="J131" s="31">
        <v>99209.569999999992</v>
      </c>
      <c r="K131" s="44">
        <f>VLOOKUP(C131,[1]Sheet1!$B$5:$BB$697,53,0)</f>
        <v>0</v>
      </c>
      <c r="L131" s="44">
        <f>VLOOKUP(C131,[1]Sheet1!$B:$BC,54,0)</f>
        <v>0</v>
      </c>
      <c r="M131" s="44">
        <f>VLOOKUP(C131,[1]Sheet1!$B:$BD,55,0)</f>
        <v>0</v>
      </c>
      <c r="N131" s="44">
        <f>VLOOKUP(C131,[1]Sheet1!$B:$BE,56,0)</f>
        <v>53.878333333333202</v>
      </c>
      <c r="O131" s="44">
        <f>VLOOKUP(C131,[1]Sheet1!$B:$BF,57,0)</f>
        <v>16534.928333333301</v>
      </c>
      <c r="P131" s="44">
        <f>VLOOKUP(C131,[2]Sheet1!$B:$BH,59,0)</f>
        <v>35380.051666666666</v>
      </c>
      <c r="Q131" s="108">
        <f t="shared" si="21"/>
        <v>41575.086666666641</v>
      </c>
      <c r="R131" s="109">
        <f>VLOOKUP(C131,[3]Sheet2!$A:$V,21,0)</f>
        <v>174000</v>
      </c>
      <c r="S131" s="109">
        <v>84000</v>
      </c>
      <c r="T131" s="109"/>
      <c r="U131" s="109"/>
      <c r="V131" s="109">
        <f t="shared" si="22"/>
        <v>258000</v>
      </c>
      <c r="W131" s="106">
        <f t="shared" si="23"/>
        <v>-216424.91333333336</v>
      </c>
      <c r="X131" s="112">
        <f t="shared" si="24"/>
        <v>99209.569999999992</v>
      </c>
      <c r="Y131" s="61">
        <f t="shared" si="25"/>
        <v>-216424.91333333336</v>
      </c>
      <c r="Z131" s="107">
        <f t="shared" si="26"/>
        <v>0</v>
      </c>
      <c r="AA131" s="138">
        <v>50000</v>
      </c>
      <c r="AB131" s="17">
        <f t="shared" si="27"/>
        <v>50000</v>
      </c>
      <c r="AC131" s="26" t="str">
        <f t="shared" si="28"/>
        <v>100%</v>
      </c>
      <c r="AD131" s="122">
        <f t="shared" si="16"/>
        <v>0.22441271372348737</v>
      </c>
      <c r="AE131" s="124"/>
      <c r="AF131" s="124"/>
      <c r="AG131" s="124"/>
      <c r="AH131" s="124">
        <f t="shared" si="17"/>
        <v>0</v>
      </c>
      <c r="AI131" s="24"/>
      <c r="AJ131" s="126">
        <f t="shared" si="18"/>
        <v>0</v>
      </c>
      <c r="AK131" s="17">
        <f t="shared" si="19"/>
        <v>50000</v>
      </c>
      <c r="AL131" s="14">
        <v>45474</v>
      </c>
      <c r="AM131" s="135">
        <v>3</v>
      </c>
      <c r="AN131" s="14">
        <f t="shared" si="29"/>
        <v>45471</v>
      </c>
      <c r="AO131" s="10" t="s">
        <v>23</v>
      </c>
      <c r="AP131" s="17"/>
      <c r="AQ131" s="7" t="s">
        <v>571</v>
      </c>
      <c r="AR131" s="20"/>
    </row>
    <row r="132" spans="1:44" ht="36" hidden="1" customHeight="1" x14ac:dyDescent="0.25">
      <c r="A132" s="7">
        <f t="shared" si="20"/>
        <v>129</v>
      </c>
      <c r="B132" s="7" t="s">
        <v>29</v>
      </c>
      <c r="C132" s="8" t="s">
        <v>426</v>
      </c>
      <c r="D132" s="114" t="s">
        <v>427</v>
      </c>
      <c r="E132" s="12" t="s">
        <v>621</v>
      </c>
      <c r="F132" s="11" t="s">
        <v>21</v>
      </c>
      <c r="G132" s="12" t="s">
        <v>22</v>
      </c>
      <c r="H132" s="73">
        <v>0.8</v>
      </c>
      <c r="I132" s="31">
        <f>VLOOKUP(C132,[1]Sheet1!$B:$AY,50,0)</f>
        <v>1384822.71</v>
      </c>
      <c r="J132" s="31">
        <f>VLOOKUP(C132,[1]Sheet1!$B:$AZ,51,0)</f>
        <v>1208289.29</v>
      </c>
      <c r="K132" s="44">
        <f>VLOOKUP(C132,[1]Sheet1!$B$5:$BB$697,53,0)</f>
        <v>85747.361666666693</v>
      </c>
      <c r="L132" s="44">
        <f>VLOOKUP(C132,[1]Sheet1!$B:$BC,54,0)</f>
        <v>140176.35333333301</v>
      </c>
      <c r="M132" s="44">
        <f>VLOOKUP(C132,[1]Sheet1!$B:$BD,55,0)</f>
        <v>201381.54833333299</v>
      </c>
      <c r="N132" s="44">
        <f>VLOOKUP(C132,[1]Sheet1!$B:$BE,56,0)</f>
        <v>201381.54833333299</v>
      </c>
      <c r="O132" s="44">
        <f>VLOOKUP(C132,[1]Sheet1!$B:$BF,57,0)</f>
        <v>213246.65</v>
      </c>
      <c r="P132" s="44">
        <f>VLOOKUP(C132,[2]Sheet1!$B:$BH,59,0)</f>
        <v>228636.29333333333</v>
      </c>
      <c r="Q132" s="108">
        <f t="shared" si="21"/>
        <v>856455.80399999919</v>
      </c>
      <c r="R132" s="109">
        <f>VLOOKUP(C132,[3]Sheet2!$A:$V,21,0)</f>
        <v>835000</v>
      </c>
      <c r="S132" s="109">
        <f>800000+35000</f>
        <v>835000</v>
      </c>
      <c r="T132" s="109"/>
      <c r="U132" s="109">
        <v>300000</v>
      </c>
      <c r="V132" s="109">
        <f t="shared" si="22"/>
        <v>1970000</v>
      </c>
      <c r="W132" s="106">
        <f t="shared" si="23"/>
        <v>-1113544.1960000009</v>
      </c>
      <c r="X132" s="112">
        <f t="shared" si="24"/>
        <v>908289.29</v>
      </c>
      <c r="Y132" s="61">
        <f t="shared" si="25"/>
        <v>-1113544.1960000009</v>
      </c>
      <c r="Z132" s="107">
        <f t="shared" si="26"/>
        <v>0</v>
      </c>
      <c r="AA132" s="61"/>
      <c r="AB132" s="128">
        <f t="shared" si="27"/>
        <v>0</v>
      </c>
      <c r="AC132" s="26" t="str">
        <f t="shared" si="28"/>
        <v>100%</v>
      </c>
      <c r="AD132" s="122">
        <f t="shared" ref="AD132:AD194" si="30">AB132/$AB$1</f>
        <v>0</v>
      </c>
      <c r="AE132" s="124"/>
      <c r="AF132" s="124"/>
      <c r="AG132" s="124"/>
      <c r="AH132" s="124">
        <f t="shared" si="17"/>
        <v>0</v>
      </c>
      <c r="AI132" s="24"/>
      <c r="AJ132" s="126">
        <f t="shared" si="18"/>
        <v>0</v>
      </c>
      <c r="AK132" s="17">
        <f t="shared" si="19"/>
        <v>0</v>
      </c>
      <c r="AL132" s="14">
        <v>45474</v>
      </c>
      <c r="AM132" s="135">
        <v>3</v>
      </c>
      <c r="AN132" s="14">
        <f t="shared" si="29"/>
        <v>45471</v>
      </c>
      <c r="AO132" s="10" t="s">
        <v>23</v>
      </c>
      <c r="AP132" s="17"/>
      <c r="AQ132" s="7" t="s">
        <v>572</v>
      </c>
      <c r="AR132" s="20"/>
    </row>
    <row r="133" spans="1:44" ht="36" hidden="1" customHeight="1" x14ac:dyDescent="0.25">
      <c r="A133" s="7">
        <f t="shared" si="20"/>
        <v>130</v>
      </c>
      <c r="B133" s="7" t="s">
        <v>29</v>
      </c>
      <c r="C133" s="8" t="s">
        <v>185</v>
      </c>
      <c r="D133" s="121" t="s">
        <v>464</v>
      </c>
      <c r="E133" s="12" t="s">
        <v>622</v>
      </c>
      <c r="F133" s="11" t="s">
        <v>27</v>
      </c>
      <c r="G133" s="12" t="s">
        <v>22</v>
      </c>
      <c r="H133" s="73">
        <v>0.8</v>
      </c>
      <c r="I133" s="31">
        <f>VLOOKUP(C133,[1]Sheet1!$B:$AY,50,0)</f>
        <v>47499.09</v>
      </c>
      <c r="J133" s="31">
        <f>VLOOKUP(C133,[1]Sheet1!$B:$AZ,51,0)</f>
        <v>21057.09</v>
      </c>
      <c r="K133" s="44">
        <f>VLOOKUP(C133,[1]Sheet1!$B$5:$BB$697,53,0)</f>
        <v>0</v>
      </c>
      <c r="L133" s="44">
        <f>VLOOKUP(C133,[1]Sheet1!$B:$BC,54,0)</f>
        <v>816.34833333333302</v>
      </c>
      <c r="M133" s="44">
        <f>VLOOKUP(C133,[1]Sheet1!$B:$BD,55,0)</f>
        <v>816.34833333333302</v>
      </c>
      <c r="N133" s="44">
        <f>VLOOKUP(C133,[1]Sheet1!$B:$BE,56,0)</f>
        <v>3509.5149999999999</v>
      </c>
      <c r="O133" s="44">
        <f>VLOOKUP(C133,[1]Sheet1!$B:$BF,57,0)</f>
        <v>7916.5150000000003</v>
      </c>
      <c r="P133" s="44">
        <f>VLOOKUP(C133,[2]Sheet1!$B:$BH,59,0)</f>
        <v>7916.5149999999994</v>
      </c>
      <c r="Q133" s="108">
        <f t="shared" si="21"/>
        <v>16780.193333333333</v>
      </c>
      <c r="R133" s="109">
        <f>VLOOKUP(C133,[3]Sheet2!$A:$V,21,0)</f>
        <v>35230.86</v>
      </c>
      <c r="S133" s="109">
        <v>10000</v>
      </c>
      <c r="T133" s="109"/>
      <c r="U133" s="109"/>
      <c r="V133" s="109">
        <f t="shared" si="22"/>
        <v>45230.86</v>
      </c>
      <c r="W133" s="106">
        <f t="shared" si="23"/>
        <v>-28450.666666666668</v>
      </c>
      <c r="X133" s="112">
        <f t="shared" si="24"/>
        <v>21057.09</v>
      </c>
      <c r="Y133" s="61">
        <f t="shared" si="25"/>
        <v>-28450.666666666668</v>
      </c>
      <c r="Z133" s="107">
        <f t="shared" si="26"/>
        <v>0</v>
      </c>
      <c r="AA133" s="138">
        <v>20000</v>
      </c>
      <c r="AB133" s="17">
        <f t="shared" si="27"/>
        <v>20000</v>
      </c>
      <c r="AC133" s="26" t="str">
        <f t="shared" si="28"/>
        <v>100%</v>
      </c>
      <c r="AD133" s="122">
        <f t="shared" si="30"/>
        <v>8.976508548939495E-2</v>
      </c>
      <c r="AE133" s="124"/>
      <c r="AF133" s="124"/>
      <c r="AG133" s="124"/>
      <c r="AH133" s="124">
        <f t="shared" ref="AH133:AH194" si="31">SUM(AE133:AG133)</f>
        <v>0</v>
      </c>
      <c r="AI133" s="24">
        <v>0</v>
      </c>
      <c r="AJ133" s="126">
        <f t="shared" ref="AJ133:AJ194" si="32">IF(AB133=0,0,AH133/AB133+AI133)</f>
        <v>0</v>
      </c>
      <c r="AK133" s="17">
        <f t="shared" ref="AK133:AK193" si="33">AB133*(1-AJ133)</f>
        <v>20000</v>
      </c>
      <c r="AL133" s="14">
        <v>45474</v>
      </c>
      <c r="AM133" s="135">
        <v>3</v>
      </c>
      <c r="AN133" s="14">
        <f t="shared" si="29"/>
        <v>45471</v>
      </c>
      <c r="AO133" s="10" t="s">
        <v>23</v>
      </c>
      <c r="AP133" s="17"/>
      <c r="AQ133" s="7" t="s">
        <v>573</v>
      </c>
      <c r="AR133" s="20"/>
    </row>
    <row r="134" spans="1:44" ht="36" hidden="1" customHeight="1" x14ac:dyDescent="0.25">
      <c r="A134" s="7">
        <f t="shared" ref="A134:A194" si="34">ROW()-3</f>
        <v>131</v>
      </c>
      <c r="B134" s="113" t="s">
        <v>554</v>
      </c>
      <c r="C134" s="8" t="s">
        <v>177</v>
      </c>
      <c r="D134" s="114" t="s">
        <v>178</v>
      </c>
      <c r="E134" s="12" t="s">
        <v>622</v>
      </c>
      <c r="F134" s="11" t="s">
        <v>46</v>
      </c>
      <c r="G134" s="12" t="s">
        <v>22</v>
      </c>
      <c r="H134" s="73">
        <v>0.8</v>
      </c>
      <c r="I134" s="31">
        <f>VLOOKUP(C134,[1]Sheet1!$B:$AY,50,0)</f>
        <v>430894.89</v>
      </c>
      <c r="J134" s="31">
        <f>VLOOKUP(C134,[1]Sheet1!$B:$AZ,51,0)</f>
        <v>398246.01</v>
      </c>
      <c r="K134" s="44">
        <f>VLOOKUP(C134,[1]Sheet1!$B$5:$BB$697,53,0)</f>
        <v>17830.275000000001</v>
      </c>
      <c r="L134" s="44">
        <f>VLOOKUP(C134,[1]Sheet1!$B:$BC,54,0)</f>
        <v>18034.081666666701</v>
      </c>
      <c r="M134" s="44">
        <f>VLOOKUP(C134,[1]Sheet1!$B:$BD,55,0)</f>
        <v>18357.02</v>
      </c>
      <c r="N134" s="44">
        <f>VLOOKUP(C134,[1]Sheet1!$B:$BE,56,0)</f>
        <v>18290.404999999999</v>
      </c>
      <c r="O134" s="44">
        <f>VLOOKUP(C134,[1]Sheet1!$B:$BF,57,0)</f>
        <v>18150.2133333333</v>
      </c>
      <c r="P134" s="44">
        <f>VLOOKUP(C134,[2]Sheet1!$B:$BH,59,0)</f>
        <v>16236.233333333332</v>
      </c>
      <c r="Q134" s="108">
        <f t="shared" si="21"/>
        <v>85518.582666666684</v>
      </c>
      <c r="R134" s="109">
        <f>VLOOKUP(C134,[3]Sheet2!$A:$V,21,0)</f>
        <v>0</v>
      </c>
      <c r="S134" s="109"/>
      <c r="T134" s="109"/>
      <c r="U134" s="109"/>
      <c r="V134" s="109">
        <f t="shared" si="22"/>
        <v>0</v>
      </c>
      <c r="W134" s="106">
        <f t="shared" si="23"/>
        <v>85518.582666666684</v>
      </c>
      <c r="X134" s="112">
        <f t="shared" si="24"/>
        <v>398246.01</v>
      </c>
      <c r="Y134" s="61">
        <f t="shared" si="25"/>
        <v>85518.582666666684</v>
      </c>
      <c r="Z134" s="107">
        <f t="shared" si="26"/>
        <v>85518.582666666684</v>
      </c>
      <c r="AA134" s="138">
        <v>10000</v>
      </c>
      <c r="AB134" s="17">
        <f t="shared" si="27"/>
        <v>10000</v>
      </c>
      <c r="AC134" s="26">
        <f t="shared" si="28"/>
        <v>0.11693364983582435</v>
      </c>
      <c r="AD134" s="122">
        <f t="shared" si="30"/>
        <v>4.4882542744697475E-2</v>
      </c>
      <c r="AE134" s="124"/>
      <c r="AF134" s="124"/>
      <c r="AG134" s="124"/>
      <c r="AH134" s="124">
        <f t="shared" si="31"/>
        <v>0</v>
      </c>
      <c r="AI134" s="24"/>
      <c r="AJ134" s="126">
        <f t="shared" si="32"/>
        <v>0</v>
      </c>
      <c r="AK134" s="17">
        <f t="shared" si="33"/>
        <v>10000</v>
      </c>
      <c r="AL134" s="14">
        <v>45474</v>
      </c>
      <c r="AM134" s="135">
        <v>3</v>
      </c>
      <c r="AN134" s="14">
        <f t="shared" si="29"/>
        <v>45471</v>
      </c>
      <c r="AO134" s="10" t="s">
        <v>23</v>
      </c>
      <c r="AP134" s="17"/>
      <c r="AQ134" s="7" t="s">
        <v>571</v>
      </c>
      <c r="AR134" s="20"/>
    </row>
    <row r="135" spans="1:44" ht="36" hidden="1" customHeight="1" x14ac:dyDescent="0.25">
      <c r="A135" s="7">
        <f t="shared" si="34"/>
        <v>132</v>
      </c>
      <c r="B135" s="7" t="s">
        <v>29</v>
      </c>
      <c r="C135" s="8" t="s">
        <v>467</v>
      </c>
      <c r="D135" s="114" t="s">
        <v>468</v>
      </c>
      <c r="E135" s="12" t="s">
        <v>622</v>
      </c>
      <c r="F135" s="11" t="s">
        <v>21</v>
      </c>
      <c r="G135" s="12" t="s">
        <v>22</v>
      </c>
      <c r="H135" s="73">
        <v>0.8</v>
      </c>
      <c r="I135" s="31">
        <f>VLOOKUP(C135,[1]Sheet1!$B:$AY,50,0)</f>
        <v>696441.1</v>
      </c>
      <c r="J135" s="31">
        <f>VLOOKUP(C135,[1]Sheet1!$B:$AZ,51,0)</f>
        <v>647149.69999999995</v>
      </c>
      <c r="K135" s="44">
        <f>VLOOKUP(C135,[1]Sheet1!$B$5:$BB$697,53,0)</f>
        <v>84091.6</v>
      </c>
      <c r="L135" s="44">
        <f>VLOOKUP(C135,[1]Sheet1!$B:$BC,54,0)</f>
        <v>61718.65</v>
      </c>
      <c r="M135" s="44">
        <f>VLOOKUP(C135,[1]Sheet1!$B:$BD,55,0)</f>
        <v>68297.36</v>
      </c>
      <c r="N135" s="44">
        <f>VLOOKUP(C135,[1]Sheet1!$B:$BE,56,0)</f>
        <v>48947.360000000001</v>
      </c>
      <c r="O135" s="44">
        <f>VLOOKUP(C135,[1]Sheet1!$B:$BF,57,0)</f>
        <v>57162.593333333301</v>
      </c>
      <c r="P135" s="44">
        <f>VLOOKUP(C135,[2]Sheet1!$B:$BH,59,0)</f>
        <v>33066.764999999999</v>
      </c>
      <c r="Q135" s="108">
        <f t="shared" ref="Q135:Q193" si="35">SUM(K135:P135)*H135</f>
        <v>282627.46266666666</v>
      </c>
      <c r="R135" s="109">
        <f>VLOOKUP(C135,[3]Sheet2!$A:$V,21,0)</f>
        <v>0</v>
      </c>
      <c r="S135" s="109"/>
      <c r="T135" s="109"/>
      <c r="U135" s="109"/>
      <c r="V135" s="109">
        <f t="shared" ref="V135:V193" si="36">SUM(R135:U135)</f>
        <v>0</v>
      </c>
      <c r="W135" s="106">
        <f t="shared" ref="W135:W193" si="37">Q135-V135</f>
        <v>282627.46266666666</v>
      </c>
      <c r="X135" s="112">
        <f t="shared" ref="X135:X193" si="38">J135-T135-U135</f>
        <v>647149.69999999995</v>
      </c>
      <c r="Y135" s="61">
        <f t="shared" ref="Y135:Y193" si="39">_xlfn.IFS(G135="原材料",X135,G135="涉诉",X135,G135="临采",X135,G135="零部件",W135,G135="销售",W135,G135="固定资产",X135)</f>
        <v>282627.46266666666</v>
      </c>
      <c r="Z135" s="107">
        <f t="shared" ref="Z135:Z193" si="40">IF(Y135&gt;=0,Y135,0)</f>
        <v>282627.46266666666</v>
      </c>
      <c r="AA135" s="61"/>
      <c r="AB135" s="17">
        <f t="shared" ref="AB135:AB194" si="41">AA135</f>
        <v>0</v>
      </c>
      <c r="AC135" s="26">
        <f t="shared" ref="AC135:AC194" si="42">IF(Z135&lt;=0,"100%",AA135/Z135)</f>
        <v>0</v>
      </c>
      <c r="AD135" s="122">
        <f t="shared" si="30"/>
        <v>0</v>
      </c>
      <c r="AE135" s="124"/>
      <c r="AF135" s="124"/>
      <c r="AG135" s="124"/>
      <c r="AH135" s="124">
        <f t="shared" si="31"/>
        <v>0</v>
      </c>
      <c r="AI135" s="24"/>
      <c r="AJ135" s="126">
        <f t="shared" si="32"/>
        <v>0</v>
      </c>
      <c r="AK135" s="17">
        <f t="shared" si="33"/>
        <v>0</v>
      </c>
      <c r="AL135" s="14">
        <v>45474</v>
      </c>
      <c r="AM135" s="135">
        <v>3</v>
      </c>
      <c r="AN135" s="14">
        <f t="shared" si="29"/>
        <v>45471</v>
      </c>
      <c r="AO135" s="10" t="s">
        <v>23</v>
      </c>
      <c r="AP135" s="17"/>
      <c r="AQ135" s="7" t="s">
        <v>572</v>
      </c>
      <c r="AR135" s="20"/>
    </row>
    <row r="136" spans="1:44" ht="36" hidden="1" customHeight="1" x14ac:dyDescent="0.25">
      <c r="A136" s="7">
        <f t="shared" si="34"/>
        <v>133</v>
      </c>
      <c r="B136" s="113" t="s">
        <v>555</v>
      </c>
      <c r="C136" s="8" t="s">
        <v>469</v>
      </c>
      <c r="D136" s="114" t="s">
        <v>470</v>
      </c>
      <c r="E136" s="12" t="s">
        <v>622</v>
      </c>
      <c r="F136" s="11" t="s">
        <v>67</v>
      </c>
      <c r="G136" s="12" t="s">
        <v>22</v>
      </c>
      <c r="H136" s="73">
        <v>0.8</v>
      </c>
      <c r="I136" s="31">
        <f>VLOOKUP(C136,[1]Sheet1!$B:$AY,50,0)</f>
        <v>269809.65999999997</v>
      </c>
      <c r="J136" s="31">
        <f>VLOOKUP(C136,[1]Sheet1!$B:$AZ,51,0)</f>
        <v>224752.26</v>
      </c>
      <c r="K136" s="44">
        <f>VLOOKUP(C136,[1]Sheet1!$B$5:$BB$697,53,0)</f>
        <v>13922.2383333333</v>
      </c>
      <c r="L136" s="44">
        <f>VLOOKUP(C136,[1]Sheet1!$B:$BC,54,0)</f>
        <v>14972.584999999999</v>
      </c>
      <c r="M136" s="44">
        <f>VLOOKUP(C136,[1]Sheet1!$B:$BD,55,0)</f>
        <v>13115.4216666667</v>
      </c>
      <c r="N136" s="44">
        <f>VLOOKUP(C136,[1]Sheet1!$B:$BE,56,0)</f>
        <v>17891.073333333301</v>
      </c>
      <c r="O136" s="44">
        <f>VLOOKUP(C136,[1]Sheet1!$B:$BF,57,0)</f>
        <v>16237.721666666699</v>
      </c>
      <c r="P136" s="44">
        <f>VLOOKUP(C136,[2]Sheet1!$B:$BH,59,0)</f>
        <v>20600.64</v>
      </c>
      <c r="Q136" s="108">
        <f t="shared" si="35"/>
        <v>77391.743999999992</v>
      </c>
      <c r="R136" s="109">
        <f>VLOOKUP(C136,[3]Sheet2!$A:$V,21,0)</f>
        <v>0</v>
      </c>
      <c r="S136" s="109"/>
      <c r="T136" s="109"/>
      <c r="U136" s="109"/>
      <c r="V136" s="109">
        <f t="shared" si="36"/>
        <v>0</v>
      </c>
      <c r="W136" s="106">
        <f t="shared" si="37"/>
        <v>77391.743999999992</v>
      </c>
      <c r="X136" s="112">
        <f t="shared" si="38"/>
        <v>224752.26</v>
      </c>
      <c r="Y136" s="61">
        <f t="shared" si="39"/>
        <v>77391.743999999992</v>
      </c>
      <c r="Z136" s="107">
        <f t="shared" si="40"/>
        <v>77391.743999999992</v>
      </c>
      <c r="AA136" s="138">
        <v>10000</v>
      </c>
      <c r="AB136" s="17">
        <f t="shared" si="41"/>
        <v>10000</v>
      </c>
      <c r="AC136" s="26">
        <f t="shared" si="42"/>
        <v>0.12921274910150624</v>
      </c>
      <c r="AD136" s="122">
        <f t="shared" si="30"/>
        <v>4.4882542744697475E-2</v>
      </c>
      <c r="AE136" s="124"/>
      <c r="AF136" s="124"/>
      <c r="AG136" s="124"/>
      <c r="AH136" s="124">
        <f t="shared" si="31"/>
        <v>0</v>
      </c>
      <c r="AI136" s="24"/>
      <c r="AJ136" s="126">
        <f t="shared" si="32"/>
        <v>0</v>
      </c>
      <c r="AK136" s="17">
        <f t="shared" si="33"/>
        <v>10000</v>
      </c>
      <c r="AL136" s="14">
        <v>45474</v>
      </c>
      <c r="AM136" s="135">
        <v>3</v>
      </c>
      <c r="AN136" s="14">
        <f t="shared" si="29"/>
        <v>45471</v>
      </c>
      <c r="AO136" s="10" t="s">
        <v>23</v>
      </c>
      <c r="AP136" s="17"/>
      <c r="AQ136" s="7" t="s">
        <v>573</v>
      </c>
      <c r="AR136" s="20"/>
    </row>
    <row r="137" spans="1:44" ht="36" hidden="1" customHeight="1" x14ac:dyDescent="0.25">
      <c r="A137" s="7">
        <f t="shared" si="34"/>
        <v>134</v>
      </c>
      <c r="B137" s="7" t="s">
        <v>29</v>
      </c>
      <c r="C137" s="8" t="s">
        <v>100</v>
      </c>
      <c r="D137" s="114" t="s">
        <v>101</v>
      </c>
      <c r="E137" s="12" t="s">
        <v>621</v>
      </c>
      <c r="F137" s="11" t="s">
        <v>21</v>
      </c>
      <c r="G137" s="12" t="s">
        <v>22</v>
      </c>
      <c r="H137" s="73">
        <v>0.8</v>
      </c>
      <c r="I137" s="31">
        <f>VLOOKUP(C137,[1]Sheet1!$B:$AY,50,0)</f>
        <v>497426.57</v>
      </c>
      <c r="J137" s="31">
        <f>VLOOKUP(C137,[1]Sheet1!$B:$AZ,51,0)</f>
        <v>292907.87</v>
      </c>
      <c r="K137" s="44">
        <f>VLOOKUP(C137,[1]Sheet1!$B$5:$BB$697,53,0)</f>
        <v>0</v>
      </c>
      <c r="L137" s="44">
        <f>VLOOKUP(C137,[1]Sheet1!$B:$BC,54,0)</f>
        <v>22491.238333333298</v>
      </c>
      <c r="M137" s="44">
        <f>VLOOKUP(C137,[1]Sheet1!$B:$BD,55,0)</f>
        <v>22491.238333333298</v>
      </c>
      <c r="N137" s="44">
        <f>VLOOKUP(C137,[1]Sheet1!$B:$BE,56,0)</f>
        <v>48817.978333333303</v>
      </c>
      <c r="O137" s="44">
        <f>VLOOKUP(C137,[1]Sheet1!$B:$BF,57,0)</f>
        <v>71542.278333333306</v>
      </c>
      <c r="P137" s="44">
        <f>VLOOKUP(C137,[2]Sheet1!$B:$BH,59,0)</f>
        <v>82904.42833333333</v>
      </c>
      <c r="Q137" s="108">
        <f t="shared" si="35"/>
        <v>198597.72933333326</v>
      </c>
      <c r="R137" s="109">
        <f>VLOOKUP(C137,[3]Sheet2!$A:$V,21,0)</f>
        <v>170000</v>
      </c>
      <c r="S137" s="109"/>
      <c r="T137" s="109"/>
      <c r="U137" s="109"/>
      <c r="V137" s="109">
        <f t="shared" si="36"/>
        <v>170000</v>
      </c>
      <c r="W137" s="106">
        <f t="shared" si="37"/>
        <v>28597.729333333264</v>
      </c>
      <c r="X137" s="112">
        <f t="shared" si="38"/>
        <v>292907.87</v>
      </c>
      <c r="Y137" s="61">
        <f t="shared" si="39"/>
        <v>28597.729333333264</v>
      </c>
      <c r="Z137" s="107">
        <f t="shared" si="40"/>
        <v>28597.729333333264</v>
      </c>
      <c r="AA137" s="138">
        <v>40000</v>
      </c>
      <c r="AB137" s="17">
        <f t="shared" si="41"/>
        <v>40000</v>
      </c>
      <c r="AC137" s="26">
        <f t="shared" si="42"/>
        <v>1.3987124478927195</v>
      </c>
      <c r="AD137" s="122">
        <f t="shared" si="30"/>
        <v>0.1795301709787899</v>
      </c>
      <c r="AE137" s="124"/>
      <c r="AF137" s="124"/>
      <c r="AG137" s="124"/>
      <c r="AH137" s="124">
        <f t="shared" si="31"/>
        <v>0</v>
      </c>
      <c r="AI137" s="24"/>
      <c r="AJ137" s="126">
        <f t="shared" si="32"/>
        <v>0</v>
      </c>
      <c r="AK137" s="17">
        <f t="shared" si="33"/>
        <v>40000</v>
      </c>
      <c r="AL137" s="14">
        <v>45474</v>
      </c>
      <c r="AM137" s="135">
        <v>3</v>
      </c>
      <c r="AN137" s="14">
        <f t="shared" si="29"/>
        <v>45471</v>
      </c>
      <c r="AO137" s="10" t="s">
        <v>23</v>
      </c>
      <c r="AP137" s="17"/>
      <c r="AQ137" s="113" t="s">
        <v>561</v>
      </c>
      <c r="AR137" s="20"/>
    </row>
    <row r="138" spans="1:44" ht="36" hidden="1" customHeight="1" x14ac:dyDescent="0.25">
      <c r="A138" s="7">
        <f t="shared" si="34"/>
        <v>135</v>
      </c>
      <c r="B138" s="113" t="s">
        <v>555</v>
      </c>
      <c r="C138" s="8" t="s">
        <v>471</v>
      </c>
      <c r="D138" s="114" t="s">
        <v>472</v>
      </c>
      <c r="E138" s="12" t="s">
        <v>622</v>
      </c>
      <c r="F138" s="11" t="s">
        <v>27</v>
      </c>
      <c r="G138" s="12" t="s">
        <v>22</v>
      </c>
      <c r="H138" s="73">
        <v>0.8</v>
      </c>
      <c r="I138" s="31">
        <f>VLOOKUP(C138,[1]Sheet1!$B:$AY,50,0)</f>
        <v>205271.17</v>
      </c>
      <c r="J138" s="31">
        <f>VLOOKUP(C138,[1]Sheet1!$B:$AZ,51,0)</f>
        <v>137119.19</v>
      </c>
      <c r="K138" s="44">
        <f>VLOOKUP(C138,[1]Sheet1!$B$5:$BB$697,53,0)</f>
        <v>15262.6366666667</v>
      </c>
      <c r="L138" s="44">
        <f>VLOOKUP(C138,[1]Sheet1!$B:$BC,54,0)</f>
        <v>15546.5666666667</v>
      </c>
      <c r="M138" s="44">
        <f>VLOOKUP(C138,[1]Sheet1!$B:$BD,55,0)</f>
        <v>17250.153333333299</v>
      </c>
      <c r="N138" s="44">
        <f>VLOOKUP(C138,[1]Sheet1!$B:$BE,56,0)</f>
        <v>15900.153333333301</v>
      </c>
      <c r="O138" s="44">
        <f>VLOOKUP(C138,[1]Sheet1!$B:$BF,57,0)</f>
        <v>21720.746666666699</v>
      </c>
      <c r="P138" s="44">
        <f>VLOOKUP(C138,[2]Sheet1!$B:$BH,59,0)</f>
        <v>21722.156666666666</v>
      </c>
      <c r="Q138" s="108">
        <f t="shared" si="35"/>
        <v>85921.930666666696</v>
      </c>
      <c r="R138" s="109">
        <f>VLOOKUP(C138,[3]Sheet2!$A:$V,21,0)</f>
        <v>24000</v>
      </c>
      <c r="S138" s="109"/>
      <c r="T138" s="109"/>
      <c r="U138" s="109"/>
      <c r="V138" s="109">
        <f t="shared" si="36"/>
        <v>24000</v>
      </c>
      <c r="W138" s="106">
        <f t="shared" si="37"/>
        <v>61921.930666666696</v>
      </c>
      <c r="X138" s="112">
        <f t="shared" si="38"/>
        <v>137119.19</v>
      </c>
      <c r="Y138" s="61">
        <f t="shared" si="39"/>
        <v>61921.930666666696</v>
      </c>
      <c r="Z138" s="107">
        <f t="shared" si="40"/>
        <v>61921.930666666696</v>
      </c>
      <c r="AA138" s="138">
        <v>10000</v>
      </c>
      <c r="AB138" s="17">
        <f t="shared" si="41"/>
        <v>10000</v>
      </c>
      <c r="AC138" s="26">
        <f t="shared" si="42"/>
        <v>0.1614936726348411</v>
      </c>
      <c r="AD138" s="122">
        <f t="shared" si="30"/>
        <v>4.4882542744697475E-2</v>
      </c>
      <c r="AE138" s="124"/>
      <c r="AF138" s="124"/>
      <c r="AG138" s="124"/>
      <c r="AH138" s="124">
        <f t="shared" si="31"/>
        <v>0</v>
      </c>
      <c r="AI138" s="24"/>
      <c r="AJ138" s="126">
        <f t="shared" si="32"/>
        <v>0</v>
      </c>
      <c r="AK138" s="17">
        <f t="shared" si="33"/>
        <v>10000</v>
      </c>
      <c r="AL138" s="14">
        <v>45474</v>
      </c>
      <c r="AM138" s="135">
        <v>3</v>
      </c>
      <c r="AN138" s="14">
        <f t="shared" si="29"/>
        <v>45471</v>
      </c>
      <c r="AO138" s="10" t="s">
        <v>23</v>
      </c>
      <c r="AP138" s="17"/>
      <c r="AQ138" s="7" t="s">
        <v>574</v>
      </c>
      <c r="AR138" s="20"/>
    </row>
    <row r="139" spans="1:44" ht="36" hidden="1" customHeight="1" x14ac:dyDescent="0.25">
      <c r="A139" s="7">
        <f t="shared" si="34"/>
        <v>136</v>
      </c>
      <c r="B139" s="113" t="s">
        <v>555</v>
      </c>
      <c r="C139" s="8" t="s">
        <v>473</v>
      </c>
      <c r="D139" s="114" t="s">
        <v>474</v>
      </c>
      <c r="E139" s="12" t="s">
        <v>622</v>
      </c>
      <c r="F139" s="11" t="s">
        <v>67</v>
      </c>
      <c r="G139" s="12" t="s">
        <v>22</v>
      </c>
      <c r="H139" s="73">
        <v>0.8</v>
      </c>
      <c r="I139" s="31">
        <f>VLOOKUP(C139,[1]Sheet1!$B:$AY,50,0)</f>
        <v>142389.5</v>
      </c>
      <c r="J139" s="31">
        <f>VLOOKUP(C139,[1]Sheet1!$B:$AZ,51,0)</f>
        <v>114380.15</v>
      </c>
      <c r="K139" s="44">
        <f>VLOOKUP(C139,[1]Sheet1!$B$5:$BB$697,53,0)</f>
        <v>9984.3583333333299</v>
      </c>
      <c r="L139" s="44">
        <f>VLOOKUP(C139,[1]Sheet1!$B:$BC,54,0)</f>
        <v>13692.8283333333</v>
      </c>
      <c r="M139" s="44">
        <f>VLOOKUP(C139,[1]Sheet1!$B:$BD,55,0)</f>
        <v>17906.95</v>
      </c>
      <c r="N139" s="44">
        <f>VLOOKUP(C139,[1]Sheet1!$B:$BE,56,0)</f>
        <v>18388.6116666667</v>
      </c>
      <c r="O139" s="44">
        <f>VLOOKUP(C139,[1]Sheet1!$B:$BF,57,0)</f>
        <v>20573.503333333301</v>
      </c>
      <c r="P139" s="44">
        <f>VLOOKUP(C139,[2]Sheet1!$B:$BH,59,0)</f>
        <v>17163.281666666666</v>
      </c>
      <c r="Q139" s="108">
        <f t="shared" si="35"/>
        <v>78167.626666666634</v>
      </c>
      <c r="R139" s="109">
        <f>VLOOKUP(C139,[3]Sheet2!$A:$V,21,0)</f>
        <v>0</v>
      </c>
      <c r="S139" s="109"/>
      <c r="T139" s="109"/>
      <c r="U139" s="109"/>
      <c r="V139" s="109">
        <f t="shared" si="36"/>
        <v>0</v>
      </c>
      <c r="W139" s="106">
        <f t="shared" si="37"/>
        <v>78167.626666666634</v>
      </c>
      <c r="X139" s="112">
        <f t="shared" si="38"/>
        <v>114380.15</v>
      </c>
      <c r="Y139" s="61">
        <f t="shared" si="39"/>
        <v>78167.626666666634</v>
      </c>
      <c r="Z139" s="107">
        <f t="shared" si="40"/>
        <v>78167.626666666634</v>
      </c>
      <c r="AA139" s="138">
        <v>10000</v>
      </c>
      <c r="AB139" s="17">
        <f t="shared" si="41"/>
        <v>10000</v>
      </c>
      <c r="AC139" s="26">
        <f t="shared" si="42"/>
        <v>0.12793019855449114</v>
      </c>
      <c r="AD139" s="122">
        <f t="shared" si="30"/>
        <v>4.4882542744697475E-2</v>
      </c>
      <c r="AE139" s="124"/>
      <c r="AF139" s="124"/>
      <c r="AG139" s="124"/>
      <c r="AH139" s="124">
        <f t="shared" si="31"/>
        <v>0</v>
      </c>
      <c r="AI139" s="24">
        <v>0.03</v>
      </c>
      <c r="AJ139" s="126">
        <f t="shared" si="32"/>
        <v>0.03</v>
      </c>
      <c r="AK139" s="17">
        <f t="shared" si="33"/>
        <v>9700</v>
      </c>
      <c r="AL139" s="14">
        <v>45474</v>
      </c>
      <c r="AM139" s="135">
        <v>3</v>
      </c>
      <c r="AN139" s="14">
        <f t="shared" si="29"/>
        <v>45471</v>
      </c>
      <c r="AO139" s="10" t="s">
        <v>23</v>
      </c>
      <c r="AP139" s="17"/>
      <c r="AQ139" s="7" t="s">
        <v>573</v>
      </c>
      <c r="AR139" s="20"/>
    </row>
    <row r="140" spans="1:44" ht="36" hidden="1" customHeight="1" x14ac:dyDescent="0.25">
      <c r="A140" s="7">
        <f t="shared" si="34"/>
        <v>137</v>
      </c>
      <c r="B140" s="7" t="s">
        <v>29</v>
      </c>
      <c r="C140" s="8" t="s">
        <v>475</v>
      </c>
      <c r="D140" s="114" t="s">
        <v>476</v>
      </c>
      <c r="E140" s="12" t="s">
        <v>621</v>
      </c>
      <c r="F140" s="11" t="s">
        <v>21</v>
      </c>
      <c r="G140" s="12" t="s">
        <v>22</v>
      </c>
      <c r="H140" s="73">
        <v>0.8</v>
      </c>
      <c r="I140" s="31">
        <f>VLOOKUP(C140,[1]Sheet1!$B:$AY,50,0)</f>
        <v>116636.48</v>
      </c>
      <c r="J140" s="31">
        <f>VLOOKUP(C140,[1]Sheet1!$B:$AZ,51,0)</f>
        <v>90773.08</v>
      </c>
      <c r="K140" s="44">
        <f>VLOOKUP(C140,[1]Sheet1!$B$5:$BB$697,53,0)</f>
        <v>8913.8033333333296</v>
      </c>
      <c r="L140" s="44">
        <f>VLOOKUP(C140,[1]Sheet1!$B:$BC,54,0)</f>
        <v>8337.0183333333298</v>
      </c>
      <c r="M140" s="44">
        <f>VLOOKUP(C140,[1]Sheet1!$B:$BD,55,0)</f>
        <v>8222.9650000000001</v>
      </c>
      <c r="N140" s="44">
        <f>VLOOKUP(C140,[1]Sheet1!$B:$BE,56,0)</f>
        <v>7453.80666666667</v>
      </c>
      <c r="O140" s="44">
        <f>VLOOKUP(C140,[1]Sheet1!$B:$BF,57,0)</f>
        <v>6303.80666666667</v>
      </c>
      <c r="P140" s="44">
        <f>VLOOKUP(C140,[2]Sheet1!$B:$BH,59,0)</f>
        <v>9071.5433333333331</v>
      </c>
      <c r="Q140" s="108">
        <f t="shared" si="35"/>
        <v>38642.354666666673</v>
      </c>
      <c r="R140" s="109">
        <f>VLOOKUP(C140,[3]Sheet2!$A:$V,21,0)</f>
        <v>40000</v>
      </c>
      <c r="S140" s="109"/>
      <c r="T140" s="109"/>
      <c r="U140" s="109"/>
      <c r="V140" s="109">
        <f t="shared" si="36"/>
        <v>40000</v>
      </c>
      <c r="W140" s="106">
        <f t="shared" si="37"/>
        <v>-1357.6453333333266</v>
      </c>
      <c r="X140" s="112">
        <f t="shared" si="38"/>
        <v>90773.08</v>
      </c>
      <c r="Y140" s="61">
        <f t="shared" si="39"/>
        <v>-1357.6453333333266</v>
      </c>
      <c r="Z140" s="107">
        <f t="shared" si="40"/>
        <v>0</v>
      </c>
      <c r="AA140" s="61"/>
      <c r="AB140" s="17">
        <f t="shared" si="41"/>
        <v>0</v>
      </c>
      <c r="AC140" s="26" t="str">
        <f t="shared" si="42"/>
        <v>100%</v>
      </c>
      <c r="AD140" s="122">
        <f t="shared" si="30"/>
        <v>0</v>
      </c>
      <c r="AE140" s="124"/>
      <c r="AF140" s="124"/>
      <c r="AG140" s="124"/>
      <c r="AH140" s="124">
        <f t="shared" si="31"/>
        <v>0</v>
      </c>
      <c r="AI140" s="24"/>
      <c r="AJ140" s="126">
        <f t="shared" si="32"/>
        <v>0</v>
      </c>
      <c r="AK140" s="17">
        <f t="shared" si="33"/>
        <v>0</v>
      </c>
      <c r="AL140" s="14">
        <v>45474</v>
      </c>
      <c r="AM140" s="135">
        <v>3</v>
      </c>
      <c r="AN140" s="14">
        <f t="shared" si="29"/>
        <v>45471</v>
      </c>
      <c r="AO140" s="10" t="s">
        <v>23</v>
      </c>
      <c r="AP140" s="17"/>
      <c r="AQ140" s="113" t="s">
        <v>561</v>
      </c>
      <c r="AR140" s="20"/>
    </row>
    <row r="141" spans="1:44" ht="36" hidden="1" customHeight="1" x14ac:dyDescent="0.25">
      <c r="A141" s="7">
        <f t="shared" si="34"/>
        <v>138</v>
      </c>
      <c r="B141" s="7" t="s">
        <v>29</v>
      </c>
      <c r="C141" s="8" t="s">
        <v>175</v>
      </c>
      <c r="D141" s="114" t="s">
        <v>176</v>
      </c>
      <c r="E141" s="12" t="s">
        <v>621</v>
      </c>
      <c r="F141" s="11" t="s">
        <v>21</v>
      </c>
      <c r="G141" s="12" t="s">
        <v>22</v>
      </c>
      <c r="H141" s="73">
        <v>0.8</v>
      </c>
      <c r="I141" s="31">
        <f>VLOOKUP(C141,[1]Sheet1!$B:$AY,50,0)</f>
        <v>143823.81</v>
      </c>
      <c r="J141" s="31">
        <f>VLOOKUP(C141,[1]Sheet1!$B:$AZ,51,0)</f>
        <v>94252.03</v>
      </c>
      <c r="K141" s="44">
        <f>VLOOKUP(C141,[1]Sheet1!$B$5:$BB$697,53,0)</f>
        <v>11164.766666666699</v>
      </c>
      <c r="L141" s="44">
        <f>VLOOKUP(C141,[1]Sheet1!$B:$BC,54,0)</f>
        <v>13767.1833333333</v>
      </c>
      <c r="M141" s="44">
        <f>VLOOKUP(C141,[1]Sheet1!$B:$BD,55,0)</f>
        <v>10794.1033333333</v>
      </c>
      <c r="N141" s="44">
        <f>VLOOKUP(C141,[1]Sheet1!$B:$BE,56,0)</f>
        <v>15272.105</v>
      </c>
      <c r="O141" s="44">
        <f>VLOOKUP(C141,[1]Sheet1!$B:$BF,57,0)</f>
        <v>14557.8</v>
      </c>
      <c r="P141" s="44">
        <f>VLOOKUP(C141,[2]Sheet1!$B:$BH,59,0)</f>
        <v>14986.434999999998</v>
      </c>
      <c r="Q141" s="108">
        <f t="shared" si="35"/>
        <v>64433.914666666642</v>
      </c>
      <c r="R141" s="109">
        <f>VLOOKUP(C141,[3]Sheet2!$A:$V,21,0)</f>
        <v>0</v>
      </c>
      <c r="S141" s="109"/>
      <c r="T141" s="109"/>
      <c r="U141" s="109"/>
      <c r="V141" s="109">
        <f t="shared" si="36"/>
        <v>0</v>
      </c>
      <c r="W141" s="106">
        <f t="shared" si="37"/>
        <v>64433.914666666642</v>
      </c>
      <c r="X141" s="112">
        <f t="shared" si="38"/>
        <v>94252.03</v>
      </c>
      <c r="Y141" s="61">
        <f t="shared" si="39"/>
        <v>64433.914666666642</v>
      </c>
      <c r="Z141" s="107">
        <f t="shared" si="40"/>
        <v>64433.914666666642</v>
      </c>
      <c r="AA141" s="138">
        <v>30000</v>
      </c>
      <c r="AB141" s="17">
        <f t="shared" si="41"/>
        <v>30000</v>
      </c>
      <c r="AC141" s="26">
        <f t="shared" si="42"/>
        <v>0.46559331611617549</v>
      </c>
      <c r="AD141" s="122">
        <f t="shared" si="30"/>
        <v>0.1346476282340924</v>
      </c>
      <c r="AE141" s="124"/>
      <c r="AF141" s="124"/>
      <c r="AG141" s="124"/>
      <c r="AH141" s="124">
        <f t="shared" si="31"/>
        <v>0</v>
      </c>
      <c r="AI141" s="24"/>
      <c r="AJ141" s="126">
        <f t="shared" si="32"/>
        <v>0</v>
      </c>
      <c r="AK141" s="17">
        <f t="shared" si="33"/>
        <v>30000</v>
      </c>
      <c r="AL141" s="14">
        <v>45474</v>
      </c>
      <c r="AM141" s="135">
        <v>3</v>
      </c>
      <c r="AN141" s="14">
        <f t="shared" si="29"/>
        <v>45471</v>
      </c>
      <c r="AO141" s="10" t="s">
        <v>23</v>
      </c>
      <c r="AP141" s="17"/>
      <c r="AQ141" s="7" t="s">
        <v>572</v>
      </c>
      <c r="AR141" s="20"/>
    </row>
    <row r="142" spans="1:44" ht="36" hidden="1" customHeight="1" x14ac:dyDescent="0.25">
      <c r="A142" s="7">
        <f t="shared" si="34"/>
        <v>139</v>
      </c>
      <c r="B142" s="7" t="s">
        <v>29</v>
      </c>
      <c r="C142" s="8" t="s">
        <v>479</v>
      </c>
      <c r="D142" s="114" t="s">
        <v>480</v>
      </c>
      <c r="E142" s="12" t="s">
        <v>621</v>
      </c>
      <c r="F142" s="11" t="s">
        <v>269</v>
      </c>
      <c r="G142" s="12" t="s">
        <v>22</v>
      </c>
      <c r="H142" s="73">
        <v>0.8</v>
      </c>
      <c r="I142" s="31">
        <f>VLOOKUP(C142,[1]Sheet1!$B:$AY,50,0)</f>
        <v>182685.16</v>
      </c>
      <c r="J142" s="31">
        <f>VLOOKUP(C142,[1]Sheet1!$B:$AZ,51,0)</f>
        <v>168329.64</v>
      </c>
      <c r="K142" s="44">
        <f>VLOOKUP(C142,[1]Sheet1!$B$5:$BB$697,53,0)</f>
        <v>9957.8683333333302</v>
      </c>
      <c r="L142" s="44">
        <f>VLOOKUP(C142,[1]Sheet1!$B:$BC,54,0)</f>
        <v>15846.8633333333</v>
      </c>
      <c r="M142" s="44">
        <f>VLOOKUP(C142,[1]Sheet1!$B:$BD,55,0)</f>
        <v>15846.8633333333</v>
      </c>
      <c r="N142" s="44">
        <f>VLOOKUP(C142,[1]Sheet1!$B:$BE,56,0)</f>
        <v>15846.8633333333</v>
      </c>
      <c r="O142" s="44">
        <f>VLOOKUP(C142,[1]Sheet1!$B:$BF,57,0)</f>
        <v>15846.8633333333</v>
      </c>
      <c r="P142" s="44">
        <f>VLOOKUP(C142,[2]Sheet1!$B:$BH,59,0)</f>
        <v>18239.45</v>
      </c>
      <c r="Q142" s="108">
        <f t="shared" si="35"/>
        <v>73267.817333333223</v>
      </c>
      <c r="R142" s="109">
        <f>VLOOKUP(C142,[3]Sheet2!$A:$V,21,0)</f>
        <v>20000</v>
      </c>
      <c r="S142" s="109"/>
      <c r="T142" s="109"/>
      <c r="U142" s="109"/>
      <c r="V142" s="109">
        <f t="shared" si="36"/>
        <v>20000</v>
      </c>
      <c r="W142" s="106">
        <f t="shared" si="37"/>
        <v>53267.817333333223</v>
      </c>
      <c r="X142" s="112">
        <f t="shared" si="38"/>
        <v>168329.64</v>
      </c>
      <c r="Y142" s="61">
        <f t="shared" si="39"/>
        <v>53267.817333333223</v>
      </c>
      <c r="Z142" s="107">
        <f t="shared" si="40"/>
        <v>53267.817333333223</v>
      </c>
      <c r="AA142" s="138">
        <v>10000</v>
      </c>
      <c r="AB142" s="17">
        <f t="shared" si="41"/>
        <v>10000</v>
      </c>
      <c r="AC142" s="26">
        <f t="shared" si="42"/>
        <v>0.1877306129782482</v>
      </c>
      <c r="AD142" s="122">
        <f t="shared" si="30"/>
        <v>4.4882542744697475E-2</v>
      </c>
      <c r="AE142" s="124"/>
      <c r="AF142" s="124"/>
      <c r="AG142" s="124"/>
      <c r="AH142" s="124">
        <f t="shared" si="31"/>
        <v>0</v>
      </c>
      <c r="AI142" s="24"/>
      <c r="AJ142" s="126">
        <f t="shared" si="32"/>
        <v>0</v>
      </c>
      <c r="AK142" s="17">
        <f t="shared" si="33"/>
        <v>10000</v>
      </c>
      <c r="AL142" s="14">
        <v>45474</v>
      </c>
      <c r="AM142" s="135">
        <v>3</v>
      </c>
      <c r="AN142" s="14">
        <f t="shared" si="29"/>
        <v>45471</v>
      </c>
      <c r="AO142" s="10" t="s">
        <v>23</v>
      </c>
      <c r="AP142" s="17"/>
      <c r="AQ142" s="7" t="s">
        <v>573</v>
      </c>
      <c r="AR142" s="20"/>
    </row>
    <row r="143" spans="1:44" ht="36" hidden="1" customHeight="1" x14ac:dyDescent="0.25">
      <c r="A143" s="7">
        <f t="shared" si="34"/>
        <v>140</v>
      </c>
      <c r="B143" s="113" t="s">
        <v>554</v>
      </c>
      <c r="C143" s="8" t="s">
        <v>485</v>
      </c>
      <c r="D143" s="114" t="s">
        <v>486</v>
      </c>
      <c r="E143" s="12" t="s">
        <v>622</v>
      </c>
      <c r="F143" s="11" t="s">
        <v>21</v>
      </c>
      <c r="G143" s="12" t="s">
        <v>22</v>
      </c>
      <c r="H143" s="73">
        <v>0.8</v>
      </c>
      <c r="I143" s="31">
        <f>VLOOKUP(C143,[1]Sheet1!$B:$AY,50,0)</f>
        <v>48572.959999999999</v>
      </c>
      <c r="J143" s="31">
        <f>VLOOKUP(C143,[1]Sheet1!$B:$AZ,51,0)</f>
        <v>21776.59</v>
      </c>
      <c r="K143" s="44">
        <f>VLOOKUP(C143,[1]Sheet1!$B$5:$BB$697,53,0)</f>
        <v>2742.4</v>
      </c>
      <c r="L143" s="44">
        <f>VLOOKUP(C143,[1]Sheet1!$B:$BC,54,0)</f>
        <v>2915.3</v>
      </c>
      <c r="M143" s="44">
        <f>VLOOKUP(C143,[1]Sheet1!$B:$BD,55,0)</f>
        <v>2598.9366666666701</v>
      </c>
      <c r="N143" s="44">
        <f>VLOOKUP(C143,[1]Sheet1!$B:$BE,56,0)</f>
        <v>2332.27</v>
      </c>
      <c r="O143" s="44">
        <f>VLOOKUP(C143,[1]Sheet1!$B:$BF,57,0)</f>
        <v>3616.2649999999999</v>
      </c>
      <c r="P143" s="44">
        <f>VLOOKUP(C143,[2]Sheet1!$B:$BH,59,0)</f>
        <v>5936.1733333333332</v>
      </c>
      <c r="Q143" s="108">
        <f t="shared" si="35"/>
        <v>16113.076000000005</v>
      </c>
      <c r="R143" s="109">
        <f>VLOOKUP(C143,[3]Sheet2!$A:$V,21,0)</f>
        <v>5000</v>
      </c>
      <c r="S143" s="109"/>
      <c r="T143" s="109"/>
      <c r="U143" s="109"/>
      <c r="V143" s="109">
        <f t="shared" si="36"/>
        <v>5000</v>
      </c>
      <c r="W143" s="106">
        <f t="shared" si="37"/>
        <v>11113.076000000005</v>
      </c>
      <c r="X143" s="112">
        <f t="shared" si="38"/>
        <v>21776.59</v>
      </c>
      <c r="Y143" s="61">
        <f t="shared" si="39"/>
        <v>11113.076000000005</v>
      </c>
      <c r="Z143" s="107">
        <f t="shared" si="40"/>
        <v>11113.076000000005</v>
      </c>
      <c r="AA143" s="61"/>
      <c r="AB143" s="17">
        <f t="shared" si="41"/>
        <v>0</v>
      </c>
      <c r="AC143" s="26">
        <f t="shared" si="42"/>
        <v>0</v>
      </c>
      <c r="AD143" s="122">
        <f t="shared" si="30"/>
        <v>0</v>
      </c>
      <c r="AE143" s="124"/>
      <c r="AF143" s="124"/>
      <c r="AG143" s="124"/>
      <c r="AH143" s="124">
        <f t="shared" si="31"/>
        <v>0</v>
      </c>
      <c r="AI143" s="24"/>
      <c r="AJ143" s="126">
        <f t="shared" si="32"/>
        <v>0</v>
      </c>
      <c r="AK143" s="17">
        <f t="shared" si="33"/>
        <v>0</v>
      </c>
      <c r="AL143" s="14">
        <v>45474</v>
      </c>
      <c r="AM143" s="135">
        <v>3</v>
      </c>
      <c r="AN143" s="14">
        <f t="shared" si="29"/>
        <v>45471</v>
      </c>
      <c r="AO143" s="10" t="s">
        <v>23</v>
      </c>
      <c r="AP143" s="17"/>
      <c r="AQ143" s="113" t="s">
        <v>561</v>
      </c>
      <c r="AR143" s="20"/>
    </row>
    <row r="144" spans="1:44" ht="36" hidden="1" customHeight="1" x14ac:dyDescent="0.25">
      <c r="A144" s="7">
        <f t="shared" si="34"/>
        <v>141</v>
      </c>
      <c r="B144" s="113" t="s">
        <v>554</v>
      </c>
      <c r="C144" s="8" t="s">
        <v>487</v>
      </c>
      <c r="D144" s="114" t="s">
        <v>488</v>
      </c>
      <c r="E144" s="12" t="s">
        <v>622</v>
      </c>
      <c r="F144" s="11" t="s">
        <v>27</v>
      </c>
      <c r="G144" s="12" t="s">
        <v>22</v>
      </c>
      <c r="H144" s="73">
        <v>0.8</v>
      </c>
      <c r="I144" s="31">
        <f>VLOOKUP(C144,[1]Sheet1!$B:$AY,50,0)</f>
        <v>18066.189999999999</v>
      </c>
      <c r="J144" s="31">
        <f>VLOOKUP(C144,[1]Sheet1!$B:$AZ,51,0)</f>
        <v>18066.189999999999</v>
      </c>
      <c r="K144" s="44">
        <f>VLOOKUP(C144,[1]Sheet1!$B$5:$BB$697,53,0)</f>
        <v>0</v>
      </c>
      <c r="L144" s="44">
        <f>VLOOKUP(C144,[1]Sheet1!$B:$BC,54,0)</f>
        <v>0</v>
      </c>
      <c r="M144" s="44">
        <f>VLOOKUP(C144,[1]Sheet1!$B:$BD,55,0)</f>
        <v>0</v>
      </c>
      <c r="N144" s="44">
        <f>VLOOKUP(C144,[1]Sheet1!$B:$BE,56,0)</f>
        <v>0</v>
      </c>
      <c r="O144" s="44">
        <f>VLOOKUP(C144,[1]Sheet1!$B:$BF,57,0)</f>
        <v>0</v>
      </c>
      <c r="P144" s="44">
        <f>VLOOKUP(C144,[2]Sheet1!$B:$BH,59,0)</f>
        <v>0</v>
      </c>
      <c r="Q144" s="108">
        <f t="shared" si="35"/>
        <v>0</v>
      </c>
      <c r="R144" s="109">
        <f>VLOOKUP(C144,[3]Sheet2!$A:$V,21,0)</f>
        <v>10000</v>
      </c>
      <c r="S144" s="109"/>
      <c r="T144" s="109"/>
      <c r="U144" s="109"/>
      <c r="V144" s="109">
        <f t="shared" si="36"/>
        <v>10000</v>
      </c>
      <c r="W144" s="106">
        <f t="shared" si="37"/>
        <v>-10000</v>
      </c>
      <c r="X144" s="112">
        <f t="shared" si="38"/>
        <v>18066.189999999999</v>
      </c>
      <c r="Y144" s="61">
        <f t="shared" si="39"/>
        <v>-10000</v>
      </c>
      <c r="Z144" s="107">
        <f t="shared" si="40"/>
        <v>0</v>
      </c>
      <c r="AA144" s="61"/>
      <c r="AB144" s="17">
        <f t="shared" si="41"/>
        <v>0</v>
      </c>
      <c r="AC144" s="26" t="str">
        <f t="shared" si="42"/>
        <v>100%</v>
      </c>
      <c r="AD144" s="122">
        <f t="shared" si="30"/>
        <v>0</v>
      </c>
      <c r="AE144" s="124"/>
      <c r="AF144" s="124"/>
      <c r="AG144" s="124"/>
      <c r="AH144" s="124">
        <f t="shared" si="31"/>
        <v>0</v>
      </c>
      <c r="AI144" s="24"/>
      <c r="AJ144" s="126">
        <f t="shared" si="32"/>
        <v>0</v>
      </c>
      <c r="AK144" s="17">
        <f t="shared" si="33"/>
        <v>0</v>
      </c>
      <c r="AL144" s="14">
        <v>45474</v>
      </c>
      <c r="AM144" s="135">
        <v>3</v>
      </c>
      <c r="AN144" s="14">
        <f t="shared" si="29"/>
        <v>45471</v>
      </c>
      <c r="AO144" s="10" t="s">
        <v>23</v>
      </c>
      <c r="AP144" s="17"/>
      <c r="AQ144" s="113" t="s">
        <v>561</v>
      </c>
      <c r="AR144" s="20"/>
    </row>
    <row r="145" spans="1:44" ht="36" hidden="1" customHeight="1" x14ac:dyDescent="0.25">
      <c r="A145" s="7">
        <f t="shared" si="34"/>
        <v>142</v>
      </c>
      <c r="B145" s="7" t="s">
        <v>29</v>
      </c>
      <c r="C145" s="8" t="s">
        <v>489</v>
      </c>
      <c r="D145" s="114" t="s">
        <v>490</v>
      </c>
      <c r="E145" s="12" t="s">
        <v>622</v>
      </c>
      <c r="F145" s="11" t="s">
        <v>21</v>
      </c>
      <c r="G145" s="12" t="s">
        <v>22</v>
      </c>
      <c r="H145" s="73">
        <v>0.8</v>
      </c>
      <c r="I145" s="31">
        <f>VLOOKUP(C145,[1]Sheet1!$B:$AY,50,0)</f>
        <v>0</v>
      </c>
      <c r="J145" s="31">
        <f>VLOOKUP(C145,[1]Sheet1!$B:$AZ,51,0)</f>
        <v>0</v>
      </c>
      <c r="K145" s="44">
        <f>VLOOKUP(C145,[1]Sheet1!$B$5:$BB$697,53,0)</f>
        <v>0</v>
      </c>
      <c r="L145" s="44">
        <f>VLOOKUP(C145,[1]Sheet1!$B:$BC,54,0)</f>
        <v>0</v>
      </c>
      <c r="M145" s="44">
        <f>VLOOKUP(C145,[1]Sheet1!$B:$BD,55,0)</f>
        <v>0</v>
      </c>
      <c r="N145" s="44">
        <f>VLOOKUP(C145,[1]Sheet1!$B:$BE,56,0)</f>
        <v>0</v>
      </c>
      <c r="O145" s="44">
        <f>VLOOKUP(C145,[1]Sheet1!$B:$BF,57,0)</f>
        <v>0</v>
      </c>
      <c r="P145" s="44">
        <f>VLOOKUP(C145,[2]Sheet1!$B:$BH,59,0)</f>
        <v>0</v>
      </c>
      <c r="Q145" s="108">
        <f t="shared" si="35"/>
        <v>0</v>
      </c>
      <c r="R145" s="109">
        <f>VLOOKUP(C145,[3]Sheet2!$A:$V,21,0)</f>
        <v>0</v>
      </c>
      <c r="S145" s="109"/>
      <c r="T145" s="109"/>
      <c r="U145" s="109"/>
      <c r="V145" s="109">
        <f t="shared" si="36"/>
        <v>0</v>
      </c>
      <c r="W145" s="106">
        <f t="shared" si="37"/>
        <v>0</v>
      </c>
      <c r="X145" s="112">
        <f t="shared" si="38"/>
        <v>0</v>
      </c>
      <c r="Y145" s="61">
        <f t="shared" si="39"/>
        <v>0</v>
      </c>
      <c r="Z145" s="107">
        <f t="shared" si="40"/>
        <v>0</v>
      </c>
      <c r="AA145" s="61"/>
      <c r="AB145" s="17">
        <f t="shared" si="41"/>
        <v>0</v>
      </c>
      <c r="AC145" s="26" t="str">
        <f t="shared" si="42"/>
        <v>100%</v>
      </c>
      <c r="AD145" s="122">
        <f t="shared" si="30"/>
        <v>0</v>
      </c>
      <c r="AE145" s="124"/>
      <c r="AF145" s="124"/>
      <c r="AG145" s="124"/>
      <c r="AH145" s="124">
        <f t="shared" si="31"/>
        <v>0</v>
      </c>
      <c r="AI145" s="24"/>
      <c r="AJ145" s="126">
        <f t="shared" si="32"/>
        <v>0</v>
      </c>
      <c r="AK145" s="17">
        <f t="shared" si="33"/>
        <v>0</v>
      </c>
      <c r="AL145" s="14">
        <v>45474</v>
      </c>
      <c r="AM145" s="135">
        <v>3</v>
      </c>
      <c r="AN145" s="14">
        <f t="shared" si="29"/>
        <v>45471</v>
      </c>
      <c r="AO145" s="10" t="s">
        <v>23</v>
      </c>
      <c r="AP145" s="17"/>
      <c r="AQ145" s="113" t="s">
        <v>561</v>
      </c>
      <c r="AR145" s="20"/>
    </row>
    <row r="146" spans="1:44" ht="36" hidden="1" customHeight="1" x14ac:dyDescent="0.25">
      <c r="A146" s="7">
        <f t="shared" si="34"/>
        <v>143</v>
      </c>
      <c r="B146" s="7" t="s">
        <v>29</v>
      </c>
      <c r="C146" s="8" t="s">
        <v>493</v>
      </c>
      <c r="D146" s="114" t="s">
        <v>494</v>
      </c>
      <c r="E146" s="12" t="s">
        <v>621</v>
      </c>
      <c r="F146" s="11" t="s">
        <v>21</v>
      </c>
      <c r="G146" s="12" t="s">
        <v>22</v>
      </c>
      <c r="H146" s="73">
        <v>1</v>
      </c>
      <c r="I146" s="31">
        <f>VLOOKUP(C146,[1]Sheet1!$B:$AY,50,0)</f>
        <v>120966.5</v>
      </c>
      <c r="J146" s="31">
        <f>VLOOKUP(C146,[1]Sheet1!$B:$AZ,51,0)</f>
        <v>0</v>
      </c>
      <c r="K146" s="44">
        <f>VLOOKUP(C146,[1]Sheet1!$B$5:$BB$697,53,0)</f>
        <v>0</v>
      </c>
      <c r="L146" s="44">
        <f>VLOOKUP(C146,[1]Sheet1!$B:$BC,54,0)</f>
        <v>0</v>
      </c>
      <c r="M146" s="44">
        <f>VLOOKUP(C146,[1]Sheet1!$B:$BD,55,0)</f>
        <v>0</v>
      </c>
      <c r="N146" s="44">
        <f>VLOOKUP(C146,[1]Sheet1!$B:$BE,56,0)</f>
        <v>0</v>
      </c>
      <c r="O146" s="44">
        <f>VLOOKUP(C146,[1]Sheet1!$B:$BF,57,0)</f>
        <v>20161.083333333299</v>
      </c>
      <c r="P146" s="44">
        <f>VLOOKUP(C146,[2]Sheet1!$B:$BH,59,0)</f>
        <v>20161.083333333332</v>
      </c>
      <c r="Q146" s="108">
        <f t="shared" si="35"/>
        <v>40322.166666666628</v>
      </c>
      <c r="R146" s="109">
        <f>VLOOKUP(C146,[3]Sheet2!$A:$V,21,0)</f>
        <v>198654</v>
      </c>
      <c r="S146" s="109"/>
      <c r="T146" s="109"/>
      <c r="U146" s="109"/>
      <c r="V146" s="109">
        <f t="shared" si="36"/>
        <v>198654</v>
      </c>
      <c r="W146" s="106">
        <f t="shared" si="37"/>
        <v>-158331.83333333337</v>
      </c>
      <c r="X146" s="112">
        <f t="shared" si="38"/>
        <v>0</v>
      </c>
      <c r="Y146" s="61">
        <f t="shared" si="39"/>
        <v>-158331.83333333337</v>
      </c>
      <c r="Z146" s="107">
        <f t="shared" si="40"/>
        <v>0</v>
      </c>
      <c r="AA146" s="61"/>
      <c r="AB146" s="17">
        <f t="shared" si="41"/>
        <v>0</v>
      </c>
      <c r="AC146" s="26" t="str">
        <f t="shared" si="42"/>
        <v>100%</v>
      </c>
      <c r="AD146" s="122">
        <f t="shared" si="30"/>
        <v>0</v>
      </c>
      <c r="AE146" s="124"/>
      <c r="AF146" s="124"/>
      <c r="AG146" s="124"/>
      <c r="AH146" s="124">
        <f t="shared" si="31"/>
        <v>0</v>
      </c>
      <c r="AI146" s="24"/>
      <c r="AJ146" s="126">
        <f t="shared" si="32"/>
        <v>0</v>
      </c>
      <c r="AK146" s="17">
        <f t="shared" si="33"/>
        <v>0</v>
      </c>
      <c r="AL146" s="14">
        <v>45474</v>
      </c>
      <c r="AM146" s="135">
        <v>3</v>
      </c>
      <c r="AN146" s="14">
        <f t="shared" si="29"/>
        <v>45471</v>
      </c>
      <c r="AO146" s="10" t="s">
        <v>23</v>
      </c>
      <c r="AP146" s="17"/>
      <c r="AQ146" s="113" t="s">
        <v>561</v>
      </c>
      <c r="AR146" s="20"/>
    </row>
    <row r="147" spans="1:44" ht="36" hidden="1" customHeight="1" x14ac:dyDescent="0.25">
      <c r="A147" s="7">
        <f t="shared" si="34"/>
        <v>144</v>
      </c>
      <c r="B147" s="113" t="s">
        <v>556</v>
      </c>
      <c r="C147" s="8" t="s">
        <v>497</v>
      </c>
      <c r="D147" s="114" t="s">
        <v>498</v>
      </c>
      <c r="E147" s="12" t="s">
        <v>622</v>
      </c>
      <c r="F147" s="11" t="s">
        <v>67</v>
      </c>
      <c r="G147" s="12" t="s">
        <v>22</v>
      </c>
      <c r="H147" s="73">
        <v>0.8</v>
      </c>
      <c r="I147" s="31">
        <f>VLOOKUP(C147,[1]Sheet1!$B:$AY,50,0)</f>
        <v>99687.679999999993</v>
      </c>
      <c r="J147" s="31">
        <f>VLOOKUP(C147,[1]Sheet1!$B:$AZ,51,0)</f>
        <v>99687.679999999993</v>
      </c>
      <c r="K147" s="44">
        <f>VLOOKUP(C147,[1]Sheet1!$B$5:$BB$697,53,0)</f>
        <v>0</v>
      </c>
      <c r="L147" s="44">
        <f>VLOOKUP(C147,[1]Sheet1!$B:$BC,54,0)</f>
        <v>0</v>
      </c>
      <c r="M147" s="44">
        <f>VLOOKUP(C147,[1]Sheet1!$B:$BD,55,0)</f>
        <v>0</v>
      </c>
      <c r="N147" s="44">
        <f>VLOOKUP(C147,[1]Sheet1!$B:$BE,56,0)</f>
        <v>0</v>
      </c>
      <c r="O147" s="44">
        <f>VLOOKUP(C147,[1]Sheet1!$B:$BF,57,0)</f>
        <v>0</v>
      </c>
      <c r="P147" s="44">
        <f>VLOOKUP(C147,[2]Sheet1!$B:$BH,59,0)</f>
        <v>0</v>
      </c>
      <c r="Q147" s="108">
        <f t="shared" si="35"/>
        <v>0</v>
      </c>
      <c r="R147" s="109">
        <f>VLOOKUP(C147,[3]Sheet2!$A:$V,21,0)</f>
        <v>0</v>
      </c>
      <c r="S147" s="109"/>
      <c r="T147" s="109"/>
      <c r="U147" s="109"/>
      <c r="V147" s="109">
        <f t="shared" si="36"/>
        <v>0</v>
      </c>
      <c r="W147" s="106">
        <f t="shared" si="37"/>
        <v>0</v>
      </c>
      <c r="X147" s="112">
        <f t="shared" si="38"/>
        <v>99687.679999999993</v>
      </c>
      <c r="Y147" s="61">
        <f t="shared" si="39"/>
        <v>0</v>
      </c>
      <c r="Z147" s="107">
        <f t="shared" si="40"/>
        <v>0</v>
      </c>
      <c r="AA147" s="61"/>
      <c r="AB147" s="17">
        <f t="shared" si="41"/>
        <v>0</v>
      </c>
      <c r="AC147" s="26" t="str">
        <f t="shared" si="42"/>
        <v>100%</v>
      </c>
      <c r="AD147" s="122">
        <f t="shared" si="30"/>
        <v>0</v>
      </c>
      <c r="AE147" s="124"/>
      <c r="AF147" s="124"/>
      <c r="AG147" s="124"/>
      <c r="AH147" s="124">
        <f t="shared" si="31"/>
        <v>0</v>
      </c>
      <c r="AI147" s="24"/>
      <c r="AJ147" s="126">
        <f t="shared" si="32"/>
        <v>0</v>
      </c>
      <c r="AK147" s="17">
        <f t="shared" si="33"/>
        <v>0</v>
      </c>
      <c r="AL147" s="14">
        <v>45474</v>
      </c>
      <c r="AM147" s="135">
        <v>3</v>
      </c>
      <c r="AN147" s="14">
        <f t="shared" si="29"/>
        <v>45471</v>
      </c>
      <c r="AO147" s="10" t="s">
        <v>23</v>
      </c>
      <c r="AP147" s="17"/>
      <c r="AQ147" s="7" t="s">
        <v>573</v>
      </c>
      <c r="AR147" s="20"/>
    </row>
    <row r="148" spans="1:44" ht="36" hidden="1" customHeight="1" x14ac:dyDescent="0.25">
      <c r="A148" s="7">
        <f t="shared" si="34"/>
        <v>145</v>
      </c>
      <c r="B148" s="113" t="s">
        <v>557</v>
      </c>
      <c r="C148" s="8" t="s">
        <v>501</v>
      </c>
      <c r="D148" s="114" t="s">
        <v>502</v>
      </c>
      <c r="E148" s="12" t="s">
        <v>621</v>
      </c>
      <c r="F148" s="11" t="s">
        <v>27</v>
      </c>
      <c r="G148" s="12" t="s">
        <v>22</v>
      </c>
      <c r="H148" s="73">
        <v>0.8</v>
      </c>
      <c r="I148" s="31">
        <f>VLOOKUP(C148,[1]Sheet1!$B:$AY,50,0)</f>
        <v>29634.53</v>
      </c>
      <c r="J148" s="31">
        <f>VLOOKUP(C148,[1]Sheet1!$B:$AZ,51,0)</f>
        <v>39493.730000000003</v>
      </c>
      <c r="K148" s="44">
        <f>VLOOKUP(C148,[1]Sheet1!$B$5:$BB$697,53,0)</f>
        <v>0</v>
      </c>
      <c r="L148" s="44">
        <f>VLOOKUP(C148,[1]Sheet1!$B:$BC,54,0)</f>
        <v>0.21333333333333299</v>
      </c>
      <c r="M148" s="44">
        <f>VLOOKUP(C148,[1]Sheet1!$B:$BD,55,0)</f>
        <v>3295.8883333333301</v>
      </c>
      <c r="N148" s="44">
        <f>VLOOKUP(C148,[1]Sheet1!$B:$BE,56,0)</f>
        <v>3295.8883333333301</v>
      </c>
      <c r="O148" s="44">
        <f>VLOOKUP(C148,[1]Sheet1!$B:$BF,57,0)</f>
        <v>3295.8883333333301</v>
      </c>
      <c r="P148" s="44">
        <f>VLOOKUP(C148,[2]Sheet1!$B:$BH,59,0)</f>
        <v>4939.0883333333331</v>
      </c>
      <c r="Q148" s="108">
        <f t="shared" si="35"/>
        <v>11861.573333333326</v>
      </c>
      <c r="R148" s="109">
        <f>VLOOKUP(C148,[3]Sheet2!$A:$V,21,0)</f>
        <v>6947.92</v>
      </c>
      <c r="S148" s="109"/>
      <c r="T148" s="109"/>
      <c r="U148" s="109"/>
      <c r="V148" s="109">
        <f t="shared" si="36"/>
        <v>6947.92</v>
      </c>
      <c r="W148" s="106">
        <f t="shared" si="37"/>
        <v>4913.6533333333264</v>
      </c>
      <c r="X148" s="112">
        <f t="shared" si="38"/>
        <v>39493.730000000003</v>
      </c>
      <c r="Y148" s="61">
        <f t="shared" si="39"/>
        <v>4913.6533333333264</v>
      </c>
      <c r="Z148" s="107">
        <f t="shared" si="40"/>
        <v>4913.6533333333264</v>
      </c>
      <c r="AA148" s="138">
        <v>10000</v>
      </c>
      <c r="AB148" s="17">
        <f t="shared" si="41"/>
        <v>10000</v>
      </c>
      <c r="AC148" s="26">
        <f t="shared" si="42"/>
        <v>2.0351456078844281</v>
      </c>
      <c r="AD148" s="122">
        <f t="shared" si="30"/>
        <v>4.4882542744697475E-2</v>
      </c>
      <c r="AE148" s="124"/>
      <c r="AF148" s="124"/>
      <c r="AG148" s="124"/>
      <c r="AH148" s="124">
        <f t="shared" si="31"/>
        <v>0</v>
      </c>
      <c r="AI148" s="24"/>
      <c r="AJ148" s="126">
        <f t="shared" si="32"/>
        <v>0</v>
      </c>
      <c r="AK148" s="17">
        <f t="shared" si="33"/>
        <v>10000</v>
      </c>
      <c r="AL148" s="14">
        <v>45474</v>
      </c>
      <c r="AM148" s="135">
        <v>3</v>
      </c>
      <c r="AN148" s="14">
        <f t="shared" si="29"/>
        <v>45471</v>
      </c>
      <c r="AO148" s="10" t="s">
        <v>23</v>
      </c>
      <c r="AP148" s="17"/>
      <c r="AQ148" s="7" t="s">
        <v>573</v>
      </c>
      <c r="AR148" s="20"/>
    </row>
    <row r="149" spans="1:44" ht="36" hidden="1" customHeight="1" x14ac:dyDescent="0.25">
      <c r="A149" s="7">
        <f t="shared" si="34"/>
        <v>146</v>
      </c>
      <c r="B149" s="113" t="s">
        <v>557</v>
      </c>
      <c r="C149" s="8" t="s">
        <v>503</v>
      </c>
      <c r="D149" s="114" t="s">
        <v>504</v>
      </c>
      <c r="E149" s="12" t="s">
        <v>622</v>
      </c>
      <c r="F149" s="11" t="s">
        <v>21</v>
      </c>
      <c r="G149" s="12" t="s">
        <v>22</v>
      </c>
      <c r="H149" s="73">
        <v>0.8</v>
      </c>
      <c r="I149" s="31">
        <f>VLOOKUP(C149,[1]Sheet1!$B:$AY,50,0)</f>
        <v>0</v>
      </c>
      <c r="J149" s="31">
        <f>VLOOKUP(C149,[1]Sheet1!$B:$AZ,51,0)</f>
        <v>0</v>
      </c>
      <c r="K149" s="44">
        <f>VLOOKUP(C149,[1]Sheet1!$B$5:$BB$697,53,0)</f>
        <v>0</v>
      </c>
      <c r="L149" s="44">
        <f>VLOOKUP(C149,[1]Sheet1!$B:$BC,54,0)</f>
        <v>0</v>
      </c>
      <c r="M149" s="44">
        <f>VLOOKUP(C149,[1]Sheet1!$B:$BD,55,0)</f>
        <v>0</v>
      </c>
      <c r="N149" s="44">
        <f>VLOOKUP(C149,[1]Sheet1!$B:$BE,56,0)</f>
        <v>0</v>
      </c>
      <c r="O149" s="44">
        <f>VLOOKUP(C149,[1]Sheet1!$B:$BF,57,0)</f>
        <v>0</v>
      </c>
      <c r="P149" s="44">
        <f>VLOOKUP(C149,[2]Sheet1!$B:$BH,59,0)</f>
        <v>0</v>
      </c>
      <c r="Q149" s="108">
        <f t="shared" si="35"/>
        <v>0</v>
      </c>
      <c r="R149" s="109">
        <f>VLOOKUP(C149,[3]Sheet2!$A:$V,21,0)</f>
        <v>93780</v>
      </c>
      <c r="S149" s="109"/>
      <c r="T149" s="109"/>
      <c r="U149" s="109"/>
      <c r="V149" s="109">
        <f t="shared" si="36"/>
        <v>93780</v>
      </c>
      <c r="W149" s="106">
        <f t="shared" si="37"/>
        <v>-93780</v>
      </c>
      <c r="X149" s="112">
        <f t="shared" si="38"/>
        <v>0</v>
      </c>
      <c r="Y149" s="61">
        <f t="shared" si="39"/>
        <v>-93780</v>
      </c>
      <c r="Z149" s="107">
        <f t="shared" si="40"/>
        <v>0</v>
      </c>
      <c r="AA149" s="61"/>
      <c r="AB149" s="17">
        <f t="shared" si="41"/>
        <v>0</v>
      </c>
      <c r="AC149" s="26" t="str">
        <f t="shared" si="42"/>
        <v>100%</v>
      </c>
      <c r="AD149" s="122">
        <f t="shared" si="30"/>
        <v>0</v>
      </c>
      <c r="AE149" s="124"/>
      <c r="AF149" s="124"/>
      <c r="AG149" s="124"/>
      <c r="AH149" s="124">
        <f t="shared" si="31"/>
        <v>0</v>
      </c>
      <c r="AI149" s="24"/>
      <c r="AJ149" s="126">
        <f t="shared" si="32"/>
        <v>0</v>
      </c>
      <c r="AK149" s="17">
        <f t="shared" si="33"/>
        <v>0</v>
      </c>
      <c r="AL149" s="14">
        <v>45474</v>
      </c>
      <c r="AM149" s="135">
        <v>3</v>
      </c>
      <c r="AN149" s="14">
        <f t="shared" si="29"/>
        <v>45471</v>
      </c>
      <c r="AO149" s="10" t="s">
        <v>23</v>
      </c>
      <c r="AP149" s="17"/>
      <c r="AQ149" s="7" t="s">
        <v>572</v>
      </c>
      <c r="AR149" s="20"/>
    </row>
    <row r="150" spans="1:44" ht="36" hidden="1" customHeight="1" x14ac:dyDescent="0.25">
      <c r="A150" s="7">
        <f t="shared" si="34"/>
        <v>147</v>
      </c>
      <c r="B150" s="113" t="s">
        <v>557</v>
      </c>
      <c r="C150" s="8" t="s">
        <v>505</v>
      </c>
      <c r="D150" s="114" t="s">
        <v>506</v>
      </c>
      <c r="E150" s="12" t="s">
        <v>621</v>
      </c>
      <c r="F150" s="11" t="s">
        <v>27</v>
      </c>
      <c r="G150" s="12" t="s">
        <v>22</v>
      </c>
      <c r="H150" s="73">
        <v>0.8</v>
      </c>
      <c r="I150" s="31">
        <f>VLOOKUP(C150,[1]Sheet1!$B:$AY,50,0)</f>
        <v>93150.55</v>
      </c>
      <c r="J150" s="31">
        <f>VLOOKUP(C150,[1]Sheet1!$B:$AZ,51,0)</f>
        <v>28347.31</v>
      </c>
      <c r="K150" s="44">
        <f>VLOOKUP(C150,[1]Sheet1!$B$5:$BB$697,53,0)</f>
        <v>2663.7316666666702</v>
      </c>
      <c r="L150" s="44">
        <f>VLOOKUP(C150,[1]Sheet1!$B:$BC,54,0)</f>
        <v>2663.7316666666702</v>
      </c>
      <c r="M150" s="44">
        <f>VLOOKUP(C150,[1]Sheet1!$B:$BD,55,0)</f>
        <v>4724.5516666666699</v>
      </c>
      <c r="N150" s="44">
        <f>VLOOKUP(C150,[1]Sheet1!$B:$BE,56,0)</f>
        <v>7463.6716666666698</v>
      </c>
      <c r="O150" s="44">
        <f>VLOOKUP(C150,[1]Sheet1!$B:$BF,57,0)</f>
        <v>11572.3516666667</v>
      </c>
      <c r="P150" s="44">
        <f>VLOOKUP(C150,[2]Sheet1!$B:$BH,59,0)</f>
        <v>14915.700000000003</v>
      </c>
      <c r="Q150" s="108">
        <f t="shared" si="35"/>
        <v>35202.990666666708</v>
      </c>
      <c r="R150" s="109">
        <f>VLOOKUP(C150,[3]Sheet2!$A:$V,21,0)</f>
        <v>0</v>
      </c>
      <c r="S150" s="109"/>
      <c r="T150" s="109"/>
      <c r="U150" s="109"/>
      <c r="V150" s="109">
        <f t="shared" si="36"/>
        <v>0</v>
      </c>
      <c r="W150" s="106">
        <f t="shared" si="37"/>
        <v>35202.990666666708</v>
      </c>
      <c r="X150" s="112">
        <f t="shared" si="38"/>
        <v>28347.31</v>
      </c>
      <c r="Y150" s="61">
        <f t="shared" si="39"/>
        <v>35202.990666666708</v>
      </c>
      <c r="Z150" s="107">
        <f t="shared" si="40"/>
        <v>35202.990666666708</v>
      </c>
      <c r="AA150" s="138">
        <v>20000</v>
      </c>
      <c r="AB150" s="17">
        <f t="shared" si="41"/>
        <v>20000</v>
      </c>
      <c r="AC150" s="26">
        <f t="shared" si="42"/>
        <v>0.56813354835041785</v>
      </c>
      <c r="AD150" s="122">
        <f t="shared" si="30"/>
        <v>8.976508548939495E-2</v>
      </c>
      <c r="AE150" s="124"/>
      <c r="AF150" s="124"/>
      <c r="AG150" s="124"/>
      <c r="AH150" s="124">
        <f t="shared" si="31"/>
        <v>0</v>
      </c>
      <c r="AI150" s="24">
        <v>0</v>
      </c>
      <c r="AJ150" s="126">
        <f t="shared" si="32"/>
        <v>0</v>
      </c>
      <c r="AK150" s="17">
        <f t="shared" si="33"/>
        <v>20000</v>
      </c>
      <c r="AL150" s="14">
        <v>45474</v>
      </c>
      <c r="AM150" s="135">
        <v>3</v>
      </c>
      <c r="AN150" s="14">
        <f t="shared" si="29"/>
        <v>45471</v>
      </c>
      <c r="AO150" s="10" t="s">
        <v>23</v>
      </c>
      <c r="AP150" s="17"/>
      <c r="AQ150" s="7" t="s">
        <v>574</v>
      </c>
      <c r="AR150" s="20"/>
    </row>
    <row r="151" spans="1:44" ht="36" hidden="1" customHeight="1" x14ac:dyDescent="0.25">
      <c r="A151" s="7">
        <f t="shared" si="34"/>
        <v>148</v>
      </c>
      <c r="B151" s="113" t="s">
        <v>557</v>
      </c>
      <c r="C151" s="8" t="s">
        <v>507</v>
      </c>
      <c r="D151" s="114" t="s">
        <v>508</v>
      </c>
      <c r="E151" s="12" t="s">
        <v>621</v>
      </c>
      <c r="F151" s="11" t="s">
        <v>21</v>
      </c>
      <c r="G151" s="12" t="s">
        <v>22</v>
      </c>
      <c r="H151" s="73">
        <v>0.8</v>
      </c>
      <c r="I151" s="31">
        <f>VLOOKUP(C151,[1]Sheet1!$B:$AY,50,0)</f>
        <v>0</v>
      </c>
      <c r="J151" s="31">
        <f>VLOOKUP(C151,[1]Sheet1!$B:$AZ,51,0)</f>
        <v>0</v>
      </c>
      <c r="K151" s="44">
        <f>VLOOKUP(C151,[1]Sheet1!$B$5:$BB$697,53,0)</f>
        <v>0</v>
      </c>
      <c r="L151" s="44">
        <f>VLOOKUP(C151,[1]Sheet1!$B:$BC,54,0)</f>
        <v>0</v>
      </c>
      <c r="M151" s="44">
        <f>VLOOKUP(C151,[1]Sheet1!$B:$BD,55,0)</f>
        <v>0</v>
      </c>
      <c r="N151" s="44">
        <f>VLOOKUP(C151,[1]Sheet1!$B:$BE,56,0)</f>
        <v>0</v>
      </c>
      <c r="O151" s="44">
        <f>VLOOKUP(C151,[1]Sheet1!$B:$BF,57,0)</f>
        <v>0</v>
      </c>
      <c r="P151" s="44">
        <f>VLOOKUP(C151,[2]Sheet1!$B:$BH,59,0)</f>
        <v>0</v>
      </c>
      <c r="Q151" s="108">
        <f t="shared" si="35"/>
        <v>0</v>
      </c>
      <c r="R151" s="109"/>
      <c r="S151" s="109"/>
      <c r="T151" s="109"/>
      <c r="U151" s="109"/>
      <c r="V151" s="109">
        <f t="shared" si="36"/>
        <v>0</v>
      </c>
      <c r="W151" s="106">
        <f t="shared" si="37"/>
        <v>0</v>
      </c>
      <c r="X151" s="112">
        <f t="shared" si="38"/>
        <v>0</v>
      </c>
      <c r="Y151" s="61">
        <f t="shared" si="39"/>
        <v>0</v>
      </c>
      <c r="Z151" s="107">
        <f t="shared" si="40"/>
        <v>0</v>
      </c>
      <c r="AA151" s="61"/>
      <c r="AB151" s="17">
        <f t="shared" si="41"/>
        <v>0</v>
      </c>
      <c r="AC151" s="26" t="str">
        <f t="shared" si="42"/>
        <v>100%</v>
      </c>
      <c r="AD151" s="122">
        <f t="shared" si="30"/>
        <v>0</v>
      </c>
      <c r="AE151" s="124"/>
      <c r="AF151" s="124"/>
      <c r="AG151" s="124"/>
      <c r="AH151" s="124">
        <f t="shared" si="31"/>
        <v>0</v>
      </c>
      <c r="AI151" s="24"/>
      <c r="AJ151" s="126">
        <f t="shared" si="32"/>
        <v>0</v>
      </c>
      <c r="AK151" s="17">
        <f t="shared" si="33"/>
        <v>0</v>
      </c>
      <c r="AL151" s="14">
        <v>45474</v>
      </c>
      <c r="AM151" s="135">
        <v>3</v>
      </c>
      <c r="AN151" s="14">
        <f t="shared" si="29"/>
        <v>45471</v>
      </c>
      <c r="AO151" s="10" t="s">
        <v>23</v>
      </c>
      <c r="AP151" s="17"/>
      <c r="AQ151" s="7" t="s">
        <v>561</v>
      </c>
      <c r="AR151" s="20"/>
    </row>
    <row r="152" spans="1:44" ht="36" hidden="1" customHeight="1" x14ac:dyDescent="0.25">
      <c r="A152" s="7">
        <f t="shared" si="34"/>
        <v>149</v>
      </c>
      <c r="B152" s="113" t="s">
        <v>557</v>
      </c>
      <c r="C152" s="8" t="s">
        <v>509</v>
      </c>
      <c r="D152" s="114" t="s">
        <v>510</v>
      </c>
      <c r="E152" s="12" t="s">
        <v>621</v>
      </c>
      <c r="F152" s="11" t="s">
        <v>21</v>
      </c>
      <c r="G152" s="12" t="s">
        <v>22</v>
      </c>
      <c r="H152" s="73">
        <v>1</v>
      </c>
      <c r="I152" s="31">
        <f>VLOOKUP(C152,[1]Sheet1!$B:$AY,50,0)</f>
        <v>0</v>
      </c>
      <c r="J152" s="31">
        <f>VLOOKUP(C152,[1]Sheet1!$B:$AZ,51,0)</f>
        <v>0</v>
      </c>
      <c r="K152" s="44">
        <f>VLOOKUP(C152,[1]Sheet1!$B$5:$BB$697,53,0)</f>
        <v>0</v>
      </c>
      <c r="L152" s="44">
        <f>VLOOKUP(C152,[1]Sheet1!$B:$BC,54,0)</f>
        <v>0</v>
      </c>
      <c r="M152" s="44">
        <f>VLOOKUP(C152,[1]Sheet1!$B:$BD,55,0)</f>
        <v>0</v>
      </c>
      <c r="N152" s="44">
        <f>VLOOKUP(C152,[1]Sheet1!$B:$BE,56,0)</f>
        <v>0</v>
      </c>
      <c r="O152" s="44">
        <f>VLOOKUP(C152,[1]Sheet1!$B:$BF,57,0)</f>
        <v>0</v>
      </c>
      <c r="P152" s="44">
        <f>VLOOKUP(C152,[2]Sheet1!$B:$BH,59,0)</f>
        <v>0</v>
      </c>
      <c r="Q152" s="108">
        <f t="shared" si="35"/>
        <v>0</v>
      </c>
      <c r="R152" s="109">
        <f>VLOOKUP(C152,[3]Sheet2!$A:$V,21,0)</f>
        <v>0</v>
      </c>
      <c r="S152" s="109"/>
      <c r="T152" s="109"/>
      <c r="U152" s="109"/>
      <c r="V152" s="109">
        <f t="shared" si="36"/>
        <v>0</v>
      </c>
      <c r="W152" s="106">
        <f t="shared" si="37"/>
        <v>0</v>
      </c>
      <c r="X152" s="112">
        <f t="shared" si="38"/>
        <v>0</v>
      </c>
      <c r="Y152" s="61">
        <f t="shared" si="39"/>
        <v>0</v>
      </c>
      <c r="Z152" s="107">
        <f t="shared" si="40"/>
        <v>0</v>
      </c>
      <c r="AA152" s="61"/>
      <c r="AB152" s="17">
        <f t="shared" si="41"/>
        <v>0</v>
      </c>
      <c r="AC152" s="26" t="str">
        <f t="shared" si="42"/>
        <v>100%</v>
      </c>
      <c r="AD152" s="122">
        <f t="shared" si="30"/>
        <v>0</v>
      </c>
      <c r="AE152" s="124"/>
      <c r="AF152" s="124"/>
      <c r="AG152" s="124"/>
      <c r="AH152" s="124">
        <f t="shared" si="31"/>
        <v>0</v>
      </c>
      <c r="AI152" s="24"/>
      <c r="AJ152" s="126">
        <f t="shared" si="32"/>
        <v>0</v>
      </c>
      <c r="AK152" s="17">
        <f t="shared" si="33"/>
        <v>0</v>
      </c>
      <c r="AL152" s="14">
        <v>45474</v>
      </c>
      <c r="AM152" s="135">
        <v>3</v>
      </c>
      <c r="AN152" s="14">
        <f t="shared" si="29"/>
        <v>45471</v>
      </c>
      <c r="AO152" s="10" t="s">
        <v>23</v>
      </c>
      <c r="AP152" s="17"/>
      <c r="AQ152" s="7" t="s">
        <v>573</v>
      </c>
      <c r="AR152" s="20"/>
    </row>
    <row r="153" spans="1:44" ht="36" hidden="1" customHeight="1" x14ac:dyDescent="0.25">
      <c r="A153" s="7">
        <f t="shared" si="34"/>
        <v>150</v>
      </c>
      <c r="B153" s="113" t="s">
        <v>554</v>
      </c>
      <c r="C153" s="8" t="s">
        <v>511</v>
      </c>
      <c r="D153" s="114" t="s">
        <v>512</v>
      </c>
      <c r="E153" s="12" t="s">
        <v>622</v>
      </c>
      <c r="F153" s="11" t="s">
        <v>27</v>
      </c>
      <c r="G153" s="12" t="s">
        <v>22</v>
      </c>
      <c r="H153" s="73">
        <v>1</v>
      </c>
      <c r="I153" s="31">
        <f>VLOOKUP(C153,[1]Sheet1!$B:$AY,50,0)</f>
        <v>0</v>
      </c>
      <c r="J153" s="31">
        <f>VLOOKUP(C153,[1]Sheet1!$B:$AZ,51,0)</f>
        <v>0</v>
      </c>
      <c r="K153" s="44">
        <f>VLOOKUP(C153,[1]Sheet1!$B$5:$BB$697,53,0)</f>
        <v>0</v>
      </c>
      <c r="L153" s="44">
        <f>VLOOKUP(C153,[1]Sheet1!$B:$BC,54,0)</f>
        <v>0</v>
      </c>
      <c r="M153" s="44">
        <f>VLOOKUP(C153,[1]Sheet1!$B:$BD,55,0)</f>
        <v>0</v>
      </c>
      <c r="N153" s="44">
        <f>VLOOKUP(C153,[1]Sheet1!$B:$BE,56,0)</f>
        <v>0</v>
      </c>
      <c r="O153" s="44">
        <f>VLOOKUP(C153,[1]Sheet1!$B:$BF,57,0)</f>
        <v>0</v>
      </c>
      <c r="P153" s="44">
        <f>VLOOKUP(C153,[2]Sheet1!$B:$BH,59,0)</f>
        <v>0</v>
      </c>
      <c r="Q153" s="108">
        <f t="shared" si="35"/>
        <v>0</v>
      </c>
      <c r="R153" s="109">
        <f>VLOOKUP(C153,[3]Sheet2!$A:$V,21,0)</f>
        <v>0</v>
      </c>
      <c r="S153" s="109"/>
      <c r="T153" s="109"/>
      <c r="U153" s="109"/>
      <c r="V153" s="109">
        <f t="shared" si="36"/>
        <v>0</v>
      </c>
      <c r="W153" s="106">
        <f t="shared" si="37"/>
        <v>0</v>
      </c>
      <c r="X153" s="112">
        <f t="shared" si="38"/>
        <v>0</v>
      </c>
      <c r="Y153" s="61">
        <f t="shared" si="39"/>
        <v>0</v>
      </c>
      <c r="Z153" s="107">
        <f t="shared" si="40"/>
        <v>0</v>
      </c>
      <c r="AA153" s="61"/>
      <c r="AB153" s="17">
        <f t="shared" si="41"/>
        <v>0</v>
      </c>
      <c r="AC153" s="26" t="str">
        <f t="shared" si="42"/>
        <v>100%</v>
      </c>
      <c r="AD153" s="122">
        <f t="shared" si="30"/>
        <v>0</v>
      </c>
      <c r="AE153" s="124"/>
      <c r="AF153" s="124"/>
      <c r="AG153" s="124"/>
      <c r="AH153" s="124">
        <f t="shared" si="31"/>
        <v>0</v>
      </c>
      <c r="AI153" s="24"/>
      <c r="AJ153" s="126">
        <f t="shared" si="32"/>
        <v>0</v>
      </c>
      <c r="AK153" s="17">
        <f t="shared" si="33"/>
        <v>0</v>
      </c>
      <c r="AL153" s="14">
        <v>45474</v>
      </c>
      <c r="AM153" s="135">
        <v>3</v>
      </c>
      <c r="AN153" s="14">
        <f t="shared" si="29"/>
        <v>45471</v>
      </c>
      <c r="AO153" s="10" t="s">
        <v>23</v>
      </c>
      <c r="AP153" s="17"/>
      <c r="AQ153" s="7" t="s">
        <v>573</v>
      </c>
      <c r="AR153" s="20"/>
    </row>
    <row r="154" spans="1:44" ht="36" hidden="1" customHeight="1" x14ac:dyDescent="0.25">
      <c r="A154" s="7">
        <f t="shared" si="34"/>
        <v>151</v>
      </c>
      <c r="B154" s="113" t="s">
        <v>557</v>
      </c>
      <c r="C154" s="8" t="s">
        <v>165</v>
      </c>
      <c r="D154" s="114" t="s">
        <v>166</v>
      </c>
      <c r="E154" s="12" t="s">
        <v>621</v>
      </c>
      <c r="F154" s="11" t="s">
        <v>21</v>
      </c>
      <c r="G154" s="12" t="s">
        <v>22</v>
      </c>
      <c r="H154" s="73">
        <v>1</v>
      </c>
      <c r="I154" s="31">
        <f>VLOOKUP(C154,[1]Sheet1!$B:$AY,50,0)</f>
        <v>912503.79</v>
      </c>
      <c r="J154" s="31">
        <f>VLOOKUP(C154,[1]Sheet1!$B:$AZ,51,0)</f>
        <v>912503.79</v>
      </c>
      <c r="K154" s="44">
        <f>VLOOKUP(C154,[1]Sheet1!$B$5:$BB$697,53,0)</f>
        <v>62388.071666666699</v>
      </c>
      <c r="L154" s="44">
        <f>VLOOKUP(C154,[1]Sheet1!$B:$BC,54,0)</f>
        <v>114316.093333333</v>
      </c>
      <c r="M154" s="44">
        <f>VLOOKUP(C154,[1]Sheet1!$B:$BD,55,0)</f>
        <v>152083.965</v>
      </c>
      <c r="N154" s="44">
        <f>VLOOKUP(C154,[1]Sheet1!$B:$BE,56,0)</f>
        <v>152083.965</v>
      </c>
      <c r="O154" s="44">
        <f>VLOOKUP(C154,[1]Sheet1!$B:$BF,57,0)</f>
        <v>152083.965</v>
      </c>
      <c r="P154" s="44">
        <f>VLOOKUP(C154,[2]Sheet1!$B:$BH,59,0)</f>
        <v>132604.72333333333</v>
      </c>
      <c r="Q154" s="108">
        <f t="shared" si="35"/>
        <v>765560.78333333298</v>
      </c>
      <c r="R154" s="109">
        <f>VLOOKUP(C154,[3]Sheet2!$A:$V,21,0)</f>
        <v>0</v>
      </c>
      <c r="S154" s="109"/>
      <c r="T154" s="109"/>
      <c r="U154" s="109"/>
      <c r="V154" s="109">
        <f t="shared" si="36"/>
        <v>0</v>
      </c>
      <c r="W154" s="106">
        <f t="shared" si="37"/>
        <v>765560.78333333298</v>
      </c>
      <c r="X154" s="112">
        <f t="shared" si="38"/>
        <v>912503.79</v>
      </c>
      <c r="Y154" s="61">
        <f t="shared" si="39"/>
        <v>765560.78333333298</v>
      </c>
      <c r="Z154" s="107">
        <f t="shared" si="40"/>
        <v>765560.78333333298</v>
      </c>
      <c r="AA154" s="61"/>
      <c r="AB154" s="17">
        <f t="shared" si="41"/>
        <v>0</v>
      </c>
      <c r="AC154" s="26">
        <f t="shared" si="42"/>
        <v>0</v>
      </c>
      <c r="AD154" s="122">
        <f t="shared" si="30"/>
        <v>0</v>
      </c>
      <c r="AE154" s="124"/>
      <c r="AF154" s="124"/>
      <c r="AG154" s="124"/>
      <c r="AH154" s="124">
        <f t="shared" si="31"/>
        <v>0</v>
      </c>
      <c r="AI154" s="24"/>
      <c r="AJ154" s="126">
        <f t="shared" si="32"/>
        <v>0</v>
      </c>
      <c r="AK154" s="17">
        <f t="shared" si="33"/>
        <v>0</v>
      </c>
      <c r="AL154" s="14">
        <v>45474</v>
      </c>
      <c r="AM154" s="135">
        <v>3</v>
      </c>
      <c r="AN154" s="14">
        <f t="shared" si="29"/>
        <v>45471</v>
      </c>
      <c r="AO154" s="10" t="s">
        <v>23</v>
      </c>
      <c r="AP154" s="17"/>
      <c r="AQ154" s="7" t="s">
        <v>561</v>
      </c>
      <c r="AR154" s="20"/>
    </row>
    <row r="155" spans="1:44" ht="36" hidden="1" customHeight="1" x14ac:dyDescent="0.25">
      <c r="A155" s="7">
        <f t="shared" si="34"/>
        <v>152</v>
      </c>
      <c r="B155" s="113" t="s">
        <v>554</v>
      </c>
      <c r="C155" s="8" t="s">
        <v>513</v>
      </c>
      <c r="D155" s="114" t="s">
        <v>514</v>
      </c>
      <c r="E155" s="12" t="s">
        <v>622</v>
      </c>
      <c r="F155" s="11" t="s">
        <v>21</v>
      </c>
      <c r="G155" s="12" t="s">
        <v>22</v>
      </c>
      <c r="H155" s="73">
        <v>1</v>
      </c>
      <c r="I155" s="31">
        <f>VLOOKUP(C155,[1]Sheet1!$B:$AY,50,0)</f>
        <v>50935.51</v>
      </c>
      <c r="J155" s="31">
        <f>VLOOKUP(C155,[1]Sheet1!$B:$AZ,51,0)</f>
        <v>50935.51</v>
      </c>
      <c r="K155" s="44">
        <f>VLOOKUP(C155,[1]Sheet1!$B$5:$BB$697,53,0)</f>
        <v>28.266666666666701</v>
      </c>
      <c r="L155" s="44">
        <f>VLOOKUP(C155,[1]Sheet1!$B:$BC,54,0)</f>
        <v>28.266666666666701</v>
      </c>
      <c r="M155" s="44">
        <f>VLOOKUP(C155,[1]Sheet1!$B:$BD,55,0)</f>
        <v>28.266666666666701</v>
      </c>
      <c r="N155" s="44">
        <f>VLOOKUP(C155,[1]Sheet1!$B:$BE,56,0)</f>
        <v>8489.2516666666706</v>
      </c>
      <c r="O155" s="44">
        <f>VLOOKUP(C155,[1]Sheet1!$B:$BF,57,0)</f>
        <v>8489.2516666666706</v>
      </c>
      <c r="P155" s="44">
        <f>VLOOKUP(C155,[2]Sheet1!$B:$BH,59,0)</f>
        <v>8460.9850000000006</v>
      </c>
      <c r="Q155" s="108">
        <f t="shared" si="35"/>
        <v>25524.288333333341</v>
      </c>
      <c r="R155" s="109">
        <f>VLOOKUP(C155,[3]Sheet2!$A:$V,21,0)</f>
        <v>64000</v>
      </c>
      <c r="S155" s="109"/>
      <c r="T155" s="109"/>
      <c r="U155" s="109"/>
      <c r="V155" s="109">
        <f t="shared" si="36"/>
        <v>64000</v>
      </c>
      <c r="W155" s="106">
        <f t="shared" si="37"/>
        <v>-38475.711666666655</v>
      </c>
      <c r="X155" s="112">
        <f t="shared" si="38"/>
        <v>50935.51</v>
      </c>
      <c r="Y155" s="61">
        <f t="shared" si="39"/>
        <v>-38475.711666666655</v>
      </c>
      <c r="Z155" s="107">
        <f t="shared" si="40"/>
        <v>0</v>
      </c>
      <c r="AA155" s="61"/>
      <c r="AB155" s="17">
        <f t="shared" si="41"/>
        <v>0</v>
      </c>
      <c r="AC155" s="26" t="str">
        <f t="shared" si="42"/>
        <v>100%</v>
      </c>
      <c r="AD155" s="122">
        <f t="shared" si="30"/>
        <v>0</v>
      </c>
      <c r="AE155" s="124"/>
      <c r="AF155" s="124"/>
      <c r="AG155" s="124"/>
      <c r="AH155" s="124">
        <f t="shared" si="31"/>
        <v>0</v>
      </c>
      <c r="AI155" s="24"/>
      <c r="AJ155" s="126">
        <f t="shared" si="32"/>
        <v>0</v>
      </c>
      <c r="AK155" s="17">
        <f t="shared" si="33"/>
        <v>0</v>
      </c>
      <c r="AL155" s="14">
        <v>45474</v>
      </c>
      <c r="AM155" s="135">
        <v>3</v>
      </c>
      <c r="AN155" s="14">
        <f t="shared" si="29"/>
        <v>45471</v>
      </c>
      <c r="AO155" s="10" t="s">
        <v>23</v>
      </c>
      <c r="AP155" s="17"/>
      <c r="AQ155" s="7" t="s">
        <v>561</v>
      </c>
      <c r="AR155" s="20"/>
    </row>
    <row r="156" spans="1:44" ht="36" hidden="1" customHeight="1" x14ac:dyDescent="0.25">
      <c r="A156" s="7">
        <f t="shared" si="34"/>
        <v>153</v>
      </c>
      <c r="B156" s="113" t="s">
        <v>556</v>
      </c>
      <c r="C156" s="8" t="s">
        <v>110</v>
      </c>
      <c r="D156" s="114" t="s">
        <v>111</v>
      </c>
      <c r="E156" s="12" t="s">
        <v>626</v>
      </c>
      <c r="F156" s="11" t="s">
        <v>21</v>
      </c>
      <c r="G156" s="12" t="s">
        <v>22</v>
      </c>
      <c r="H156" s="73">
        <v>1</v>
      </c>
      <c r="I156" s="31">
        <f>VLOOKUP(C156,[1]Sheet1!$B:$AY,50,0)</f>
        <v>159609.78</v>
      </c>
      <c r="J156" s="31">
        <f>VLOOKUP(C156,[1]Sheet1!$B:$AZ,51,0)</f>
        <v>0</v>
      </c>
      <c r="K156" s="44">
        <f>VLOOKUP(C156,[1]Sheet1!$B$5:$BB$697,53,0)</f>
        <v>0</v>
      </c>
      <c r="L156" s="44">
        <f>VLOOKUP(C156,[1]Sheet1!$B:$BC,54,0)</f>
        <v>0</v>
      </c>
      <c r="M156" s="44">
        <f>VLOOKUP(C156,[1]Sheet1!$B:$BD,55,0)</f>
        <v>0</v>
      </c>
      <c r="N156" s="44">
        <f>VLOOKUP(C156,[1]Sheet1!$B:$BE,56,0)</f>
        <v>0</v>
      </c>
      <c r="O156" s="44">
        <f>VLOOKUP(C156,[1]Sheet1!$B:$BF,57,0)</f>
        <v>17883.831666666701</v>
      </c>
      <c r="P156" s="44">
        <f>VLOOKUP(C156,[2]Sheet1!$B:$BH,59,0)</f>
        <v>26601.63</v>
      </c>
      <c r="Q156" s="108">
        <f t="shared" si="35"/>
        <v>44485.461666666699</v>
      </c>
      <c r="R156" s="109"/>
      <c r="S156" s="109"/>
      <c r="T156" s="109"/>
      <c r="U156" s="109"/>
      <c r="V156" s="109">
        <f t="shared" si="36"/>
        <v>0</v>
      </c>
      <c r="W156" s="106">
        <f t="shared" si="37"/>
        <v>44485.461666666699</v>
      </c>
      <c r="X156" s="112">
        <f t="shared" si="38"/>
        <v>0</v>
      </c>
      <c r="Y156" s="61">
        <f t="shared" si="39"/>
        <v>44485.461666666699</v>
      </c>
      <c r="Z156" s="107">
        <f t="shared" si="40"/>
        <v>44485.461666666699</v>
      </c>
      <c r="AA156" s="61"/>
      <c r="AB156" s="17">
        <f t="shared" si="41"/>
        <v>0</v>
      </c>
      <c r="AC156" s="26">
        <f t="shared" si="42"/>
        <v>0</v>
      </c>
      <c r="AD156" s="122">
        <f t="shared" si="30"/>
        <v>0</v>
      </c>
      <c r="AE156" s="124"/>
      <c r="AF156" s="124"/>
      <c r="AG156" s="124"/>
      <c r="AH156" s="124">
        <f t="shared" si="31"/>
        <v>0</v>
      </c>
      <c r="AI156" s="24">
        <v>0</v>
      </c>
      <c r="AJ156" s="126">
        <f t="shared" si="32"/>
        <v>0</v>
      </c>
      <c r="AK156" s="17">
        <f t="shared" si="33"/>
        <v>0</v>
      </c>
      <c r="AL156" s="14">
        <v>45474</v>
      </c>
      <c r="AM156" s="135">
        <v>3</v>
      </c>
      <c r="AN156" s="14">
        <f t="shared" si="29"/>
        <v>45471</v>
      </c>
      <c r="AO156" s="10" t="s">
        <v>23</v>
      </c>
      <c r="AP156" s="17"/>
      <c r="AQ156" s="7" t="s">
        <v>572</v>
      </c>
      <c r="AR156" s="114" t="s">
        <v>591</v>
      </c>
    </row>
    <row r="157" spans="1:44" ht="36" hidden="1" customHeight="1" x14ac:dyDescent="0.25">
      <c r="A157" s="7">
        <f t="shared" si="34"/>
        <v>154</v>
      </c>
      <c r="B157" s="113" t="s">
        <v>557</v>
      </c>
      <c r="C157" s="8" t="s">
        <v>152</v>
      </c>
      <c r="D157" s="114" t="s">
        <v>153</v>
      </c>
      <c r="E157" s="12" t="s">
        <v>621</v>
      </c>
      <c r="F157" s="11" t="s">
        <v>21</v>
      </c>
      <c r="G157" s="12" t="s">
        <v>22</v>
      </c>
      <c r="H157" s="73">
        <v>0.8</v>
      </c>
      <c r="I157" s="31">
        <f>VLOOKUP(C157,[1]Sheet1!$B:$AY,50,0)</f>
        <v>71354.42</v>
      </c>
      <c r="J157" s="31">
        <f>VLOOKUP(C157,[1]Sheet1!$B:$AZ,51,0)</f>
        <v>71354.42</v>
      </c>
      <c r="K157" s="44">
        <f>VLOOKUP(C157,[1]Sheet1!$B$5:$BB$697,53,0)</f>
        <v>0</v>
      </c>
      <c r="L157" s="44">
        <f>VLOOKUP(C157,[1]Sheet1!$B:$BC,54,0)</f>
        <v>0</v>
      </c>
      <c r="M157" s="44">
        <f>VLOOKUP(C157,[1]Sheet1!$B:$BD,55,0)</f>
        <v>0</v>
      </c>
      <c r="N157" s="44">
        <f>VLOOKUP(C157,[1]Sheet1!$B:$BE,56,0)</f>
        <v>0</v>
      </c>
      <c r="O157" s="44">
        <f>VLOOKUP(C157,[1]Sheet1!$B:$BF,57,0)</f>
        <v>11892.403333333301</v>
      </c>
      <c r="P157" s="44">
        <f>VLOOKUP(C157,[2]Sheet1!$B:$BH,59,0)</f>
        <v>11892.403333333334</v>
      </c>
      <c r="Q157" s="108">
        <f t="shared" si="35"/>
        <v>19027.845333333309</v>
      </c>
      <c r="R157" s="109">
        <f>VLOOKUP(C157,[3]Sheet2!$A:$V,21,0)</f>
        <v>0</v>
      </c>
      <c r="S157" s="109"/>
      <c r="T157" s="109"/>
      <c r="U157" s="109"/>
      <c r="V157" s="109">
        <f t="shared" si="36"/>
        <v>0</v>
      </c>
      <c r="W157" s="106">
        <f t="shared" si="37"/>
        <v>19027.845333333309</v>
      </c>
      <c r="X157" s="112">
        <f t="shared" si="38"/>
        <v>71354.42</v>
      </c>
      <c r="Y157" s="61">
        <f t="shared" si="39"/>
        <v>19027.845333333309</v>
      </c>
      <c r="Z157" s="107">
        <f t="shared" si="40"/>
        <v>19027.845333333309</v>
      </c>
      <c r="AA157" s="61"/>
      <c r="AB157" s="17">
        <f t="shared" si="41"/>
        <v>0</v>
      </c>
      <c r="AC157" s="26">
        <f t="shared" si="42"/>
        <v>0</v>
      </c>
      <c r="AD157" s="122">
        <f t="shared" si="30"/>
        <v>0</v>
      </c>
      <c r="AE157" s="124"/>
      <c r="AF157" s="124"/>
      <c r="AG157" s="124"/>
      <c r="AH157" s="124">
        <f t="shared" si="31"/>
        <v>0</v>
      </c>
      <c r="AI157" s="24">
        <v>0</v>
      </c>
      <c r="AJ157" s="126">
        <f t="shared" si="32"/>
        <v>0</v>
      </c>
      <c r="AK157" s="17">
        <f t="shared" si="33"/>
        <v>0</v>
      </c>
      <c r="AL157" s="14">
        <v>45474</v>
      </c>
      <c r="AM157" s="135">
        <v>3</v>
      </c>
      <c r="AN157" s="14">
        <f t="shared" si="29"/>
        <v>45471</v>
      </c>
      <c r="AO157" s="10" t="s">
        <v>23</v>
      </c>
      <c r="AP157" s="17"/>
      <c r="AQ157" s="7" t="s">
        <v>572</v>
      </c>
      <c r="AR157" s="20"/>
    </row>
    <row r="158" spans="1:44" ht="36" hidden="1" customHeight="1" x14ac:dyDescent="0.25">
      <c r="A158" s="7">
        <f t="shared" si="34"/>
        <v>155</v>
      </c>
      <c r="B158" s="113" t="s">
        <v>556</v>
      </c>
      <c r="C158" s="8" t="s">
        <v>155</v>
      </c>
      <c r="D158" s="114" t="s">
        <v>156</v>
      </c>
      <c r="E158" s="12" t="s">
        <v>622</v>
      </c>
      <c r="F158" s="11" t="s">
        <v>21</v>
      </c>
      <c r="G158" s="12" t="s">
        <v>22</v>
      </c>
      <c r="H158" s="73">
        <v>0.8</v>
      </c>
      <c r="I158" s="31">
        <f>VLOOKUP(C158,[1]Sheet1!$B:$AY,50,0)</f>
        <v>1274</v>
      </c>
      <c r="J158" s="31">
        <f>VLOOKUP(C158,[1]Sheet1!$B:$AZ,51,0)</f>
        <v>1274</v>
      </c>
      <c r="K158" s="44">
        <f>VLOOKUP(C158,[1]Sheet1!$B$5:$BB$697,53,0)</f>
        <v>0</v>
      </c>
      <c r="L158" s="44">
        <f>VLOOKUP(C158,[1]Sheet1!$B:$BC,54,0)</f>
        <v>0</v>
      </c>
      <c r="M158" s="44">
        <f>VLOOKUP(C158,[1]Sheet1!$B:$BD,55,0)</f>
        <v>0</v>
      </c>
      <c r="N158" s="44">
        <f>VLOOKUP(C158,[1]Sheet1!$B:$BE,56,0)</f>
        <v>0</v>
      </c>
      <c r="O158" s="44">
        <f>VLOOKUP(C158,[1]Sheet1!$B:$BF,57,0)</f>
        <v>212.333333333333</v>
      </c>
      <c r="P158" s="44">
        <f>VLOOKUP(C158,[2]Sheet1!$B:$BH,59,0)</f>
        <v>212.33333333333334</v>
      </c>
      <c r="Q158" s="108">
        <f t="shared" si="35"/>
        <v>339.73333333333312</v>
      </c>
      <c r="R158" s="109">
        <f>VLOOKUP(C158,[3]Sheet2!$A:$V,21,0)</f>
        <v>3321.5</v>
      </c>
      <c r="S158" s="109"/>
      <c r="T158" s="109"/>
      <c r="U158" s="109"/>
      <c r="V158" s="109">
        <f t="shared" si="36"/>
        <v>3321.5</v>
      </c>
      <c r="W158" s="106">
        <f t="shared" si="37"/>
        <v>-2981.7666666666669</v>
      </c>
      <c r="X158" s="112">
        <f t="shared" si="38"/>
        <v>1274</v>
      </c>
      <c r="Y158" s="61">
        <f t="shared" si="39"/>
        <v>-2981.7666666666669</v>
      </c>
      <c r="Z158" s="107">
        <f t="shared" si="40"/>
        <v>0</v>
      </c>
      <c r="AA158" s="140">
        <v>1274</v>
      </c>
      <c r="AB158" s="17">
        <f t="shared" si="41"/>
        <v>1274</v>
      </c>
      <c r="AC158" s="26" t="str">
        <f t="shared" si="42"/>
        <v>100%</v>
      </c>
      <c r="AD158" s="122">
        <f t="shared" si="30"/>
        <v>5.7180359456744578E-3</v>
      </c>
      <c r="AE158" s="124"/>
      <c r="AF158" s="124"/>
      <c r="AG158" s="124"/>
      <c r="AH158" s="124">
        <f t="shared" si="31"/>
        <v>0</v>
      </c>
      <c r="AI158" s="24"/>
      <c r="AJ158" s="126">
        <f t="shared" si="32"/>
        <v>0</v>
      </c>
      <c r="AK158" s="17">
        <f t="shared" si="33"/>
        <v>1274</v>
      </c>
      <c r="AL158" s="14">
        <v>45474</v>
      </c>
      <c r="AM158" s="135">
        <v>3</v>
      </c>
      <c r="AN158" s="14">
        <f t="shared" si="29"/>
        <v>45471</v>
      </c>
      <c r="AO158" s="10" t="s">
        <v>23</v>
      </c>
      <c r="AP158" s="17"/>
      <c r="AQ158" s="7" t="s">
        <v>572</v>
      </c>
      <c r="AR158" s="20"/>
    </row>
    <row r="159" spans="1:44" ht="36" hidden="1" customHeight="1" x14ac:dyDescent="0.25">
      <c r="A159" s="7">
        <f t="shared" si="34"/>
        <v>156</v>
      </c>
      <c r="B159" s="113" t="s">
        <v>554</v>
      </c>
      <c r="C159" s="8" t="s">
        <v>515</v>
      </c>
      <c r="D159" s="114" t="s">
        <v>516</v>
      </c>
      <c r="E159" s="12" t="s">
        <v>622</v>
      </c>
      <c r="F159" s="11" t="s">
        <v>27</v>
      </c>
      <c r="G159" s="12" t="s">
        <v>22</v>
      </c>
      <c r="H159" s="73">
        <v>0.8</v>
      </c>
      <c r="I159" s="31">
        <f>VLOOKUP(C159,[1]Sheet1!$B:$AY,50,0)</f>
        <v>9241.48</v>
      </c>
      <c r="J159" s="31">
        <f>VLOOKUP(C159,[1]Sheet1!$B:$AZ,51,0)</f>
        <v>9241.48</v>
      </c>
      <c r="K159" s="44">
        <f>VLOOKUP(C159,[1]Sheet1!$B$5:$BB$697,53,0)</f>
        <v>0</v>
      </c>
      <c r="L159" s="44">
        <f>VLOOKUP(C159,[1]Sheet1!$B:$BC,54,0)</f>
        <v>1540.2466666666701</v>
      </c>
      <c r="M159" s="44">
        <f>VLOOKUP(C159,[1]Sheet1!$B:$BD,55,0)</f>
        <v>1540.2466666666701</v>
      </c>
      <c r="N159" s="44">
        <f>VLOOKUP(C159,[1]Sheet1!$B:$BE,56,0)</f>
        <v>1540.2466666666701</v>
      </c>
      <c r="O159" s="44">
        <f>VLOOKUP(C159,[1]Sheet1!$B:$BF,57,0)</f>
        <v>1540.2466666666701</v>
      </c>
      <c r="P159" s="44">
        <f>VLOOKUP(C159,[2]Sheet1!$B:$BH,59,0)</f>
        <v>1540.2466666666667</v>
      </c>
      <c r="Q159" s="108">
        <f t="shared" si="35"/>
        <v>6160.9866666666785</v>
      </c>
      <c r="R159" s="109">
        <f>VLOOKUP(C159,[3]Sheet2!$A:$V,21,0)</f>
        <v>15197.286</v>
      </c>
      <c r="S159" s="109"/>
      <c r="T159" s="109"/>
      <c r="U159" s="109"/>
      <c r="V159" s="109">
        <f t="shared" si="36"/>
        <v>15197.286</v>
      </c>
      <c r="W159" s="106">
        <f t="shared" si="37"/>
        <v>-9036.2993333333216</v>
      </c>
      <c r="X159" s="112">
        <f t="shared" si="38"/>
        <v>9241.48</v>
      </c>
      <c r="Y159" s="61">
        <f t="shared" si="39"/>
        <v>-9036.2993333333216</v>
      </c>
      <c r="Z159" s="107">
        <f t="shared" si="40"/>
        <v>0</v>
      </c>
      <c r="AA159" s="61"/>
      <c r="AB159" s="17">
        <f t="shared" si="41"/>
        <v>0</v>
      </c>
      <c r="AC159" s="26" t="str">
        <f t="shared" si="42"/>
        <v>100%</v>
      </c>
      <c r="AD159" s="122">
        <f t="shared" si="30"/>
        <v>0</v>
      </c>
      <c r="AE159" s="124"/>
      <c r="AF159" s="124"/>
      <c r="AG159" s="124"/>
      <c r="AH159" s="124">
        <f t="shared" si="31"/>
        <v>0</v>
      </c>
      <c r="AI159" s="24"/>
      <c r="AJ159" s="126">
        <f t="shared" si="32"/>
        <v>0</v>
      </c>
      <c r="AK159" s="17">
        <f t="shared" si="33"/>
        <v>0</v>
      </c>
      <c r="AL159" s="14">
        <v>45474</v>
      </c>
      <c r="AM159" s="135">
        <v>3</v>
      </c>
      <c r="AN159" s="14">
        <f t="shared" si="29"/>
        <v>45471</v>
      </c>
      <c r="AO159" s="10" t="s">
        <v>23</v>
      </c>
      <c r="AP159" s="17"/>
      <c r="AQ159" s="7" t="s">
        <v>573</v>
      </c>
      <c r="AR159" s="20"/>
    </row>
    <row r="160" spans="1:44" ht="36" hidden="1" customHeight="1" x14ac:dyDescent="0.25">
      <c r="A160" s="7">
        <f t="shared" si="34"/>
        <v>157</v>
      </c>
      <c r="B160" s="113" t="s">
        <v>557</v>
      </c>
      <c r="C160" s="8" t="s">
        <v>517</v>
      </c>
      <c r="D160" s="114" t="s">
        <v>518</v>
      </c>
      <c r="E160" s="12" t="s">
        <v>621</v>
      </c>
      <c r="F160" s="11" t="s">
        <v>21</v>
      </c>
      <c r="G160" s="12" t="s">
        <v>22</v>
      </c>
      <c r="H160" s="73">
        <v>0.8</v>
      </c>
      <c r="I160" s="31">
        <f>VLOOKUP(C160,[1]Sheet1!$B:$AY,50,0)</f>
        <v>132222.88</v>
      </c>
      <c r="J160" s="31">
        <f>VLOOKUP(C160,[1]Sheet1!$B:$AZ,51,0)</f>
        <v>80960.429999999993</v>
      </c>
      <c r="K160" s="44">
        <f>VLOOKUP(C160,[1]Sheet1!$B$5:$BB$697,53,0)</f>
        <v>2782.8883333333301</v>
      </c>
      <c r="L160" s="44">
        <f>VLOOKUP(C160,[1]Sheet1!$B:$BC,54,0)</f>
        <v>3607.7883333333298</v>
      </c>
      <c r="M160" s="44">
        <f>VLOOKUP(C160,[1]Sheet1!$B:$BD,55,0)</f>
        <v>13493.405000000001</v>
      </c>
      <c r="N160" s="44">
        <f>VLOOKUP(C160,[1]Sheet1!$B:$BE,56,0)</f>
        <v>17637.68</v>
      </c>
      <c r="O160" s="44">
        <f>VLOOKUP(C160,[1]Sheet1!$B:$BF,57,0)</f>
        <v>22037.1466666667</v>
      </c>
      <c r="P160" s="44">
        <f>VLOOKUP(C160,[2]Sheet1!$B:$BH,59,0)</f>
        <v>22037.146666666664</v>
      </c>
      <c r="Q160" s="108">
        <f t="shared" si="35"/>
        <v>65276.844000000019</v>
      </c>
      <c r="R160" s="109">
        <f>VLOOKUP(C160,[3]Sheet2!$A:$V,21,0)</f>
        <v>20000</v>
      </c>
      <c r="S160" s="109"/>
      <c r="T160" s="109"/>
      <c r="U160" s="109"/>
      <c r="V160" s="109">
        <f t="shared" si="36"/>
        <v>20000</v>
      </c>
      <c r="W160" s="106">
        <f t="shared" si="37"/>
        <v>45276.844000000019</v>
      </c>
      <c r="X160" s="112">
        <f t="shared" si="38"/>
        <v>80960.429999999993</v>
      </c>
      <c r="Y160" s="61">
        <f t="shared" si="39"/>
        <v>45276.844000000019</v>
      </c>
      <c r="Z160" s="107">
        <f t="shared" si="40"/>
        <v>45276.844000000019</v>
      </c>
      <c r="AA160" s="61"/>
      <c r="AB160" s="17">
        <f t="shared" si="41"/>
        <v>0</v>
      </c>
      <c r="AC160" s="26">
        <f t="shared" si="42"/>
        <v>0</v>
      </c>
      <c r="AD160" s="122">
        <f t="shared" si="30"/>
        <v>0</v>
      </c>
      <c r="AE160" s="124"/>
      <c r="AF160" s="124"/>
      <c r="AG160" s="124"/>
      <c r="AH160" s="124">
        <f t="shared" si="31"/>
        <v>0</v>
      </c>
      <c r="AI160" s="24"/>
      <c r="AJ160" s="126">
        <f t="shared" si="32"/>
        <v>0</v>
      </c>
      <c r="AK160" s="17">
        <f t="shared" si="33"/>
        <v>0</v>
      </c>
      <c r="AL160" s="14">
        <v>45474</v>
      </c>
      <c r="AM160" s="135">
        <v>3</v>
      </c>
      <c r="AN160" s="14">
        <f t="shared" si="29"/>
        <v>45471</v>
      </c>
      <c r="AO160" s="10" t="s">
        <v>23</v>
      </c>
      <c r="AP160" s="17"/>
      <c r="AQ160" s="7" t="s">
        <v>561</v>
      </c>
      <c r="AR160" s="20"/>
    </row>
    <row r="161" spans="1:44" ht="36" hidden="1" customHeight="1" x14ac:dyDescent="0.25">
      <c r="A161" s="7">
        <f t="shared" si="34"/>
        <v>158</v>
      </c>
      <c r="B161" s="113" t="s">
        <v>557</v>
      </c>
      <c r="C161" s="8" t="s">
        <v>519</v>
      </c>
      <c r="D161" s="114" t="s">
        <v>520</v>
      </c>
      <c r="E161" s="12" t="s">
        <v>621</v>
      </c>
      <c r="F161" s="11" t="s">
        <v>27</v>
      </c>
      <c r="G161" s="12" t="s">
        <v>22</v>
      </c>
      <c r="H161" s="73">
        <v>1</v>
      </c>
      <c r="I161" s="31">
        <f>VLOOKUP(C161,[1]Sheet1!$B:$AY,50,0)</f>
        <v>0</v>
      </c>
      <c r="J161" s="31">
        <f>VLOOKUP(C161,[1]Sheet1!$B:$AZ,51,0)</f>
        <v>0</v>
      </c>
      <c r="K161" s="44">
        <f>VLOOKUP(C161,[1]Sheet1!$B$5:$BB$697,53,0)</f>
        <v>0</v>
      </c>
      <c r="L161" s="44">
        <f>VLOOKUP(C161,[1]Sheet1!$B:$BC,54,0)</f>
        <v>0</v>
      </c>
      <c r="M161" s="44">
        <f>VLOOKUP(C161,[1]Sheet1!$B:$BD,55,0)</f>
        <v>0</v>
      </c>
      <c r="N161" s="44">
        <f>VLOOKUP(C161,[1]Sheet1!$B:$BE,56,0)</f>
        <v>0</v>
      </c>
      <c r="O161" s="44">
        <f>VLOOKUP(C161,[1]Sheet1!$B:$BF,57,0)</f>
        <v>0</v>
      </c>
      <c r="P161" s="44">
        <f>VLOOKUP(C161,[2]Sheet1!$B:$BH,59,0)</f>
        <v>0</v>
      </c>
      <c r="Q161" s="108">
        <f t="shared" si="35"/>
        <v>0</v>
      </c>
      <c r="R161" s="109">
        <f>VLOOKUP(C161,[3]Sheet2!$A:$V,21,0)</f>
        <v>0</v>
      </c>
      <c r="S161" s="109"/>
      <c r="T161" s="109"/>
      <c r="U161" s="109"/>
      <c r="V161" s="109">
        <f t="shared" si="36"/>
        <v>0</v>
      </c>
      <c r="W161" s="106">
        <f t="shared" si="37"/>
        <v>0</v>
      </c>
      <c r="X161" s="112">
        <f t="shared" si="38"/>
        <v>0</v>
      </c>
      <c r="Y161" s="61">
        <f t="shared" si="39"/>
        <v>0</v>
      </c>
      <c r="Z161" s="107">
        <f t="shared" si="40"/>
        <v>0</v>
      </c>
      <c r="AA161" s="61"/>
      <c r="AB161" s="17">
        <f t="shared" si="41"/>
        <v>0</v>
      </c>
      <c r="AC161" s="26" t="str">
        <f t="shared" si="42"/>
        <v>100%</v>
      </c>
      <c r="AD161" s="122">
        <f t="shared" si="30"/>
        <v>0</v>
      </c>
      <c r="AE161" s="124"/>
      <c r="AF161" s="124"/>
      <c r="AG161" s="124"/>
      <c r="AH161" s="124">
        <f t="shared" si="31"/>
        <v>0</v>
      </c>
      <c r="AI161" s="24"/>
      <c r="AJ161" s="126">
        <f t="shared" si="32"/>
        <v>0</v>
      </c>
      <c r="AK161" s="17">
        <f t="shared" si="33"/>
        <v>0</v>
      </c>
      <c r="AL161" s="14">
        <v>45474</v>
      </c>
      <c r="AM161" s="135">
        <v>3</v>
      </c>
      <c r="AN161" s="14">
        <f t="shared" si="29"/>
        <v>45471</v>
      </c>
      <c r="AO161" s="10" t="s">
        <v>23</v>
      </c>
      <c r="AP161" s="17"/>
      <c r="AQ161" s="7" t="s">
        <v>577</v>
      </c>
      <c r="AR161" s="20"/>
    </row>
    <row r="162" spans="1:44" ht="36" hidden="1" customHeight="1" x14ac:dyDescent="0.25">
      <c r="A162" s="7">
        <f t="shared" si="34"/>
        <v>159</v>
      </c>
      <c r="B162" s="113" t="s">
        <v>557</v>
      </c>
      <c r="C162" s="8" t="s">
        <v>521</v>
      </c>
      <c r="D162" s="114" t="s">
        <v>522</v>
      </c>
      <c r="E162" s="12" t="s">
        <v>621</v>
      </c>
      <c r="F162" s="11" t="s">
        <v>27</v>
      </c>
      <c r="G162" s="12" t="s">
        <v>22</v>
      </c>
      <c r="H162" s="73">
        <v>0.8</v>
      </c>
      <c r="I162" s="31">
        <f>VLOOKUP(C162,[1]Sheet1!$B:$AY,50,0)</f>
        <v>11660.35</v>
      </c>
      <c r="J162" s="31">
        <f>VLOOKUP(C162,[1]Sheet1!$B:$AZ,51,0)</f>
        <v>11660.35</v>
      </c>
      <c r="K162" s="44">
        <f>VLOOKUP(C162,[1]Sheet1!$B$5:$BB$697,53,0)</f>
        <v>1943.3916666666701</v>
      </c>
      <c r="L162" s="44">
        <f>VLOOKUP(C162,[1]Sheet1!$B:$BC,54,0)</f>
        <v>1672.345</v>
      </c>
      <c r="M162" s="44">
        <f>VLOOKUP(C162,[1]Sheet1!$B:$BD,55,0)</f>
        <v>1494.18166666667</v>
      </c>
      <c r="N162" s="44">
        <f>VLOOKUP(C162,[1]Sheet1!$B:$BE,56,0)</f>
        <v>1160.8483333333299</v>
      </c>
      <c r="O162" s="44">
        <f>VLOOKUP(C162,[1]Sheet1!$B:$BF,57,0)</f>
        <v>1160.8483333333299</v>
      </c>
      <c r="P162" s="44">
        <f>VLOOKUP(C162,[2]Sheet1!$B:$BH,59,0)</f>
        <v>357.08</v>
      </c>
      <c r="Q162" s="108">
        <f t="shared" si="35"/>
        <v>6230.9560000000001</v>
      </c>
      <c r="R162" s="109">
        <f>VLOOKUP(C162,[3]Sheet2!$A:$V,21,0)</f>
        <v>0</v>
      </c>
      <c r="S162" s="109"/>
      <c r="T162" s="109"/>
      <c r="U162" s="109"/>
      <c r="V162" s="109">
        <f t="shared" si="36"/>
        <v>0</v>
      </c>
      <c r="W162" s="106">
        <f t="shared" si="37"/>
        <v>6230.9560000000001</v>
      </c>
      <c r="X162" s="112">
        <f t="shared" si="38"/>
        <v>11660.35</v>
      </c>
      <c r="Y162" s="61">
        <f t="shared" si="39"/>
        <v>6230.9560000000001</v>
      </c>
      <c r="Z162" s="107">
        <f t="shared" si="40"/>
        <v>6230.9560000000001</v>
      </c>
      <c r="AA162" s="61"/>
      <c r="AB162" s="17">
        <f t="shared" si="41"/>
        <v>0</v>
      </c>
      <c r="AC162" s="26">
        <f t="shared" si="42"/>
        <v>0</v>
      </c>
      <c r="AD162" s="122">
        <f t="shared" si="30"/>
        <v>0</v>
      </c>
      <c r="AE162" s="124"/>
      <c r="AF162" s="124"/>
      <c r="AG162" s="124"/>
      <c r="AH162" s="124">
        <f t="shared" si="31"/>
        <v>0</v>
      </c>
      <c r="AI162" s="24"/>
      <c r="AJ162" s="126">
        <f t="shared" si="32"/>
        <v>0</v>
      </c>
      <c r="AK162" s="17">
        <f t="shared" si="33"/>
        <v>0</v>
      </c>
      <c r="AL162" s="14">
        <v>45474</v>
      </c>
      <c r="AM162" s="135">
        <v>3</v>
      </c>
      <c r="AN162" s="14">
        <f t="shared" si="29"/>
        <v>45471</v>
      </c>
      <c r="AO162" s="10" t="s">
        <v>23</v>
      </c>
      <c r="AP162" s="17"/>
      <c r="AQ162" s="7" t="s">
        <v>573</v>
      </c>
      <c r="AR162" s="20"/>
    </row>
    <row r="163" spans="1:44" ht="36" hidden="1" customHeight="1" x14ac:dyDescent="0.25">
      <c r="A163" s="7">
        <f t="shared" si="34"/>
        <v>160</v>
      </c>
      <c r="B163" s="113" t="s">
        <v>557</v>
      </c>
      <c r="C163" s="8" t="s">
        <v>523</v>
      </c>
      <c r="D163" s="114" t="s">
        <v>524</v>
      </c>
      <c r="E163" s="12" t="s">
        <v>621</v>
      </c>
      <c r="F163" s="11" t="s">
        <v>27</v>
      </c>
      <c r="G163" s="12" t="s">
        <v>22</v>
      </c>
      <c r="H163" s="73">
        <v>1</v>
      </c>
      <c r="I163" s="31">
        <f>VLOOKUP(C163,[1]Sheet1!$B:$AY,50,0)</f>
        <v>11610.75</v>
      </c>
      <c r="J163" s="31">
        <f>VLOOKUP(C163,[1]Sheet1!$B:$AZ,51,0)</f>
        <v>0</v>
      </c>
      <c r="K163" s="44">
        <f>VLOOKUP(C163,[1]Sheet1!$B$5:$BB$697,53,0)</f>
        <v>0</v>
      </c>
      <c r="L163" s="44">
        <f>VLOOKUP(C163,[1]Sheet1!$B:$BC,54,0)</f>
        <v>0</v>
      </c>
      <c r="M163" s="44">
        <f>VLOOKUP(C163,[1]Sheet1!$B:$BD,55,0)</f>
        <v>0</v>
      </c>
      <c r="N163" s="44">
        <f>VLOOKUP(C163,[1]Sheet1!$B:$BE,56,0)</f>
        <v>1935.125</v>
      </c>
      <c r="O163" s="44">
        <f>VLOOKUP(C163,[1]Sheet1!$B:$BF,57,0)</f>
        <v>1935.125</v>
      </c>
      <c r="P163" s="44">
        <f>VLOOKUP(C163,[2]Sheet1!$B:$BH,59,0)</f>
        <v>1935.125</v>
      </c>
      <c r="Q163" s="108">
        <f t="shared" si="35"/>
        <v>5805.375</v>
      </c>
      <c r="R163" s="109">
        <f>VLOOKUP(C163,[3]Sheet2!$A:$V,21,0)</f>
        <v>23000</v>
      </c>
      <c r="S163" s="109"/>
      <c r="T163" s="109"/>
      <c r="U163" s="109"/>
      <c r="V163" s="109">
        <f t="shared" si="36"/>
        <v>23000</v>
      </c>
      <c r="W163" s="106">
        <f t="shared" si="37"/>
        <v>-17194.625</v>
      </c>
      <c r="X163" s="112">
        <f t="shared" si="38"/>
        <v>0</v>
      </c>
      <c r="Y163" s="61">
        <f t="shared" si="39"/>
        <v>-17194.625</v>
      </c>
      <c r="Z163" s="107">
        <f t="shared" si="40"/>
        <v>0</v>
      </c>
      <c r="AA163" s="61"/>
      <c r="AB163" s="17">
        <f t="shared" si="41"/>
        <v>0</v>
      </c>
      <c r="AC163" s="26" t="str">
        <f t="shared" si="42"/>
        <v>100%</v>
      </c>
      <c r="AD163" s="122">
        <f t="shared" si="30"/>
        <v>0</v>
      </c>
      <c r="AE163" s="124"/>
      <c r="AF163" s="124"/>
      <c r="AG163" s="124"/>
      <c r="AH163" s="124">
        <f t="shared" si="31"/>
        <v>0</v>
      </c>
      <c r="AI163" s="24"/>
      <c r="AJ163" s="126">
        <f t="shared" si="32"/>
        <v>0</v>
      </c>
      <c r="AK163" s="17">
        <f t="shared" si="33"/>
        <v>0</v>
      </c>
      <c r="AL163" s="14">
        <v>45474</v>
      </c>
      <c r="AM163" s="135">
        <v>3</v>
      </c>
      <c r="AN163" s="14">
        <f t="shared" si="29"/>
        <v>45471</v>
      </c>
      <c r="AO163" s="10" t="s">
        <v>23</v>
      </c>
      <c r="AP163" s="17"/>
      <c r="AQ163" s="7" t="s">
        <v>577</v>
      </c>
      <c r="AR163" s="20"/>
    </row>
    <row r="164" spans="1:44" ht="36" hidden="1" customHeight="1" x14ac:dyDescent="0.25">
      <c r="A164" s="7">
        <f t="shared" si="34"/>
        <v>161</v>
      </c>
      <c r="B164" s="113" t="s">
        <v>557</v>
      </c>
      <c r="C164" s="8" t="s">
        <v>169</v>
      </c>
      <c r="D164" s="114" t="s">
        <v>170</v>
      </c>
      <c r="E164" s="12" t="s">
        <v>621</v>
      </c>
      <c r="F164" s="11" t="s">
        <v>21</v>
      </c>
      <c r="G164" s="12" t="s">
        <v>22</v>
      </c>
      <c r="H164" s="73">
        <v>0.8</v>
      </c>
      <c r="I164" s="31">
        <f>VLOOKUP(C164,[1]Sheet1!$B:$AY,50,0)</f>
        <v>338661</v>
      </c>
      <c r="J164" s="31">
        <f>VLOOKUP(C164,[1]Sheet1!$B:$AZ,51,0)</f>
        <v>94072.5</v>
      </c>
      <c r="K164" s="44">
        <f>VLOOKUP(C164,[1]Sheet1!$B$5:$BB$697,53,0)</f>
        <v>0</v>
      </c>
      <c r="L164" s="44">
        <f>VLOOKUP(C164,[1]Sheet1!$B:$BC,54,0)</f>
        <v>0</v>
      </c>
      <c r="M164" s="44">
        <f>VLOOKUP(C164,[1]Sheet1!$B:$BD,55,0)</f>
        <v>15678.75</v>
      </c>
      <c r="N164" s="44">
        <f>VLOOKUP(C164,[1]Sheet1!$B:$BE,56,0)</f>
        <v>56443.5</v>
      </c>
      <c r="O164" s="44">
        <f>VLOOKUP(C164,[1]Sheet1!$B:$BF,57,0)</f>
        <v>56443.5</v>
      </c>
      <c r="P164" s="44">
        <f>VLOOKUP(C164,[2]Sheet1!$B:$BH,59,0)</f>
        <v>56443.5</v>
      </c>
      <c r="Q164" s="108">
        <f t="shared" si="35"/>
        <v>148007.4</v>
      </c>
      <c r="R164" s="109">
        <f>VLOOKUP(C164,[3]Sheet2!$A:$V,21,0)</f>
        <v>0</v>
      </c>
      <c r="S164" s="109"/>
      <c r="T164" s="109"/>
      <c r="U164" s="109"/>
      <c r="V164" s="109">
        <f t="shared" si="36"/>
        <v>0</v>
      </c>
      <c r="W164" s="106">
        <f t="shared" si="37"/>
        <v>148007.4</v>
      </c>
      <c r="X164" s="112">
        <f t="shared" si="38"/>
        <v>94072.5</v>
      </c>
      <c r="Y164" s="61">
        <f t="shared" si="39"/>
        <v>148007.4</v>
      </c>
      <c r="Z164" s="107">
        <f t="shared" si="40"/>
        <v>148007.4</v>
      </c>
      <c r="AA164" s="61"/>
      <c r="AB164" s="17">
        <f t="shared" si="41"/>
        <v>0</v>
      </c>
      <c r="AC164" s="26">
        <f t="shared" si="42"/>
        <v>0</v>
      </c>
      <c r="AD164" s="122">
        <f t="shared" si="30"/>
        <v>0</v>
      </c>
      <c r="AE164" s="124"/>
      <c r="AF164" s="124"/>
      <c r="AG164" s="124"/>
      <c r="AH164" s="124">
        <f t="shared" si="31"/>
        <v>0</v>
      </c>
      <c r="AI164" s="24"/>
      <c r="AJ164" s="126">
        <f t="shared" si="32"/>
        <v>0</v>
      </c>
      <c r="AK164" s="17">
        <f t="shared" si="33"/>
        <v>0</v>
      </c>
      <c r="AL164" s="14">
        <v>45474</v>
      </c>
      <c r="AM164" s="135">
        <v>3</v>
      </c>
      <c r="AN164" s="14">
        <f t="shared" si="29"/>
        <v>45471</v>
      </c>
      <c r="AO164" s="10" t="s">
        <v>23</v>
      </c>
      <c r="AP164" s="17"/>
      <c r="AQ164" s="7" t="s">
        <v>572</v>
      </c>
      <c r="AR164" s="20"/>
    </row>
    <row r="165" spans="1:44" ht="36" hidden="1" customHeight="1" x14ac:dyDescent="0.25">
      <c r="A165" s="7">
        <f t="shared" si="34"/>
        <v>162</v>
      </c>
      <c r="B165" s="113" t="s">
        <v>556</v>
      </c>
      <c r="C165" s="8" t="s">
        <v>525</v>
      </c>
      <c r="D165" s="114" t="s">
        <v>526</v>
      </c>
      <c r="E165" s="12" t="s">
        <v>622</v>
      </c>
      <c r="F165" s="11" t="s">
        <v>27</v>
      </c>
      <c r="G165" s="12" t="s">
        <v>22</v>
      </c>
      <c r="H165" s="73">
        <v>0.8</v>
      </c>
      <c r="I165" s="31">
        <f>VLOOKUP(C165,[1]Sheet1!$B:$AY,50,0)</f>
        <v>9218.4599999999991</v>
      </c>
      <c r="J165" s="31">
        <f>VLOOKUP(C165,[1]Sheet1!$B:$AZ,51,0)</f>
        <v>4641.96</v>
      </c>
      <c r="K165" s="44">
        <f>VLOOKUP(C165,[1]Sheet1!$B$5:$BB$697,53,0)</f>
        <v>0</v>
      </c>
      <c r="L165" s="44">
        <f>VLOOKUP(C165,[1]Sheet1!$B:$BC,54,0)</f>
        <v>0</v>
      </c>
      <c r="M165" s="44">
        <f>VLOOKUP(C165,[1]Sheet1!$B:$BD,55,0)</f>
        <v>773.66</v>
      </c>
      <c r="N165" s="44">
        <f>VLOOKUP(C165,[1]Sheet1!$B:$BE,56,0)</f>
        <v>773.66</v>
      </c>
      <c r="O165" s="44">
        <f>VLOOKUP(C165,[1]Sheet1!$B:$BF,57,0)</f>
        <v>773.66</v>
      </c>
      <c r="P165" s="44">
        <f>VLOOKUP(C165,[2]Sheet1!$B:$BH,59,0)</f>
        <v>1536.4099999999999</v>
      </c>
      <c r="Q165" s="108">
        <f t="shared" si="35"/>
        <v>3085.9120000000003</v>
      </c>
      <c r="R165" s="109">
        <f>VLOOKUP(C165,[3]Sheet2!$A:$V,21,0)</f>
        <v>20000</v>
      </c>
      <c r="S165" s="109"/>
      <c r="T165" s="109"/>
      <c r="U165" s="109"/>
      <c r="V165" s="109">
        <f t="shared" si="36"/>
        <v>20000</v>
      </c>
      <c r="W165" s="106">
        <f t="shared" si="37"/>
        <v>-16914.088</v>
      </c>
      <c r="X165" s="112">
        <f t="shared" si="38"/>
        <v>4641.96</v>
      </c>
      <c r="Y165" s="61">
        <f t="shared" si="39"/>
        <v>-16914.088</v>
      </c>
      <c r="Z165" s="107">
        <f t="shared" si="40"/>
        <v>0</v>
      </c>
      <c r="AA165" s="61"/>
      <c r="AB165" s="17">
        <f t="shared" si="41"/>
        <v>0</v>
      </c>
      <c r="AC165" s="26" t="str">
        <f t="shared" si="42"/>
        <v>100%</v>
      </c>
      <c r="AD165" s="122">
        <f t="shared" si="30"/>
        <v>0</v>
      </c>
      <c r="AE165" s="124"/>
      <c r="AF165" s="124"/>
      <c r="AG165" s="124"/>
      <c r="AH165" s="124">
        <f t="shared" si="31"/>
        <v>0</v>
      </c>
      <c r="AI165" s="24"/>
      <c r="AJ165" s="126">
        <f t="shared" si="32"/>
        <v>0</v>
      </c>
      <c r="AK165" s="17">
        <f t="shared" si="33"/>
        <v>0</v>
      </c>
      <c r="AL165" s="14">
        <v>45474</v>
      </c>
      <c r="AM165" s="135">
        <v>3</v>
      </c>
      <c r="AN165" s="14">
        <f t="shared" si="29"/>
        <v>45471</v>
      </c>
      <c r="AO165" s="10" t="s">
        <v>23</v>
      </c>
      <c r="AP165" s="17"/>
      <c r="AQ165" s="7" t="s">
        <v>574</v>
      </c>
      <c r="AR165" s="20"/>
    </row>
    <row r="166" spans="1:44" ht="36" hidden="1" customHeight="1" x14ac:dyDescent="0.25">
      <c r="A166" s="7">
        <f t="shared" si="34"/>
        <v>163</v>
      </c>
      <c r="B166" s="113" t="s">
        <v>557</v>
      </c>
      <c r="C166" s="8" t="s">
        <v>527</v>
      </c>
      <c r="D166" s="114" t="s">
        <v>528</v>
      </c>
      <c r="E166" s="12" t="s">
        <v>621</v>
      </c>
      <c r="F166" s="11" t="s">
        <v>21</v>
      </c>
      <c r="G166" s="12" t="s">
        <v>22</v>
      </c>
      <c r="H166" s="73">
        <v>0.8</v>
      </c>
      <c r="I166" s="31">
        <f>VLOOKUP(C166,[1]Sheet1!$B:$AY,50,0)</f>
        <v>0</v>
      </c>
      <c r="J166" s="31">
        <f>VLOOKUP(C166,[1]Sheet1!$B:$AZ,51,0)</f>
        <v>0</v>
      </c>
      <c r="K166" s="44">
        <f>VLOOKUP(C166,[1]Sheet1!$B$5:$BB$697,53,0)</f>
        <v>0</v>
      </c>
      <c r="L166" s="44">
        <f>VLOOKUP(C166,[1]Sheet1!$B:$BC,54,0)</f>
        <v>0</v>
      </c>
      <c r="M166" s="44">
        <f>VLOOKUP(C166,[1]Sheet1!$B:$BD,55,0)</f>
        <v>0</v>
      </c>
      <c r="N166" s="44">
        <f>VLOOKUP(C166,[1]Sheet1!$B:$BE,56,0)</f>
        <v>0</v>
      </c>
      <c r="O166" s="44">
        <f>VLOOKUP(C166,[1]Sheet1!$B:$BF,57,0)</f>
        <v>0</v>
      </c>
      <c r="P166" s="44">
        <f>VLOOKUP(C166,[2]Sheet1!$B:$BH,59,0)</f>
        <v>0</v>
      </c>
      <c r="Q166" s="108">
        <f t="shared" si="35"/>
        <v>0</v>
      </c>
      <c r="R166" s="109">
        <f>VLOOKUP(C166,[3]Sheet2!$A:$V,21,0)</f>
        <v>39360</v>
      </c>
      <c r="S166" s="109"/>
      <c r="T166" s="109"/>
      <c r="U166" s="109"/>
      <c r="V166" s="109">
        <f t="shared" si="36"/>
        <v>39360</v>
      </c>
      <c r="W166" s="106">
        <f t="shared" si="37"/>
        <v>-39360</v>
      </c>
      <c r="X166" s="112">
        <f t="shared" si="38"/>
        <v>0</v>
      </c>
      <c r="Y166" s="61">
        <f t="shared" si="39"/>
        <v>-39360</v>
      </c>
      <c r="Z166" s="107">
        <f t="shared" si="40"/>
        <v>0</v>
      </c>
      <c r="AA166" s="61"/>
      <c r="AB166" s="17">
        <f t="shared" si="41"/>
        <v>0</v>
      </c>
      <c r="AC166" s="26" t="str">
        <f t="shared" si="42"/>
        <v>100%</v>
      </c>
      <c r="AD166" s="122">
        <f t="shared" si="30"/>
        <v>0</v>
      </c>
      <c r="AE166" s="124"/>
      <c r="AF166" s="124"/>
      <c r="AG166" s="124"/>
      <c r="AH166" s="124">
        <f t="shared" si="31"/>
        <v>0</v>
      </c>
      <c r="AI166" s="24"/>
      <c r="AJ166" s="126">
        <f t="shared" si="32"/>
        <v>0</v>
      </c>
      <c r="AK166" s="17">
        <f t="shared" si="33"/>
        <v>0</v>
      </c>
      <c r="AL166" s="14">
        <v>45474</v>
      </c>
      <c r="AM166" s="135">
        <v>3</v>
      </c>
      <c r="AN166" s="14">
        <f t="shared" si="29"/>
        <v>45471</v>
      </c>
      <c r="AO166" s="10" t="s">
        <v>23</v>
      </c>
      <c r="AP166" s="17"/>
      <c r="AQ166" s="7" t="s">
        <v>561</v>
      </c>
      <c r="AR166" s="20"/>
    </row>
    <row r="167" spans="1:44" ht="36" hidden="1" customHeight="1" x14ac:dyDescent="0.25">
      <c r="A167" s="7">
        <f t="shared" si="34"/>
        <v>164</v>
      </c>
      <c r="B167" s="113" t="s">
        <v>555</v>
      </c>
      <c r="C167" s="8" t="s">
        <v>529</v>
      </c>
      <c r="D167" s="114" t="s">
        <v>530</v>
      </c>
      <c r="E167" s="12" t="s">
        <v>622</v>
      </c>
      <c r="F167" s="11" t="s">
        <v>27</v>
      </c>
      <c r="G167" s="12" t="s">
        <v>22</v>
      </c>
      <c r="H167" s="73">
        <v>0.8</v>
      </c>
      <c r="I167" s="31">
        <f>VLOOKUP(C167,[1]Sheet1!$B:$AY,50,0)</f>
        <v>0</v>
      </c>
      <c r="J167" s="31">
        <f>VLOOKUP(C167,[1]Sheet1!$B:$AZ,51,0)</f>
        <v>0</v>
      </c>
      <c r="K167" s="44">
        <f>VLOOKUP(C167,[1]Sheet1!$B$5:$BB$697,53,0)</f>
        <v>0</v>
      </c>
      <c r="L167" s="44">
        <f>VLOOKUP(C167,[1]Sheet1!$B:$BC,54,0)</f>
        <v>0</v>
      </c>
      <c r="M167" s="44">
        <f>VLOOKUP(C167,[1]Sheet1!$B:$BD,55,0)</f>
        <v>0</v>
      </c>
      <c r="N167" s="44">
        <f>VLOOKUP(C167,[1]Sheet1!$B:$BE,56,0)</f>
        <v>0</v>
      </c>
      <c r="O167" s="44">
        <f>VLOOKUP(C167,[1]Sheet1!$B:$BF,57,0)</f>
        <v>0</v>
      </c>
      <c r="P167" s="44">
        <f>VLOOKUP(C167,[2]Sheet1!$B:$BH,59,0)</f>
        <v>0</v>
      </c>
      <c r="Q167" s="108">
        <f t="shared" si="35"/>
        <v>0</v>
      </c>
      <c r="R167" s="109">
        <f>VLOOKUP(C167,[3]Sheet2!$A:$V,21,0)</f>
        <v>20000</v>
      </c>
      <c r="S167" s="109"/>
      <c r="T167" s="109"/>
      <c r="U167" s="109"/>
      <c r="V167" s="109">
        <f t="shared" si="36"/>
        <v>20000</v>
      </c>
      <c r="W167" s="106">
        <f t="shared" si="37"/>
        <v>-20000</v>
      </c>
      <c r="X167" s="112">
        <f t="shared" si="38"/>
        <v>0</v>
      </c>
      <c r="Y167" s="61">
        <f t="shared" si="39"/>
        <v>-20000</v>
      </c>
      <c r="Z167" s="107">
        <f t="shared" si="40"/>
        <v>0</v>
      </c>
      <c r="AA167" s="61"/>
      <c r="AB167" s="17">
        <f t="shared" si="41"/>
        <v>0</v>
      </c>
      <c r="AC167" s="26" t="str">
        <f t="shared" si="42"/>
        <v>100%</v>
      </c>
      <c r="AD167" s="122">
        <f t="shared" si="30"/>
        <v>0</v>
      </c>
      <c r="AE167" s="124"/>
      <c r="AF167" s="124"/>
      <c r="AG167" s="124"/>
      <c r="AH167" s="124">
        <f t="shared" si="31"/>
        <v>0</v>
      </c>
      <c r="AI167" s="24"/>
      <c r="AJ167" s="126">
        <f t="shared" si="32"/>
        <v>0</v>
      </c>
      <c r="AK167" s="17">
        <f t="shared" si="33"/>
        <v>0</v>
      </c>
      <c r="AL167" s="14">
        <v>45474</v>
      </c>
      <c r="AM167" s="135">
        <v>3</v>
      </c>
      <c r="AN167" s="14">
        <f t="shared" si="29"/>
        <v>45471</v>
      </c>
      <c r="AO167" s="10" t="s">
        <v>23</v>
      </c>
      <c r="AP167" s="17"/>
      <c r="AQ167" s="7" t="s">
        <v>574</v>
      </c>
      <c r="AR167" s="20"/>
    </row>
    <row r="168" spans="1:44" ht="36" hidden="1" customHeight="1" x14ac:dyDescent="0.25">
      <c r="A168" s="7">
        <f t="shared" si="34"/>
        <v>165</v>
      </c>
      <c r="B168" s="113" t="s">
        <v>555</v>
      </c>
      <c r="C168" s="8" t="s">
        <v>531</v>
      </c>
      <c r="D168" s="114" t="s">
        <v>532</v>
      </c>
      <c r="E168" s="12" t="s">
        <v>622</v>
      </c>
      <c r="F168" s="11" t="s">
        <v>27</v>
      </c>
      <c r="G168" s="12" t="s">
        <v>22</v>
      </c>
      <c r="H168" s="73">
        <v>0.8</v>
      </c>
      <c r="I168" s="31">
        <f>VLOOKUP(C168,[1]Sheet1!$B:$AY,50,0)</f>
        <v>20523.37</v>
      </c>
      <c r="J168" s="31">
        <f>VLOOKUP(C168,[1]Sheet1!$B:$AZ,51,0)</f>
        <v>20523.37</v>
      </c>
      <c r="K168" s="44">
        <f>VLOOKUP(C168,[1]Sheet1!$B$5:$BB$697,53,0)</f>
        <v>0</v>
      </c>
      <c r="L168" s="44">
        <f>VLOOKUP(C168,[1]Sheet1!$B:$BC,54,0)</f>
        <v>0</v>
      </c>
      <c r="M168" s="44">
        <f>VLOOKUP(C168,[1]Sheet1!$B:$BD,55,0)</f>
        <v>3420.5616666666701</v>
      </c>
      <c r="N168" s="44">
        <f>VLOOKUP(C168,[1]Sheet1!$B:$BE,56,0)</f>
        <v>3420.5616666666701</v>
      </c>
      <c r="O168" s="44">
        <f>VLOOKUP(C168,[1]Sheet1!$B:$BF,57,0)</f>
        <v>3420.5616666666701</v>
      </c>
      <c r="P168" s="44">
        <f>VLOOKUP(C168,[2]Sheet1!$B:$BH,59,0)</f>
        <v>3420.5616666666665</v>
      </c>
      <c r="Q168" s="108">
        <f t="shared" si="35"/>
        <v>10945.797333333343</v>
      </c>
      <c r="R168" s="109">
        <f>VLOOKUP(C168,[3]Sheet2!$A:$V,21,0)</f>
        <v>10000</v>
      </c>
      <c r="S168" s="109"/>
      <c r="T168" s="109"/>
      <c r="U168" s="109"/>
      <c r="V168" s="109">
        <f t="shared" si="36"/>
        <v>10000</v>
      </c>
      <c r="W168" s="106">
        <f t="shared" si="37"/>
        <v>945.79733333334298</v>
      </c>
      <c r="X168" s="112">
        <f t="shared" si="38"/>
        <v>20523.37</v>
      </c>
      <c r="Y168" s="61">
        <f t="shared" si="39"/>
        <v>945.79733333334298</v>
      </c>
      <c r="Z168" s="107">
        <f t="shared" si="40"/>
        <v>945.79733333334298</v>
      </c>
      <c r="AA168" s="61"/>
      <c r="AB168" s="17">
        <f t="shared" si="41"/>
        <v>0</v>
      </c>
      <c r="AC168" s="26">
        <f t="shared" si="42"/>
        <v>0</v>
      </c>
      <c r="AD168" s="122">
        <f t="shared" si="30"/>
        <v>0</v>
      </c>
      <c r="AE168" s="124"/>
      <c r="AF168" s="124"/>
      <c r="AG168" s="124">
        <v>50</v>
      </c>
      <c r="AH168" s="124">
        <f t="shared" si="31"/>
        <v>50</v>
      </c>
      <c r="AI168" s="24"/>
      <c r="AJ168" s="126">
        <f t="shared" si="32"/>
        <v>0</v>
      </c>
      <c r="AK168" s="17">
        <f t="shared" si="33"/>
        <v>0</v>
      </c>
      <c r="AL168" s="14">
        <v>45474</v>
      </c>
      <c r="AM168" s="135">
        <v>3</v>
      </c>
      <c r="AN168" s="14">
        <f t="shared" si="29"/>
        <v>45471</v>
      </c>
      <c r="AO168" s="10" t="s">
        <v>23</v>
      </c>
      <c r="AP168" s="17"/>
      <c r="AQ168" s="7" t="s">
        <v>574</v>
      </c>
      <c r="AR168" s="20"/>
    </row>
    <row r="169" spans="1:44" ht="36" hidden="1" customHeight="1" x14ac:dyDescent="0.25">
      <c r="A169" s="7">
        <f t="shared" si="34"/>
        <v>166</v>
      </c>
      <c r="B169" s="113" t="s">
        <v>557</v>
      </c>
      <c r="C169" s="8" t="s">
        <v>533</v>
      </c>
      <c r="D169" s="114" t="s">
        <v>534</v>
      </c>
      <c r="E169" s="12" t="s">
        <v>621</v>
      </c>
      <c r="F169" s="11" t="s">
        <v>291</v>
      </c>
      <c r="G169" s="12" t="s">
        <v>22</v>
      </c>
      <c r="H169" s="73">
        <v>1</v>
      </c>
      <c r="I169" s="31">
        <f>VLOOKUP(C169,[1]Sheet1!$B:$AY,50,0)</f>
        <v>0</v>
      </c>
      <c r="J169" s="31">
        <f>VLOOKUP(C169,[1]Sheet1!$B:$AZ,51,0)</f>
        <v>0</v>
      </c>
      <c r="K169" s="44">
        <f>VLOOKUP(C169,[1]Sheet1!$B$5:$BB$697,53,0)</f>
        <v>0</v>
      </c>
      <c r="L169" s="44">
        <f>VLOOKUP(C169,[1]Sheet1!$B:$BC,54,0)</f>
        <v>0</v>
      </c>
      <c r="M169" s="44">
        <f>VLOOKUP(C169,[1]Sheet1!$B:$BD,55,0)</f>
        <v>0</v>
      </c>
      <c r="N169" s="44">
        <f>VLOOKUP(C169,[1]Sheet1!$B:$BE,56,0)</f>
        <v>0</v>
      </c>
      <c r="O169" s="44">
        <f>VLOOKUP(C169,[1]Sheet1!$B:$BF,57,0)</f>
        <v>0</v>
      </c>
      <c r="P169" s="44">
        <f>VLOOKUP(C169,[2]Sheet1!$B:$BH,59,0)</f>
        <v>0</v>
      </c>
      <c r="Q169" s="108">
        <f t="shared" si="35"/>
        <v>0</v>
      </c>
      <c r="R169" s="109">
        <f>VLOOKUP(C169,[3]Sheet2!$A:$V,21,0)</f>
        <v>5600</v>
      </c>
      <c r="S169" s="109"/>
      <c r="T169" s="109"/>
      <c r="U169" s="109"/>
      <c r="V169" s="109">
        <f t="shared" si="36"/>
        <v>5600</v>
      </c>
      <c r="W169" s="106">
        <f t="shared" si="37"/>
        <v>-5600</v>
      </c>
      <c r="X169" s="112">
        <f t="shared" si="38"/>
        <v>0</v>
      </c>
      <c r="Y169" s="61">
        <f t="shared" si="39"/>
        <v>-5600</v>
      </c>
      <c r="Z169" s="107">
        <f t="shared" si="40"/>
        <v>0</v>
      </c>
      <c r="AA169" s="61"/>
      <c r="AB169" s="17">
        <f t="shared" si="41"/>
        <v>0</v>
      </c>
      <c r="AC169" s="26" t="str">
        <f t="shared" si="42"/>
        <v>100%</v>
      </c>
      <c r="AD169" s="122">
        <f t="shared" si="30"/>
        <v>0</v>
      </c>
      <c r="AE169" s="124"/>
      <c r="AF169" s="124"/>
      <c r="AG169" s="124"/>
      <c r="AH169" s="124">
        <f t="shared" si="31"/>
        <v>0</v>
      </c>
      <c r="AI169" s="24"/>
      <c r="AJ169" s="126">
        <f t="shared" si="32"/>
        <v>0</v>
      </c>
      <c r="AK169" s="17">
        <f t="shared" si="33"/>
        <v>0</v>
      </c>
      <c r="AL169" s="14">
        <v>45474</v>
      </c>
      <c r="AM169" s="135">
        <v>3</v>
      </c>
      <c r="AN169" s="14">
        <f t="shared" si="29"/>
        <v>45471</v>
      </c>
      <c r="AO169" s="10" t="s">
        <v>23</v>
      </c>
      <c r="AP169" s="17"/>
      <c r="AQ169" s="7" t="s">
        <v>573</v>
      </c>
      <c r="AR169" s="20"/>
    </row>
    <row r="170" spans="1:44" ht="36" hidden="1" customHeight="1" x14ac:dyDescent="0.25">
      <c r="A170" s="7">
        <f t="shared" si="34"/>
        <v>167</v>
      </c>
      <c r="B170" s="113" t="s">
        <v>557</v>
      </c>
      <c r="C170" s="8" t="s">
        <v>535</v>
      </c>
      <c r="D170" s="114" t="s">
        <v>536</v>
      </c>
      <c r="E170" s="12" t="s">
        <v>622</v>
      </c>
      <c r="F170" s="11" t="s">
        <v>21</v>
      </c>
      <c r="G170" s="12" t="s">
        <v>22</v>
      </c>
      <c r="H170" s="73">
        <v>0.8</v>
      </c>
      <c r="I170" s="31">
        <f>VLOOKUP(C170,[1]Sheet1!$B:$AY,50,0)</f>
        <v>7670</v>
      </c>
      <c r="J170" s="31">
        <f>VLOOKUP(C170,[1]Sheet1!$B:$AZ,51,0)</f>
        <v>6500</v>
      </c>
      <c r="K170" s="44">
        <f>VLOOKUP(C170,[1]Sheet1!$B$5:$BB$697,53,0)</f>
        <v>1083.3333333333301</v>
      </c>
      <c r="L170" s="44">
        <f>VLOOKUP(C170,[1]Sheet1!$B:$BC,54,0)</f>
        <v>1083.3333333333301</v>
      </c>
      <c r="M170" s="44">
        <f>VLOOKUP(C170,[1]Sheet1!$B:$BD,55,0)</f>
        <v>1083.3333333333301</v>
      </c>
      <c r="N170" s="44">
        <f>VLOOKUP(C170,[1]Sheet1!$B:$BE,56,0)</f>
        <v>1278.3333333333301</v>
      </c>
      <c r="O170" s="44">
        <f>VLOOKUP(C170,[1]Sheet1!$B:$BF,57,0)</f>
        <v>1278.3333333333301</v>
      </c>
      <c r="P170" s="44">
        <f>VLOOKUP(C170,[2]Sheet1!$B:$BH,59,0)</f>
        <v>1278.3333333333333</v>
      </c>
      <c r="Q170" s="108">
        <f t="shared" si="35"/>
        <v>5667.9999999999873</v>
      </c>
      <c r="R170" s="109"/>
      <c r="S170" s="109"/>
      <c r="T170" s="109"/>
      <c r="U170" s="109"/>
      <c r="V170" s="109">
        <f t="shared" si="36"/>
        <v>0</v>
      </c>
      <c r="W170" s="106">
        <f t="shared" si="37"/>
        <v>5667.9999999999873</v>
      </c>
      <c r="X170" s="112">
        <f t="shared" si="38"/>
        <v>6500</v>
      </c>
      <c r="Y170" s="61">
        <f t="shared" si="39"/>
        <v>5667.9999999999873</v>
      </c>
      <c r="Z170" s="107">
        <f t="shared" si="40"/>
        <v>5667.9999999999873</v>
      </c>
      <c r="AA170" s="61"/>
      <c r="AB170" s="17">
        <f t="shared" si="41"/>
        <v>0</v>
      </c>
      <c r="AC170" s="26">
        <f t="shared" si="42"/>
        <v>0</v>
      </c>
      <c r="AD170" s="122">
        <f t="shared" si="30"/>
        <v>0</v>
      </c>
      <c r="AE170" s="124"/>
      <c r="AF170" s="124"/>
      <c r="AG170" s="124"/>
      <c r="AH170" s="124">
        <f t="shared" si="31"/>
        <v>0</v>
      </c>
      <c r="AI170" s="24"/>
      <c r="AJ170" s="126">
        <f t="shared" si="32"/>
        <v>0</v>
      </c>
      <c r="AK170" s="17">
        <f t="shared" si="33"/>
        <v>0</v>
      </c>
      <c r="AL170" s="14">
        <v>45474</v>
      </c>
      <c r="AM170" s="135">
        <v>3</v>
      </c>
      <c r="AN170" s="14">
        <f t="shared" si="29"/>
        <v>45471</v>
      </c>
      <c r="AO170" s="10" t="s">
        <v>23</v>
      </c>
      <c r="AP170" s="17"/>
      <c r="AQ170" s="7" t="s">
        <v>561</v>
      </c>
      <c r="AR170" s="20"/>
    </row>
    <row r="171" spans="1:44" ht="36" hidden="1" customHeight="1" x14ac:dyDescent="0.25">
      <c r="A171" s="7">
        <f t="shared" si="34"/>
        <v>168</v>
      </c>
      <c r="B171" s="113" t="s">
        <v>557</v>
      </c>
      <c r="C171" s="8" t="s">
        <v>537</v>
      </c>
      <c r="D171" s="114" t="s">
        <v>538</v>
      </c>
      <c r="E171" s="12" t="s">
        <v>621</v>
      </c>
      <c r="F171" s="11" t="s">
        <v>291</v>
      </c>
      <c r="G171" s="12" t="s">
        <v>22</v>
      </c>
      <c r="H171" s="73">
        <v>1</v>
      </c>
      <c r="I171" s="31">
        <f>VLOOKUP(C171,[1]Sheet1!$B:$AY,50,0)</f>
        <v>151473.39000000001</v>
      </c>
      <c r="J171" s="31">
        <f>VLOOKUP(C171,[1]Sheet1!$B:$AZ,51,0)</f>
        <v>108193.31</v>
      </c>
      <c r="K171" s="44">
        <f>VLOOKUP(C171,[1]Sheet1!$B$5:$BB$697,53,0)</f>
        <v>2960.6783333333301</v>
      </c>
      <c r="L171" s="44">
        <f>VLOOKUP(C171,[1]Sheet1!$B:$BC,54,0)</f>
        <v>6573.8649999999998</v>
      </c>
      <c r="M171" s="44">
        <f>VLOOKUP(C171,[1]Sheet1!$B:$BD,55,0)</f>
        <v>15373.821666666699</v>
      </c>
      <c r="N171" s="44">
        <f>VLOOKUP(C171,[1]Sheet1!$B:$BE,56,0)</f>
        <v>18032.218333333301</v>
      </c>
      <c r="O171" s="44">
        <f>VLOOKUP(C171,[1]Sheet1!$B:$BF,57,0)</f>
        <v>18032.218333333301</v>
      </c>
      <c r="P171" s="44">
        <f>VLOOKUP(C171,[2]Sheet1!$B:$BH,59,0)</f>
        <v>25245.565000000002</v>
      </c>
      <c r="Q171" s="108">
        <f t="shared" si="35"/>
        <v>86218.36666666664</v>
      </c>
      <c r="R171" s="109">
        <f>VLOOKUP(C171,[3]Sheet2!$A:$V,21,0)</f>
        <v>0</v>
      </c>
      <c r="S171" s="109"/>
      <c r="T171" s="109"/>
      <c r="U171" s="109"/>
      <c r="V171" s="109">
        <f t="shared" si="36"/>
        <v>0</v>
      </c>
      <c r="W171" s="106">
        <f t="shared" si="37"/>
        <v>86218.36666666664</v>
      </c>
      <c r="X171" s="112">
        <f t="shared" si="38"/>
        <v>108193.31</v>
      </c>
      <c r="Y171" s="61">
        <f t="shared" si="39"/>
        <v>86218.36666666664</v>
      </c>
      <c r="Z171" s="107">
        <f t="shared" si="40"/>
        <v>86218.36666666664</v>
      </c>
      <c r="AA171" s="138">
        <v>50000</v>
      </c>
      <c r="AB171" s="17">
        <f t="shared" si="41"/>
        <v>50000</v>
      </c>
      <c r="AC171" s="26">
        <f t="shared" si="42"/>
        <v>0.57992283933315081</v>
      </c>
      <c r="AD171" s="122">
        <f t="shared" si="30"/>
        <v>0.22441271372348737</v>
      </c>
      <c r="AE171" s="124"/>
      <c r="AF171" s="124"/>
      <c r="AG171" s="124"/>
      <c r="AH171" s="124">
        <f t="shared" si="31"/>
        <v>0</v>
      </c>
      <c r="AI171" s="24">
        <v>0</v>
      </c>
      <c r="AJ171" s="126">
        <f t="shared" si="32"/>
        <v>0</v>
      </c>
      <c r="AK171" s="17">
        <f t="shared" si="33"/>
        <v>50000</v>
      </c>
      <c r="AL171" s="14">
        <v>45474</v>
      </c>
      <c r="AM171" s="135">
        <v>3</v>
      </c>
      <c r="AN171" s="14">
        <f t="shared" si="29"/>
        <v>45471</v>
      </c>
      <c r="AO171" s="10" t="s">
        <v>23</v>
      </c>
      <c r="AP171" s="17"/>
      <c r="AQ171" s="7" t="s">
        <v>573</v>
      </c>
      <c r="AR171" s="20"/>
    </row>
    <row r="172" spans="1:44" ht="36" hidden="1" customHeight="1" x14ac:dyDescent="0.25">
      <c r="A172" s="7">
        <f t="shared" si="34"/>
        <v>169</v>
      </c>
      <c r="B172" s="113" t="s">
        <v>557</v>
      </c>
      <c r="C172" s="8" t="s">
        <v>282</v>
      </c>
      <c r="D172" s="114" t="s">
        <v>283</v>
      </c>
      <c r="E172" s="12" t="s">
        <v>621</v>
      </c>
      <c r="F172" s="11" t="s">
        <v>21</v>
      </c>
      <c r="G172" s="12" t="s">
        <v>22</v>
      </c>
      <c r="H172" s="73">
        <v>1</v>
      </c>
      <c r="I172" s="31">
        <f>VLOOKUP(C172,[1]Sheet1!$B:$AY,50,0)</f>
        <v>304334</v>
      </c>
      <c r="J172" s="31">
        <f>VLOOKUP(C172,[1]Sheet1!$B:$AZ,51,0)</f>
        <v>304334</v>
      </c>
      <c r="K172" s="44">
        <f>VLOOKUP(C172,[1]Sheet1!$B$5:$BB$697,53,0)</f>
        <v>170.666666666667</v>
      </c>
      <c r="L172" s="44">
        <f>VLOOKUP(C172,[1]Sheet1!$B:$BC,54,0)</f>
        <v>170.666666666667</v>
      </c>
      <c r="M172" s="44">
        <f>VLOOKUP(C172,[1]Sheet1!$B:$BD,55,0)</f>
        <v>12186.666666666701</v>
      </c>
      <c r="N172" s="44">
        <f>VLOOKUP(C172,[1]Sheet1!$B:$BE,56,0)</f>
        <v>20632</v>
      </c>
      <c r="O172" s="44">
        <f>VLOOKUP(C172,[1]Sheet1!$B:$BF,57,0)</f>
        <v>40724</v>
      </c>
      <c r="P172" s="44">
        <f>VLOOKUP(C172,[2]Sheet1!$B:$BH,59,0)</f>
        <v>50722.333333333336</v>
      </c>
      <c r="Q172" s="108">
        <f t="shared" si="35"/>
        <v>124606.33333333337</v>
      </c>
      <c r="R172" s="109">
        <f>VLOOKUP(C172,[3]Sheet2!$A:$V,21,0)</f>
        <v>0</v>
      </c>
      <c r="S172" s="109"/>
      <c r="T172" s="109"/>
      <c r="U172" s="109"/>
      <c r="V172" s="109">
        <f t="shared" si="36"/>
        <v>0</v>
      </c>
      <c r="W172" s="106">
        <f t="shared" si="37"/>
        <v>124606.33333333337</v>
      </c>
      <c r="X172" s="112">
        <f t="shared" si="38"/>
        <v>304334</v>
      </c>
      <c r="Y172" s="61">
        <f t="shared" si="39"/>
        <v>124606.33333333337</v>
      </c>
      <c r="Z172" s="107">
        <f t="shared" si="40"/>
        <v>124606.33333333337</v>
      </c>
      <c r="AA172" s="138">
        <v>80000</v>
      </c>
      <c r="AB172" s="17">
        <f t="shared" si="41"/>
        <v>80000</v>
      </c>
      <c r="AC172" s="26">
        <f t="shared" si="42"/>
        <v>0.6420219410998369</v>
      </c>
      <c r="AD172" s="122">
        <f t="shared" si="30"/>
        <v>0.3590603419575798</v>
      </c>
      <c r="AE172" s="124"/>
      <c r="AF172" s="124"/>
      <c r="AG172" s="124"/>
      <c r="AH172" s="124">
        <f t="shared" si="31"/>
        <v>0</v>
      </c>
      <c r="AI172" s="24">
        <v>0</v>
      </c>
      <c r="AJ172" s="126">
        <f t="shared" si="32"/>
        <v>0</v>
      </c>
      <c r="AK172" s="17">
        <f t="shared" si="33"/>
        <v>80000</v>
      </c>
      <c r="AL172" s="14">
        <v>45474</v>
      </c>
      <c r="AM172" s="135">
        <v>3</v>
      </c>
      <c r="AN172" s="14">
        <f t="shared" si="29"/>
        <v>45471</v>
      </c>
      <c r="AO172" s="10" t="s">
        <v>23</v>
      </c>
      <c r="AP172" s="17"/>
      <c r="AQ172" s="7" t="s">
        <v>573</v>
      </c>
      <c r="AR172" s="20"/>
    </row>
    <row r="173" spans="1:44" ht="36" hidden="1" customHeight="1" x14ac:dyDescent="0.25">
      <c r="A173" s="7">
        <f t="shared" si="34"/>
        <v>170</v>
      </c>
      <c r="B173" s="113" t="s">
        <v>557</v>
      </c>
      <c r="C173" s="8" t="s">
        <v>539</v>
      </c>
      <c r="D173" s="114" t="s">
        <v>540</v>
      </c>
      <c r="E173" s="12" t="s">
        <v>621</v>
      </c>
      <c r="F173" s="11" t="s">
        <v>21</v>
      </c>
      <c r="G173" s="12" t="s">
        <v>22</v>
      </c>
      <c r="H173" s="73">
        <v>1</v>
      </c>
      <c r="I173" s="31">
        <f>VLOOKUP(C173,[1]Sheet1!$B:$AY,50,0)</f>
        <v>74476.960000000006</v>
      </c>
      <c r="J173" s="31">
        <f>VLOOKUP(C173,[1]Sheet1!$B:$AZ,51,0)</f>
        <v>12258.81</v>
      </c>
      <c r="K173" s="44">
        <f>VLOOKUP(C173,[1]Sheet1!$B$5:$BB$697,53,0)</f>
        <v>2043.135</v>
      </c>
      <c r="L173" s="44">
        <f>VLOOKUP(C173,[1]Sheet1!$B:$BC,54,0)</f>
        <v>2043.135</v>
      </c>
      <c r="M173" s="44">
        <f>VLOOKUP(C173,[1]Sheet1!$B:$BD,55,0)</f>
        <v>2043.135</v>
      </c>
      <c r="N173" s="44">
        <f>VLOOKUP(C173,[1]Sheet1!$B:$BE,56,0)</f>
        <v>2043.135</v>
      </c>
      <c r="O173" s="44">
        <f>VLOOKUP(C173,[1]Sheet1!$B:$BF,57,0)</f>
        <v>12412.8266666667</v>
      </c>
      <c r="P173" s="44">
        <f>VLOOKUP(C173,[2]Sheet1!$B:$BH,59,0)</f>
        <v>12412.826666666668</v>
      </c>
      <c r="Q173" s="108">
        <f t="shared" si="35"/>
        <v>32998.193333333373</v>
      </c>
      <c r="R173" s="109"/>
      <c r="S173" s="109"/>
      <c r="T173" s="109"/>
      <c r="U173" s="109"/>
      <c r="V173" s="109">
        <f t="shared" si="36"/>
        <v>0</v>
      </c>
      <c r="W173" s="106">
        <f t="shared" si="37"/>
        <v>32998.193333333373</v>
      </c>
      <c r="X173" s="112">
        <f t="shared" si="38"/>
        <v>12258.81</v>
      </c>
      <c r="Y173" s="61">
        <f t="shared" si="39"/>
        <v>32998.193333333373</v>
      </c>
      <c r="Z173" s="107">
        <f t="shared" si="40"/>
        <v>32998.193333333373</v>
      </c>
      <c r="AA173" s="61"/>
      <c r="AB173" s="17">
        <f t="shared" si="41"/>
        <v>0</v>
      </c>
      <c r="AC173" s="26">
        <f t="shared" si="42"/>
        <v>0</v>
      </c>
      <c r="AD173" s="122">
        <f t="shared" si="30"/>
        <v>0</v>
      </c>
      <c r="AE173" s="124"/>
      <c r="AF173" s="124"/>
      <c r="AG173" s="124"/>
      <c r="AH173" s="124">
        <f t="shared" si="31"/>
        <v>0</v>
      </c>
      <c r="AI173" s="24"/>
      <c r="AJ173" s="126">
        <f t="shared" si="32"/>
        <v>0</v>
      </c>
      <c r="AK173" s="17">
        <f t="shared" si="33"/>
        <v>0</v>
      </c>
      <c r="AL173" s="14">
        <v>45474</v>
      </c>
      <c r="AM173" s="135">
        <v>3</v>
      </c>
      <c r="AN173" s="14">
        <f t="shared" si="29"/>
        <v>45471</v>
      </c>
      <c r="AO173" s="10" t="s">
        <v>23</v>
      </c>
      <c r="AP173" s="17"/>
      <c r="AQ173" s="7" t="s">
        <v>561</v>
      </c>
      <c r="AR173" s="20"/>
    </row>
    <row r="174" spans="1:44" ht="36" hidden="1" customHeight="1" x14ac:dyDescent="0.25">
      <c r="A174" s="7">
        <f t="shared" si="34"/>
        <v>171</v>
      </c>
      <c r="B174" s="113" t="s">
        <v>556</v>
      </c>
      <c r="C174" s="8" t="s">
        <v>238</v>
      </c>
      <c r="D174" s="114" t="s">
        <v>239</v>
      </c>
      <c r="E174" s="12" t="s">
        <v>622</v>
      </c>
      <c r="F174" s="11" t="s">
        <v>21</v>
      </c>
      <c r="G174" s="12" t="s">
        <v>22</v>
      </c>
      <c r="H174" s="73">
        <v>1</v>
      </c>
      <c r="I174" s="31">
        <f>VLOOKUP(C174,[1]Sheet1!$B:$AY,50,0)</f>
        <v>122012.91</v>
      </c>
      <c r="J174" s="31">
        <f>VLOOKUP(C174,[1]Sheet1!$B:$AZ,51,0)</f>
        <v>122012.91</v>
      </c>
      <c r="K174" s="44">
        <f>VLOOKUP(C174,[1]Sheet1!$B$5:$BB$697,53,0)</f>
        <v>2185.8966666666702</v>
      </c>
      <c r="L174" s="44">
        <f>VLOOKUP(C174,[1]Sheet1!$B:$BC,54,0)</f>
        <v>2185.8966666666702</v>
      </c>
      <c r="M174" s="44">
        <f>VLOOKUP(C174,[1]Sheet1!$B:$BD,55,0)</f>
        <v>2185.8966666666702</v>
      </c>
      <c r="N174" s="44">
        <f>VLOOKUP(C174,[1]Sheet1!$B:$BE,56,0)</f>
        <v>20335.485000000001</v>
      </c>
      <c r="O174" s="44">
        <f>VLOOKUP(C174,[1]Sheet1!$B:$BF,57,0)</f>
        <v>20335.485000000001</v>
      </c>
      <c r="P174" s="44">
        <f>VLOOKUP(C174,[2]Sheet1!$B:$BH,59,0)</f>
        <v>18149.588333333333</v>
      </c>
      <c r="Q174" s="108">
        <f t="shared" si="35"/>
        <v>65378.248333333344</v>
      </c>
      <c r="R174" s="109">
        <f>VLOOKUP(C174,[3]Sheet2!$A:$V,21,0)</f>
        <v>104448.77</v>
      </c>
      <c r="S174" s="109"/>
      <c r="T174" s="109"/>
      <c r="U174" s="109"/>
      <c r="V174" s="109">
        <f t="shared" si="36"/>
        <v>104448.77</v>
      </c>
      <c r="W174" s="106">
        <f t="shared" si="37"/>
        <v>-39070.52166666666</v>
      </c>
      <c r="X174" s="112">
        <f t="shared" si="38"/>
        <v>122012.91</v>
      </c>
      <c r="Y174" s="61">
        <f t="shared" si="39"/>
        <v>-39070.52166666666</v>
      </c>
      <c r="Z174" s="107">
        <f t="shared" si="40"/>
        <v>0</v>
      </c>
      <c r="AA174" s="61"/>
      <c r="AB174" s="17">
        <f t="shared" si="41"/>
        <v>0</v>
      </c>
      <c r="AC174" s="26" t="str">
        <f t="shared" si="42"/>
        <v>100%</v>
      </c>
      <c r="AD174" s="122">
        <f t="shared" si="30"/>
        <v>0</v>
      </c>
      <c r="AE174" s="124"/>
      <c r="AF174" s="124"/>
      <c r="AG174" s="124"/>
      <c r="AH174" s="124">
        <f t="shared" si="31"/>
        <v>0</v>
      </c>
      <c r="AI174" s="24"/>
      <c r="AJ174" s="126">
        <f t="shared" si="32"/>
        <v>0</v>
      </c>
      <c r="AK174" s="17">
        <f t="shared" si="33"/>
        <v>0</v>
      </c>
      <c r="AL174" s="14">
        <v>45474</v>
      </c>
      <c r="AM174" s="135">
        <v>3</v>
      </c>
      <c r="AN174" s="14">
        <f t="shared" si="29"/>
        <v>45471</v>
      </c>
      <c r="AO174" s="10" t="s">
        <v>23</v>
      </c>
      <c r="AP174" s="17"/>
      <c r="AQ174" s="7" t="s">
        <v>569</v>
      </c>
      <c r="AR174" s="20"/>
    </row>
    <row r="175" spans="1:44" ht="36" hidden="1" customHeight="1" x14ac:dyDescent="0.25">
      <c r="A175" s="7">
        <f t="shared" si="34"/>
        <v>172</v>
      </c>
      <c r="B175" s="113" t="s">
        <v>557</v>
      </c>
      <c r="C175" s="8" t="s">
        <v>88</v>
      </c>
      <c r="D175" s="114" t="s">
        <v>89</v>
      </c>
      <c r="E175" s="12" t="s">
        <v>622</v>
      </c>
      <c r="F175" s="11" t="s">
        <v>27</v>
      </c>
      <c r="G175" s="12" t="s">
        <v>22</v>
      </c>
      <c r="H175" s="73">
        <v>1</v>
      </c>
      <c r="I175" s="31">
        <f>VLOOKUP(C175,[1]Sheet1!$B:$AY,50,0)</f>
        <v>0</v>
      </c>
      <c r="J175" s="31">
        <f>VLOOKUP(C175,[1]Sheet1!$B:$AZ,51,0)</f>
        <v>0</v>
      </c>
      <c r="K175" s="44">
        <f>VLOOKUP(C175,[1]Sheet1!$B$5:$BB$697,53,0)</f>
        <v>0</v>
      </c>
      <c r="L175" s="44">
        <f>VLOOKUP(C175,[1]Sheet1!$B:$BC,54,0)</f>
        <v>0</v>
      </c>
      <c r="M175" s="44">
        <f>VLOOKUP(C175,[1]Sheet1!$B:$BD,55,0)</f>
        <v>0</v>
      </c>
      <c r="N175" s="44">
        <f>VLOOKUP(C175,[1]Sheet1!$B:$BE,56,0)</f>
        <v>0</v>
      </c>
      <c r="O175" s="44">
        <f>VLOOKUP(C175,[1]Sheet1!$B:$BF,57,0)</f>
        <v>0</v>
      </c>
      <c r="P175" s="44">
        <f>VLOOKUP(C175,[2]Sheet1!$B:$BH,59,0)</f>
        <v>0</v>
      </c>
      <c r="Q175" s="108">
        <f t="shared" si="35"/>
        <v>0</v>
      </c>
      <c r="R175" s="109">
        <f>VLOOKUP(C175,[3]Sheet2!$A:$V,21,0)</f>
        <v>70400</v>
      </c>
      <c r="S175" s="109"/>
      <c r="T175" s="109"/>
      <c r="U175" s="109"/>
      <c r="V175" s="109">
        <f t="shared" si="36"/>
        <v>70400</v>
      </c>
      <c r="W175" s="106">
        <f t="shared" si="37"/>
        <v>-70400</v>
      </c>
      <c r="X175" s="112">
        <f t="shared" si="38"/>
        <v>0</v>
      </c>
      <c r="Y175" s="61">
        <f t="shared" si="39"/>
        <v>-70400</v>
      </c>
      <c r="Z175" s="107">
        <f t="shared" si="40"/>
        <v>0</v>
      </c>
      <c r="AA175" s="61"/>
      <c r="AB175" s="17">
        <f t="shared" si="41"/>
        <v>0</v>
      </c>
      <c r="AC175" s="26" t="str">
        <f t="shared" si="42"/>
        <v>100%</v>
      </c>
      <c r="AD175" s="122">
        <f t="shared" si="30"/>
        <v>0</v>
      </c>
      <c r="AE175" s="124"/>
      <c r="AF175" s="124"/>
      <c r="AG175" s="124"/>
      <c r="AH175" s="124">
        <f t="shared" si="31"/>
        <v>0</v>
      </c>
      <c r="AI175" s="24"/>
      <c r="AJ175" s="126">
        <f t="shared" si="32"/>
        <v>0</v>
      </c>
      <c r="AK175" s="17">
        <f t="shared" si="33"/>
        <v>0</v>
      </c>
      <c r="AL175" s="14">
        <v>45474</v>
      </c>
      <c r="AM175" s="135">
        <v>3</v>
      </c>
      <c r="AN175" s="14">
        <f t="shared" si="29"/>
        <v>45471</v>
      </c>
      <c r="AO175" s="10" t="s">
        <v>23</v>
      </c>
      <c r="AP175" s="17"/>
      <c r="AQ175" s="7" t="s">
        <v>577</v>
      </c>
      <c r="AR175" s="20"/>
    </row>
    <row r="176" spans="1:44" ht="36" hidden="1" customHeight="1" x14ac:dyDescent="0.25">
      <c r="A176" s="7">
        <f t="shared" si="34"/>
        <v>173</v>
      </c>
      <c r="B176" s="113" t="s">
        <v>556</v>
      </c>
      <c r="C176" s="8" t="s">
        <v>122</v>
      </c>
      <c r="D176" s="114" t="s">
        <v>123</v>
      </c>
      <c r="E176" s="12" t="s">
        <v>622</v>
      </c>
      <c r="F176" s="11" t="s">
        <v>21</v>
      </c>
      <c r="G176" s="12" t="s">
        <v>22</v>
      </c>
      <c r="H176" s="73">
        <v>1</v>
      </c>
      <c r="I176" s="31">
        <f>VLOOKUP(C176,[1]Sheet1!$B:$AY,50,0)</f>
        <v>0</v>
      </c>
      <c r="J176" s="31">
        <f>VLOOKUP(C176,[1]Sheet1!$B:$AZ,51,0)</f>
        <v>0</v>
      </c>
      <c r="K176" s="44">
        <f>VLOOKUP(C176,[1]Sheet1!$B$5:$BB$697,53,0)</f>
        <v>0</v>
      </c>
      <c r="L176" s="44">
        <f>VLOOKUP(C176,[1]Sheet1!$B:$BC,54,0)</f>
        <v>0</v>
      </c>
      <c r="M176" s="44">
        <f>VLOOKUP(C176,[1]Sheet1!$B:$BD,55,0)</f>
        <v>0</v>
      </c>
      <c r="N176" s="44">
        <f>VLOOKUP(C176,[1]Sheet1!$B:$BE,56,0)</f>
        <v>0</v>
      </c>
      <c r="O176" s="44">
        <f>VLOOKUP(C176,[1]Sheet1!$B:$BF,57,0)</f>
        <v>0</v>
      </c>
      <c r="P176" s="44">
        <f>VLOOKUP(C176,[2]Sheet1!$B:$BH,59,0)</f>
        <v>0</v>
      </c>
      <c r="Q176" s="108">
        <f t="shared" si="35"/>
        <v>0</v>
      </c>
      <c r="R176" s="109">
        <f>VLOOKUP(C176,[3]Sheet2!$A:$V,21,0)</f>
        <v>34290.85</v>
      </c>
      <c r="S176" s="109"/>
      <c r="T176" s="109"/>
      <c r="U176" s="109"/>
      <c r="V176" s="109">
        <f t="shared" si="36"/>
        <v>34290.85</v>
      </c>
      <c r="W176" s="106">
        <f t="shared" si="37"/>
        <v>-34290.85</v>
      </c>
      <c r="X176" s="112">
        <f t="shared" si="38"/>
        <v>0</v>
      </c>
      <c r="Y176" s="61">
        <f t="shared" si="39"/>
        <v>-34290.85</v>
      </c>
      <c r="Z176" s="107">
        <f t="shared" si="40"/>
        <v>0</v>
      </c>
      <c r="AA176" s="61"/>
      <c r="AB176" s="17">
        <f t="shared" si="41"/>
        <v>0</v>
      </c>
      <c r="AC176" s="26" t="str">
        <f t="shared" si="42"/>
        <v>100%</v>
      </c>
      <c r="AD176" s="122">
        <f t="shared" si="30"/>
        <v>0</v>
      </c>
      <c r="AE176" s="124"/>
      <c r="AF176" s="124"/>
      <c r="AG176" s="124"/>
      <c r="AH176" s="124">
        <f t="shared" si="31"/>
        <v>0</v>
      </c>
      <c r="AI176" s="24"/>
      <c r="AJ176" s="126">
        <f t="shared" si="32"/>
        <v>0</v>
      </c>
      <c r="AK176" s="17">
        <f t="shared" si="33"/>
        <v>0</v>
      </c>
      <c r="AL176" s="14">
        <v>45474</v>
      </c>
      <c r="AM176" s="135">
        <v>3</v>
      </c>
      <c r="AN176" s="14">
        <f t="shared" ref="AN176:AN194" si="43">AL176-AM176</f>
        <v>45471</v>
      </c>
      <c r="AO176" s="10" t="s">
        <v>23</v>
      </c>
      <c r="AP176" s="17"/>
      <c r="AQ176" s="7" t="s">
        <v>561</v>
      </c>
      <c r="AR176" s="20"/>
    </row>
    <row r="177" spans="1:44" ht="36" hidden="1" customHeight="1" x14ac:dyDescent="0.25">
      <c r="A177" s="7">
        <f t="shared" si="34"/>
        <v>174</v>
      </c>
      <c r="B177" s="113" t="s">
        <v>557</v>
      </c>
      <c r="C177" s="8" t="s">
        <v>548</v>
      </c>
      <c r="D177" s="114" t="s">
        <v>549</v>
      </c>
      <c r="E177" s="12" t="s">
        <v>621</v>
      </c>
      <c r="F177" s="11" t="s">
        <v>21</v>
      </c>
      <c r="G177" s="12" t="s">
        <v>22</v>
      </c>
      <c r="H177" s="73">
        <v>0.8</v>
      </c>
      <c r="I177" s="31">
        <f>VLOOKUP(C177,[1]Sheet1!$B:$AY,50,0)</f>
        <v>33528</v>
      </c>
      <c r="J177" s="31">
        <f>VLOOKUP(C177,[1]Sheet1!$B:$AZ,51,0)</f>
        <v>3583</v>
      </c>
      <c r="K177" s="44">
        <f>VLOOKUP(C177,[1]Sheet1!$B$5:$BB$697,53,0)</f>
        <v>0</v>
      </c>
      <c r="L177" s="44">
        <f>VLOOKUP(C177,[1]Sheet1!$B:$BC,54,0)</f>
        <v>0</v>
      </c>
      <c r="M177" s="44">
        <f>VLOOKUP(C177,[1]Sheet1!$B:$BD,55,0)</f>
        <v>597.16666666666697</v>
      </c>
      <c r="N177" s="44">
        <f>VLOOKUP(C177,[1]Sheet1!$B:$BE,56,0)</f>
        <v>5588</v>
      </c>
      <c r="O177" s="44">
        <f>VLOOKUP(C177,[1]Sheet1!$B:$BF,57,0)</f>
        <v>5588</v>
      </c>
      <c r="P177" s="44">
        <f>VLOOKUP(C177,[2]Sheet1!$B:$BH,59,0)</f>
        <v>5588</v>
      </c>
      <c r="Q177" s="108">
        <f t="shared" si="35"/>
        <v>13888.933333333334</v>
      </c>
      <c r="R177" s="109"/>
      <c r="S177" s="109"/>
      <c r="T177" s="109"/>
      <c r="U177" s="109"/>
      <c r="V177" s="109">
        <f t="shared" si="36"/>
        <v>0</v>
      </c>
      <c r="W177" s="106">
        <f t="shared" si="37"/>
        <v>13888.933333333334</v>
      </c>
      <c r="X177" s="112">
        <f t="shared" si="38"/>
        <v>3583</v>
      </c>
      <c r="Y177" s="61">
        <f t="shared" si="39"/>
        <v>13888.933333333334</v>
      </c>
      <c r="Z177" s="107">
        <f t="shared" si="40"/>
        <v>13888.933333333334</v>
      </c>
      <c r="AA177" s="61"/>
      <c r="AB177" s="17">
        <f t="shared" si="41"/>
        <v>0</v>
      </c>
      <c r="AC177" s="26">
        <f t="shared" si="42"/>
        <v>0</v>
      </c>
      <c r="AD177" s="122">
        <f t="shared" si="30"/>
        <v>0</v>
      </c>
      <c r="AE177" s="124"/>
      <c r="AF177" s="124"/>
      <c r="AG177" s="124"/>
      <c r="AH177" s="124">
        <f t="shared" si="31"/>
        <v>0</v>
      </c>
      <c r="AI177" s="24"/>
      <c r="AJ177" s="126">
        <f t="shared" si="32"/>
        <v>0</v>
      </c>
      <c r="AK177" s="17">
        <f t="shared" si="33"/>
        <v>0</v>
      </c>
      <c r="AL177" s="14">
        <v>45474</v>
      </c>
      <c r="AM177" s="135">
        <v>3</v>
      </c>
      <c r="AN177" s="14">
        <f t="shared" si="43"/>
        <v>45471</v>
      </c>
      <c r="AO177" s="10" t="s">
        <v>23</v>
      </c>
      <c r="AP177" s="17"/>
      <c r="AQ177" s="7" t="s">
        <v>561</v>
      </c>
      <c r="AR177" s="20"/>
    </row>
    <row r="178" spans="1:44" ht="36" hidden="1" customHeight="1" x14ac:dyDescent="0.25">
      <c r="A178" s="7">
        <f t="shared" si="34"/>
        <v>175</v>
      </c>
      <c r="B178" s="113" t="s">
        <v>557</v>
      </c>
      <c r="C178" s="8" t="s">
        <v>550</v>
      </c>
      <c r="D178" s="114" t="s">
        <v>551</v>
      </c>
      <c r="E178" s="12" t="s">
        <v>621</v>
      </c>
      <c r="F178" s="11" t="s">
        <v>27</v>
      </c>
      <c r="G178" s="12" t="s">
        <v>22</v>
      </c>
      <c r="H178" s="73">
        <v>1</v>
      </c>
      <c r="I178" s="31">
        <f>VLOOKUP(C178,[1]Sheet1!$B:$AY,50,0)</f>
        <v>0</v>
      </c>
      <c r="J178" s="31">
        <f>VLOOKUP(C178,[1]Sheet1!$B:$AZ,51,0)</f>
        <v>0</v>
      </c>
      <c r="K178" s="44">
        <f>VLOOKUP(C178,[1]Sheet1!$B$5:$BB$697,53,0)</f>
        <v>0</v>
      </c>
      <c r="L178" s="44">
        <f>VLOOKUP(C178,[1]Sheet1!$B:$BC,54,0)</f>
        <v>0</v>
      </c>
      <c r="M178" s="44">
        <f>VLOOKUP(C178,[1]Sheet1!$B:$BD,55,0)</f>
        <v>0</v>
      </c>
      <c r="N178" s="44">
        <f>VLOOKUP(C178,[1]Sheet1!$B:$BE,56,0)</f>
        <v>0</v>
      </c>
      <c r="O178" s="44">
        <f>VLOOKUP(C178,[1]Sheet1!$B:$BF,57,0)</f>
        <v>0</v>
      </c>
      <c r="P178" s="44">
        <f>VLOOKUP(C178,[2]Sheet1!$B:$BH,59,0)</f>
        <v>0</v>
      </c>
      <c r="Q178" s="108">
        <f t="shared" si="35"/>
        <v>0</v>
      </c>
      <c r="R178" s="109">
        <f>VLOOKUP(C178,[3]Sheet2!$A:$V,21,0)</f>
        <v>0</v>
      </c>
      <c r="S178" s="109"/>
      <c r="T178" s="109"/>
      <c r="U178" s="109"/>
      <c r="V178" s="109">
        <f t="shared" si="36"/>
        <v>0</v>
      </c>
      <c r="W178" s="106">
        <f t="shared" si="37"/>
        <v>0</v>
      </c>
      <c r="X178" s="112">
        <f t="shared" si="38"/>
        <v>0</v>
      </c>
      <c r="Y178" s="61">
        <f t="shared" si="39"/>
        <v>0</v>
      </c>
      <c r="Z178" s="107">
        <f t="shared" si="40"/>
        <v>0</v>
      </c>
      <c r="AA178" s="61"/>
      <c r="AB178" s="17">
        <f t="shared" si="41"/>
        <v>0</v>
      </c>
      <c r="AC178" s="26" t="str">
        <f t="shared" si="42"/>
        <v>100%</v>
      </c>
      <c r="AD178" s="122">
        <f t="shared" si="30"/>
        <v>0</v>
      </c>
      <c r="AE178" s="124"/>
      <c r="AF178" s="124"/>
      <c r="AG178" s="124"/>
      <c r="AH178" s="124">
        <f t="shared" si="31"/>
        <v>0</v>
      </c>
      <c r="AI178" s="24"/>
      <c r="AJ178" s="126">
        <f t="shared" si="32"/>
        <v>0</v>
      </c>
      <c r="AK178" s="17">
        <f t="shared" si="33"/>
        <v>0</v>
      </c>
      <c r="AL178" s="14">
        <v>45474</v>
      </c>
      <c r="AM178" s="135">
        <v>3</v>
      </c>
      <c r="AN178" s="14">
        <f t="shared" si="43"/>
        <v>45471</v>
      </c>
      <c r="AO178" s="10" t="s">
        <v>23</v>
      </c>
      <c r="AP178" s="17"/>
      <c r="AQ178" s="7" t="s">
        <v>573</v>
      </c>
      <c r="AR178" s="20"/>
    </row>
    <row r="179" spans="1:44" ht="36" hidden="1" customHeight="1" x14ac:dyDescent="0.25">
      <c r="A179" s="7">
        <f t="shared" si="34"/>
        <v>176</v>
      </c>
      <c r="B179" s="113" t="s">
        <v>554</v>
      </c>
      <c r="C179" s="8" t="s">
        <v>552</v>
      </c>
      <c r="D179" s="114" t="s">
        <v>553</v>
      </c>
      <c r="E179" s="12" t="s">
        <v>622</v>
      </c>
      <c r="F179" s="11" t="s">
        <v>27</v>
      </c>
      <c r="G179" s="12" t="s">
        <v>22</v>
      </c>
      <c r="H179" s="73">
        <v>1</v>
      </c>
      <c r="I179" s="31">
        <f>VLOOKUP(C179,[1]Sheet1!$B:$AY,50,0)</f>
        <v>96057.62</v>
      </c>
      <c r="J179" s="31">
        <f>VLOOKUP(C179,[1]Sheet1!$B:$AZ,51,0)</f>
        <v>96057.62</v>
      </c>
      <c r="K179" s="44">
        <f>VLOOKUP(C179,[1]Sheet1!$B$5:$BB$697,53,0)</f>
        <v>0</v>
      </c>
      <c r="L179" s="44">
        <f>VLOOKUP(C179,[1]Sheet1!$B:$BC,54,0)</f>
        <v>0</v>
      </c>
      <c r="M179" s="44">
        <f>VLOOKUP(C179,[1]Sheet1!$B:$BD,55,0)</f>
        <v>0</v>
      </c>
      <c r="N179" s="44">
        <f>VLOOKUP(C179,[1]Sheet1!$B:$BE,56,0)</f>
        <v>0</v>
      </c>
      <c r="O179" s="44">
        <f>VLOOKUP(C179,[1]Sheet1!$B:$BF,57,0)</f>
        <v>524.16666666666697</v>
      </c>
      <c r="P179" s="44">
        <f>VLOOKUP(C179,[2]Sheet1!$B:$BH,59,0)</f>
        <v>16009.603333333333</v>
      </c>
      <c r="Q179" s="108">
        <f t="shared" si="35"/>
        <v>16533.77</v>
      </c>
      <c r="R179" s="109"/>
      <c r="S179" s="109"/>
      <c r="T179" s="109"/>
      <c r="U179" s="109"/>
      <c r="V179" s="109">
        <f t="shared" si="36"/>
        <v>0</v>
      </c>
      <c r="W179" s="106">
        <f t="shared" si="37"/>
        <v>16533.77</v>
      </c>
      <c r="X179" s="112">
        <f t="shared" si="38"/>
        <v>96057.62</v>
      </c>
      <c r="Y179" s="61">
        <f t="shared" si="39"/>
        <v>16533.77</v>
      </c>
      <c r="Z179" s="107">
        <f t="shared" si="40"/>
        <v>16533.77</v>
      </c>
      <c r="AA179" s="61"/>
      <c r="AB179" s="128">
        <f t="shared" si="41"/>
        <v>0</v>
      </c>
      <c r="AC179" s="26">
        <f t="shared" si="42"/>
        <v>0</v>
      </c>
      <c r="AD179" s="122">
        <f t="shared" si="30"/>
        <v>0</v>
      </c>
      <c r="AE179" s="124"/>
      <c r="AF179" s="124"/>
      <c r="AG179" s="124"/>
      <c r="AH179" s="124">
        <f t="shared" si="31"/>
        <v>0</v>
      </c>
      <c r="AI179" s="24"/>
      <c r="AJ179" s="126">
        <f t="shared" si="32"/>
        <v>0</v>
      </c>
      <c r="AK179" s="17">
        <f t="shared" si="33"/>
        <v>0</v>
      </c>
      <c r="AL179" s="14">
        <v>45474</v>
      </c>
      <c r="AM179" s="135">
        <v>3</v>
      </c>
      <c r="AN179" s="14">
        <f t="shared" si="43"/>
        <v>45471</v>
      </c>
      <c r="AO179" s="10" t="s">
        <v>23</v>
      </c>
      <c r="AP179" s="17"/>
      <c r="AQ179" s="7" t="s">
        <v>573</v>
      </c>
      <c r="AR179" s="20"/>
    </row>
    <row r="180" spans="1:44" ht="36" hidden="1" customHeight="1" x14ac:dyDescent="0.25">
      <c r="A180" s="7">
        <f t="shared" si="34"/>
        <v>177</v>
      </c>
      <c r="B180" s="7" t="s">
        <v>190</v>
      </c>
      <c r="C180" s="8" t="s">
        <v>289</v>
      </c>
      <c r="D180" s="169" t="s">
        <v>466</v>
      </c>
      <c r="E180" s="12" t="s">
        <v>621</v>
      </c>
      <c r="F180" s="10" t="s">
        <v>27</v>
      </c>
      <c r="G180" s="12" t="s">
        <v>22</v>
      </c>
      <c r="H180" s="73">
        <v>1</v>
      </c>
      <c r="I180" s="31">
        <f>VLOOKUP(C180,[1]Sheet1!$B:$AY,50,0)</f>
        <v>418529.62</v>
      </c>
      <c r="J180" s="31">
        <f>VLOOKUP(C180,[1]Sheet1!$B:$AZ,51,0)</f>
        <v>418529.62</v>
      </c>
      <c r="K180" s="44">
        <f>VLOOKUP(C180,[1]Sheet1!$B$5:$BB$697,53,0)</f>
        <v>0</v>
      </c>
      <c r="L180" s="44">
        <f>VLOOKUP(C180,[1]Sheet1!$B:$BC,54,0)</f>
        <v>38398.706666666701</v>
      </c>
      <c r="M180" s="44">
        <f>VLOOKUP(C180,[1]Sheet1!$B:$BD,55,0)</f>
        <v>45148.573333333297</v>
      </c>
      <c r="N180" s="44">
        <f>VLOOKUP(C180,[1]Sheet1!$B:$BE,56,0)</f>
        <v>69754.936666666705</v>
      </c>
      <c r="O180" s="44">
        <f>VLOOKUP(C180,[1]Sheet1!$B:$BF,57,0)</f>
        <v>69754.936666666705</v>
      </c>
      <c r="P180" s="44">
        <f>VLOOKUP(C180,[2]Sheet1!$B:$BH,59,0)</f>
        <v>69754.936666666661</v>
      </c>
      <c r="Q180" s="108">
        <f t="shared" si="35"/>
        <v>292812.09000000008</v>
      </c>
      <c r="R180" s="109">
        <f>VLOOKUP(C180,[3]Sheet2!$A:$V,21,0)</f>
        <v>70000</v>
      </c>
      <c r="S180" s="109"/>
      <c r="T180" s="109"/>
      <c r="U180" s="109">
        <f>VLOOKUP(C180,'[4]5.30 (2)'!$C$4:$V$115,20,0)</f>
        <v>270891.44</v>
      </c>
      <c r="V180" s="109">
        <f t="shared" si="36"/>
        <v>340891.44</v>
      </c>
      <c r="W180" s="106">
        <f t="shared" si="37"/>
        <v>-48079.349999999919</v>
      </c>
      <c r="X180" s="112">
        <f t="shared" si="38"/>
        <v>147638.18</v>
      </c>
      <c r="Y180" s="61">
        <f t="shared" si="39"/>
        <v>-48079.349999999919</v>
      </c>
      <c r="Z180" s="107">
        <f t="shared" si="40"/>
        <v>0</v>
      </c>
      <c r="AA180" s="61"/>
      <c r="AB180" s="128">
        <f t="shared" si="41"/>
        <v>0</v>
      </c>
      <c r="AC180" s="26" t="str">
        <f t="shared" si="42"/>
        <v>100%</v>
      </c>
      <c r="AD180" s="122">
        <f t="shared" si="30"/>
        <v>0</v>
      </c>
      <c r="AE180" s="124"/>
      <c r="AF180" s="124"/>
      <c r="AG180" s="124"/>
      <c r="AH180" s="124">
        <f t="shared" si="31"/>
        <v>0</v>
      </c>
      <c r="AI180" s="24">
        <v>0</v>
      </c>
      <c r="AJ180" s="126">
        <f t="shared" si="32"/>
        <v>0</v>
      </c>
      <c r="AK180" s="17">
        <f t="shared" si="33"/>
        <v>0</v>
      </c>
      <c r="AL180" s="14">
        <v>45474</v>
      </c>
      <c r="AM180" s="135">
        <v>3</v>
      </c>
      <c r="AN180" s="14">
        <f t="shared" si="43"/>
        <v>45471</v>
      </c>
      <c r="AO180" s="10" t="s">
        <v>23</v>
      </c>
      <c r="AP180" s="17"/>
      <c r="AQ180" s="7" t="s">
        <v>573</v>
      </c>
      <c r="AR180" s="20" t="s">
        <v>429</v>
      </c>
    </row>
    <row r="181" spans="1:44" ht="36" hidden="1" customHeight="1" x14ac:dyDescent="0.25">
      <c r="A181" s="7">
        <f t="shared" si="34"/>
        <v>178</v>
      </c>
      <c r="B181" s="7" t="s">
        <v>18</v>
      </c>
      <c r="C181" s="8" t="s">
        <v>424</v>
      </c>
      <c r="D181" s="114" t="s">
        <v>425</v>
      </c>
      <c r="E181" s="12" t="s">
        <v>629</v>
      </c>
      <c r="F181" s="11" t="s">
        <v>27</v>
      </c>
      <c r="G181" s="12" t="s">
        <v>124</v>
      </c>
      <c r="H181" s="73">
        <v>1</v>
      </c>
      <c r="I181" s="31">
        <f>VLOOKUP(C181,[1]Sheet1!$B:$AY,50,0)</f>
        <v>5958</v>
      </c>
      <c r="J181" s="31">
        <f>VLOOKUP(C181,[1]Sheet1!$B:$AZ,51,0)</f>
        <v>5958</v>
      </c>
      <c r="K181" s="44">
        <f>VLOOKUP(C181,[1]Sheet1!$B$5:$BB$697,53,0)</f>
        <v>0</v>
      </c>
      <c r="L181" s="44">
        <f>VLOOKUP(C181,[1]Sheet1!$B:$BC,54,0)</f>
        <v>0</v>
      </c>
      <c r="M181" s="44">
        <f>VLOOKUP(C181,[1]Sheet1!$B:$BD,55,0)</f>
        <v>0</v>
      </c>
      <c r="N181" s="44">
        <f>VLOOKUP(C181,[1]Sheet1!$B:$BE,56,0)</f>
        <v>2.6666666666666701</v>
      </c>
      <c r="O181" s="44">
        <f>VLOOKUP(C181,[1]Sheet1!$B:$BF,57,0)</f>
        <v>2.6666666666666701</v>
      </c>
      <c r="P181" s="44">
        <f>VLOOKUP(C181,[2]Sheet1!$B:$BH,59,0)</f>
        <v>993</v>
      </c>
      <c r="Q181" s="108">
        <f t="shared" si="35"/>
        <v>998.33333333333337</v>
      </c>
      <c r="R181" s="109">
        <f>VLOOKUP(C181,[3]Sheet2!$A:$V,21,0)</f>
        <v>5500</v>
      </c>
      <c r="S181" s="109"/>
      <c r="T181" s="109"/>
      <c r="U181" s="109">
        <v>5500</v>
      </c>
      <c r="V181" s="109">
        <f t="shared" si="36"/>
        <v>11000</v>
      </c>
      <c r="W181" s="106">
        <f t="shared" si="37"/>
        <v>-10001.666666666666</v>
      </c>
      <c r="X181" s="112">
        <f t="shared" si="38"/>
        <v>458</v>
      </c>
      <c r="Y181" s="61">
        <f t="shared" si="39"/>
        <v>458</v>
      </c>
      <c r="Z181" s="107">
        <f t="shared" si="40"/>
        <v>458</v>
      </c>
      <c r="AA181" s="61"/>
      <c r="AB181" s="17">
        <f t="shared" si="41"/>
        <v>0</v>
      </c>
      <c r="AC181" s="26">
        <f t="shared" si="42"/>
        <v>0</v>
      </c>
      <c r="AD181" s="122">
        <f t="shared" si="30"/>
        <v>0</v>
      </c>
      <c r="AE181" s="124"/>
      <c r="AF181" s="24"/>
      <c r="AG181" s="24"/>
      <c r="AH181" s="124">
        <f t="shared" si="31"/>
        <v>0</v>
      </c>
      <c r="AI181" s="24"/>
      <c r="AJ181" s="126">
        <f t="shared" si="32"/>
        <v>0</v>
      </c>
      <c r="AK181" s="17">
        <f t="shared" si="33"/>
        <v>0</v>
      </c>
      <c r="AL181" s="14">
        <v>45474</v>
      </c>
      <c r="AM181" s="135">
        <v>3</v>
      </c>
      <c r="AN181" s="14">
        <f t="shared" si="43"/>
        <v>45471</v>
      </c>
      <c r="AO181" s="10" t="s">
        <v>23</v>
      </c>
      <c r="AP181" s="17"/>
      <c r="AQ181" s="7" t="s">
        <v>577</v>
      </c>
      <c r="AR181" s="20"/>
    </row>
    <row r="182" spans="1:44" ht="36" hidden="1" customHeight="1" x14ac:dyDescent="0.25">
      <c r="A182" s="7">
        <f t="shared" si="34"/>
        <v>179</v>
      </c>
      <c r="B182" s="7" t="s">
        <v>18</v>
      </c>
      <c r="C182" s="8" t="s">
        <v>295</v>
      </c>
      <c r="D182" s="114" t="s">
        <v>236</v>
      </c>
      <c r="E182" s="12" t="s">
        <v>629</v>
      </c>
      <c r="F182" s="11" t="s">
        <v>269</v>
      </c>
      <c r="G182" s="12" t="s">
        <v>124</v>
      </c>
      <c r="H182" s="73">
        <v>1</v>
      </c>
      <c r="I182" s="31">
        <f>VLOOKUP(C182,[1]Sheet1!$B:$AY,50,0)</f>
        <v>165027.4</v>
      </c>
      <c r="J182" s="31">
        <f>VLOOKUP(C182,[1]Sheet1!$B:$AZ,51,0)</f>
        <v>171445.4</v>
      </c>
      <c r="K182" s="44">
        <f>VLOOKUP(C182,[1]Sheet1!$B$5:$BB$697,53,0)</f>
        <v>6182.65</v>
      </c>
      <c r="L182" s="44">
        <f>VLOOKUP(C182,[1]Sheet1!$B:$BC,54,0)</f>
        <v>6182.65</v>
      </c>
      <c r="M182" s="44">
        <f>VLOOKUP(C182,[1]Sheet1!$B:$BD,55,0)</f>
        <v>6132.65</v>
      </c>
      <c r="N182" s="44">
        <f>VLOOKUP(C182,[1]Sheet1!$B:$BE,56,0)</f>
        <v>6132.65</v>
      </c>
      <c r="O182" s="44">
        <f>VLOOKUP(C182,[1]Sheet1!$B:$BF,57,0)</f>
        <v>14920.8166666667</v>
      </c>
      <c r="P182" s="44">
        <f>VLOOKUP(C182,[2]Sheet1!$B:$BH,59,0)</f>
        <v>11003.15</v>
      </c>
      <c r="Q182" s="108">
        <f t="shared" si="35"/>
        <v>50554.566666666702</v>
      </c>
      <c r="R182" s="109">
        <f>VLOOKUP(C182,[3]Sheet2!$A:$V,21,0)</f>
        <v>30000</v>
      </c>
      <c r="S182" s="109">
        <v>30000</v>
      </c>
      <c r="T182" s="109"/>
      <c r="U182" s="109"/>
      <c r="V182" s="109">
        <f t="shared" si="36"/>
        <v>60000</v>
      </c>
      <c r="W182" s="106">
        <f t="shared" si="37"/>
        <v>-9445.4333333332979</v>
      </c>
      <c r="X182" s="112">
        <f t="shared" si="38"/>
        <v>171445.4</v>
      </c>
      <c r="Y182" s="61">
        <f t="shared" si="39"/>
        <v>171445.4</v>
      </c>
      <c r="Z182" s="107">
        <f t="shared" si="40"/>
        <v>171445.4</v>
      </c>
      <c r="AA182" s="61"/>
      <c r="AB182" s="17">
        <f t="shared" si="41"/>
        <v>0</v>
      </c>
      <c r="AC182" s="26">
        <f t="shared" si="42"/>
        <v>0</v>
      </c>
      <c r="AD182" s="122">
        <f t="shared" si="30"/>
        <v>0</v>
      </c>
      <c r="AE182" s="124"/>
      <c r="AF182" s="24"/>
      <c r="AG182" s="24"/>
      <c r="AH182" s="124">
        <f t="shared" si="31"/>
        <v>0</v>
      </c>
      <c r="AI182" s="24"/>
      <c r="AJ182" s="126">
        <f t="shared" si="32"/>
        <v>0</v>
      </c>
      <c r="AK182" s="17">
        <f t="shared" si="33"/>
        <v>0</v>
      </c>
      <c r="AL182" s="14">
        <v>45474</v>
      </c>
      <c r="AM182" s="135">
        <v>3</v>
      </c>
      <c r="AN182" s="14">
        <f t="shared" si="43"/>
        <v>45471</v>
      </c>
      <c r="AO182" s="10" t="s">
        <v>23</v>
      </c>
      <c r="AP182" s="17"/>
      <c r="AQ182" s="7" t="s">
        <v>577</v>
      </c>
      <c r="AR182" s="20"/>
    </row>
    <row r="183" spans="1:44" ht="36" hidden="1" customHeight="1" x14ac:dyDescent="0.25">
      <c r="A183" s="7">
        <f t="shared" si="34"/>
        <v>180</v>
      </c>
      <c r="B183" s="113" t="s">
        <v>555</v>
      </c>
      <c r="C183" s="8" t="s">
        <v>294</v>
      </c>
      <c r="D183" s="114" t="s">
        <v>237</v>
      </c>
      <c r="E183" s="12" t="s">
        <v>629</v>
      </c>
      <c r="F183" s="11" t="s">
        <v>27</v>
      </c>
      <c r="G183" s="12" t="s">
        <v>124</v>
      </c>
      <c r="H183" s="73">
        <v>1</v>
      </c>
      <c r="I183" s="31">
        <f>VLOOKUP(C183,[1]Sheet1!$B:$AY,50,0)</f>
        <v>44064.5</v>
      </c>
      <c r="J183" s="31">
        <f>VLOOKUP(C183,[1]Sheet1!$B:$AZ,51,0)</f>
        <v>44064.5</v>
      </c>
      <c r="K183" s="44">
        <f>VLOOKUP(C183,[1]Sheet1!$B$5:$BB$697,53,0)</f>
        <v>3027.6666666666702</v>
      </c>
      <c r="L183" s="44">
        <f>VLOOKUP(C183,[1]Sheet1!$B:$BC,54,0)</f>
        <v>3027.6666666666702</v>
      </c>
      <c r="M183" s="44">
        <f>VLOOKUP(C183,[1]Sheet1!$B:$BD,55,0)</f>
        <v>3027.6666666666702</v>
      </c>
      <c r="N183" s="44">
        <f>VLOOKUP(C183,[1]Sheet1!$B:$BE,56,0)</f>
        <v>3027.6666666666702</v>
      </c>
      <c r="O183" s="44">
        <f>VLOOKUP(C183,[1]Sheet1!$B:$BF,57,0)</f>
        <v>3027.6666666666702</v>
      </c>
      <c r="P183" s="44">
        <f>VLOOKUP(C183,[2]Sheet1!$B:$BH,59,0)</f>
        <v>3027.6666666666665</v>
      </c>
      <c r="Q183" s="108">
        <f t="shared" si="35"/>
        <v>18166.000000000018</v>
      </c>
      <c r="R183" s="109">
        <f>VLOOKUP(C183,[3]Sheet2!$A:$V,21,0)</f>
        <v>0</v>
      </c>
      <c r="S183" s="109"/>
      <c r="T183" s="109"/>
      <c r="U183" s="109"/>
      <c r="V183" s="109">
        <f t="shared" si="36"/>
        <v>0</v>
      </c>
      <c r="W183" s="106">
        <f t="shared" si="37"/>
        <v>18166.000000000018</v>
      </c>
      <c r="X183" s="112">
        <f t="shared" si="38"/>
        <v>44064.5</v>
      </c>
      <c r="Y183" s="61">
        <f t="shared" si="39"/>
        <v>44064.5</v>
      </c>
      <c r="Z183" s="107">
        <f t="shared" si="40"/>
        <v>44064.5</v>
      </c>
      <c r="AA183" s="61"/>
      <c r="AB183" s="17">
        <f t="shared" si="41"/>
        <v>0</v>
      </c>
      <c r="AC183" s="26">
        <f t="shared" si="42"/>
        <v>0</v>
      </c>
      <c r="AD183" s="122">
        <f t="shared" si="30"/>
        <v>0</v>
      </c>
      <c r="AE183" s="124"/>
      <c r="AF183" s="24"/>
      <c r="AG183" s="24"/>
      <c r="AH183" s="124">
        <f t="shared" si="31"/>
        <v>0</v>
      </c>
      <c r="AI183" s="24"/>
      <c r="AJ183" s="126">
        <f t="shared" si="32"/>
        <v>0</v>
      </c>
      <c r="AK183" s="17">
        <f t="shared" si="33"/>
        <v>0</v>
      </c>
      <c r="AL183" s="14">
        <v>45474</v>
      </c>
      <c r="AM183" s="135">
        <v>3</v>
      </c>
      <c r="AN183" s="14">
        <f t="shared" si="43"/>
        <v>45471</v>
      </c>
      <c r="AO183" s="10" t="s">
        <v>23</v>
      </c>
      <c r="AP183" s="17"/>
      <c r="AQ183" s="7" t="s">
        <v>577</v>
      </c>
      <c r="AR183" s="20"/>
    </row>
    <row r="184" spans="1:44" ht="36" hidden="1" customHeight="1" x14ac:dyDescent="0.25">
      <c r="A184" s="7">
        <f t="shared" si="34"/>
        <v>181</v>
      </c>
      <c r="B184" s="7" t="s">
        <v>29</v>
      </c>
      <c r="C184" s="8" t="s">
        <v>481</v>
      </c>
      <c r="D184" s="114" t="s">
        <v>482</v>
      </c>
      <c r="E184" s="12" t="s">
        <v>629</v>
      </c>
      <c r="F184" s="11" t="s">
        <v>27</v>
      </c>
      <c r="G184" s="12" t="s">
        <v>124</v>
      </c>
      <c r="H184" s="73">
        <v>1</v>
      </c>
      <c r="I184" s="31">
        <f>VLOOKUP(C184,[1]Sheet1!$B:$AY,50,0)</f>
        <v>9000</v>
      </c>
      <c r="J184" s="31">
        <f>VLOOKUP(C184,[1]Sheet1!$B:$AZ,51,0)</f>
        <v>9000</v>
      </c>
      <c r="K184" s="44">
        <f>VLOOKUP(C184,[1]Sheet1!$B$5:$BB$697,53,0)</f>
        <v>1500</v>
      </c>
      <c r="L184" s="44">
        <f>VLOOKUP(C184,[1]Sheet1!$B:$BC,54,0)</f>
        <v>1500</v>
      </c>
      <c r="M184" s="44">
        <f>VLOOKUP(C184,[1]Sheet1!$B:$BD,55,0)</f>
        <v>1500</v>
      </c>
      <c r="N184" s="44">
        <f>VLOOKUP(C184,[1]Sheet1!$B:$BE,56,0)</f>
        <v>1500</v>
      </c>
      <c r="O184" s="44">
        <f>VLOOKUP(C184,[1]Sheet1!$B:$BF,57,0)</f>
        <v>1500</v>
      </c>
      <c r="P184" s="44">
        <f>VLOOKUP(C184,[2]Sheet1!$B:$BH,59,0)</f>
        <v>1500</v>
      </c>
      <c r="Q184" s="108">
        <f t="shared" si="35"/>
        <v>9000</v>
      </c>
      <c r="R184" s="109">
        <f>VLOOKUP(C184,[3]Sheet2!$A:$V,21,0)</f>
        <v>0</v>
      </c>
      <c r="S184" s="109"/>
      <c r="T184" s="109"/>
      <c r="U184" s="109"/>
      <c r="V184" s="109">
        <f t="shared" si="36"/>
        <v>0</v>
      </c>
      <c r="W184" s="106">
        <f t="shared" si="37"/>
        <v>9000</v>
      </c>
      <c r="X184" s="112">
        <f t="shared" si="38"/>
        <v>9000</v>
      </c>
      <c r="Y184" s="61">
        <f t="shared" si="39"/>
        <v>9000</v>
      </c>
      <c r="Z184" s="107">
        <f t="shared" si="40"/>
        <v>9000</v>
      </c>
      <c r="AA184" s="61"/>
      <c r="AB184" s="17">
        <f t="shared" si="41"/>
        <v>0</v>
      </c>
      <c r="AC184" s="26">
        <f t="shared" si="42"/>
        <v>0</v>
      </c>
      <c r="AD184" s="122">
        <f t="shared" si="30"/>
        <v>0</v>
      </c>
      <c r="AE184" s="124"/>
      <c r="AF184" s="24"/>
      <c r="AG184" s="24"/>
      <c r="AH184" s="124">
        <f t="shared" si="31"/>
        <v>0</v>
      </c>
      <c r="AI184" s="24"/>
      <c r="AJ184" s="126">
        <f t="shared" si="32"/>
        <v>0</v>
      </c>
      <c r="AK184" s="17">
        <f t="shared" si="33"/>
        <v>0</v>
      </c>
      <c r="AL184" s="14">
        <v>45474</v>
      </c>
      <c r="AM184" s="135">
        <v>3</v>
      </c>
      <c r="AN184" s="14">
        <f t="shared" si="43"/>
        <v>45471</v>
      </c>
      <c r="AO184" s="10" t="s">
        <v>23</v>
      </c>
      <c r="AP184" s="17"/>
      <c r="AQ184" s="7" t="s">
        <v>577</v>
      </c>
      <c r="AR184" s="20"/>
    </row>
    <row r="185" spans="1:44" ht="36" hidden="1" customHeight="1" x14ac:dyDescent="0.25">
      <c r="A185" s="7">
        <f t="shared" si="34"/>
        <v>182</v>
      </c>
      <c r="B185" s="113" t="s">
        <v>555</v>
      </c>
      <c r="C185" s="8" t="s">
        <v>499</v>
      </c>
      <c r="D185" s="114" t="s">
        <v>500</v>
      </c>
      <c r="E185" s="12" t="s">
        <v>629</v>
      </c>
      <c r="F185" s="11" t="s">
        <v>27</v>
      </c>
      <c r="G185" s="12" t="s">
        <v>124</v>
      </c>
      <c r="H185" s="73">
        <v>0.8</v>
      </c>
      <c r="I185" s="31">
        <f>VLOOKUP(C185,[1]Sheet1!$B:$AY,50,0)</f>
        <v>16908.5</v>
      </c>
      <c r="J185" s="31">
        <f>VLOOKUP(C185,[1]Sheet1!$B:$AZ,51,0)</f>
        <v>16908.5</v>
      </c>
      <c r="K185" s="44">
        <f>VLOOKUP(C185,[1]Sheet1!$B$5:$BB$697,53,0)</f>
        <v>0</v>
      </c>
      <c r="L185" s="44">
        <f>VLOOKUP(C185,[1]Sheet1!$B:$BC,54,0)</f>
        <v>0</v>
      </c>
      <c r="M185" s="44">
        <f>VLOOKUP(C185,[1]Sheet1!$B:$BD,55,0)</f>
        <v>0</v>
      </c>
      <c r="N185" s="44">
        <f>VLOOKUP(C185,[1]Sheet1!$B:$BE,56,0)</f>
        <v>0</v>
      </c>
      <c r="O185" s="44">
        <f>VLOOKUP(C185,[1]Sheet1!$B:$BF,57,0)</f>
        <v>0</v>
      </c>
      <c r="P185" s="44">
        <f>VLOOKUP(C185,[2]Sheet1!$B:$BH,59,0)</f>
        <v>2818.0833333333335</v>
      </c>
      <c r="Q185" s="108">
        <f t="shared" si="35"/>
        <v>2254.4666666666667</v>
      </c>
      <c r="R185" s="109">
        <f>VLOOKUP(C185,[3]Sheet2!$A:$V,21,0)</f>
        <v>0</v>
      </c>
      <c r="S185" s="109"/>
      <c r="T185" s="109"/>
      <c r="U185" s="109"/>
      <c r="V185" s="109">
        <f t="shared" si="36"/>
        <v>0</v>
      </c>
      <c r="W185" s="106">
        <f t="shared" si="37"/>
        <v>2254.4666666666667</v>
      </c>
      <c r="X185" s="112">
        <f t="shared" si="38"/>
        <v>16908.5</v>
      </c>
      <c r="Y185" s="61">
        <f t="shared" si="39"/>
        <v>16908.5</v>
      </c>
      <c r="Z185" s="107">
        <f t="shared" si="40"/>
        <v>16908.5</v>
      </c>
      <c r="AA185" s="61"/>
      <c r="AB185" s="17">
        <f t="shared" si="41"/>
        <v>0</v>
      </c>
      <c r="AC185" s="26">
        <f t="shared" si="42"/>
        <v>0</v>
      </c>
      <c r="AD185" s="122">
        <f t="shared" si="30"/>
        <v>0</v>
      </c>
      <c r="AE185" s="124"/>
      <c r="AF185" s="24"/>
      <c r="AG185" s="24"/>
      <c r="AH185" s="124">
        <f t="shared" si="31"/>
        <v>0</v>
      </c>
      <c r="AI185" s="24"/>
      <c r="AJ185" s="126">
        <f t="shared" si="32"/>
        <v>0</v>
      </c>
      <c r="AK185" s="17">
        <f t="shared" si="33"/>
        <v>0</v>
      </c>
      <c r="AL185" s="14">
        <v>45474</v>
      </c>
      <c r="AM185" s="135">
        <v>3</v>
      </c>
      <c r="AN185" s="14">
        <f t="shared" si="43"/>
        <v>45471</v>
      </c>
      <c r="AO185" s="10" t="s">
        <v>23</v>
      </c>
      <c r="AP185" s="17"/>
      <c r="AQ185" s="7" t="s">
        <v>577</v>
      </c>
      <c r="AR185" s="20"/>
    </row>
    <row r="186" spans="1:44" ht="36" hidden="1" customHeight="1" x14ac:dyDescent="0.25">
      <c r="A186" s="7">
        <f t="shared" si="34"/>
        <v>183</v>
      </c>
      <c r="B186" s="7" t="s">
        <v>29</v>
      </c>
      <c r="C186" s="8" t="s">
        <v>195</v>
      </c>
      <c r="D186" s="114" t="s">
        <v>196</v>
      </c>
      <c r="E186" s="12" t="s">
        <v>127</v>
      </c>
      <c r="F186" s="11" t="s">
        <v>27</v>
      </c>
      <c r="G186" s="12" t="s">
        <v>127</v>
      </c>
      <c r="H186" s="73">
        <v>1</v>
      </c>
      <c r="I186" s="31">
        <f>VLOOKUP(C186,[1]Sheet1!$B:$AY,50,0)</f>
        <v>0</v>
      </c>
      <c r="J186" s="31">
        <f>VLOOKUP(C186,[1]Sheet1!$B:$AZ,51,0)</f>
        <v>0</v>
      </c>
      <c r="K186" s="44">
        <f>VLOOKUP(C186,[1]Sheet1!$B$5:$BB$697,53,0)</f>
        <v>0</v>
      </c>
      <c r="L186" s="44">
        <f>VLOOKUP(C186,[1]Sheet1!$B:$BC,54,0)</f>
        <v>0</v>
      </c>
      <c r="M186" s="44">
        <f>VLOOKUP(C186,[1]Sheet1!$B:$BD,55,0)</f>
        <v>0</v>
      </c>
      <c r="N186" s="44">
        <f>VLOOKUP(C186,[1]Sheet1!$B:$BE,56,0)</f>
        <v>0</v>
      </c>
      <c r="O186" s="44">
        <f>VLOOKUP(C186,[1]Sheet1!$B:$BF,57,0)</f>
        <v>0</v>
      </c>
      <c r="P186" s="44">
        <f>VLOOKUP(C186,[2]Sheet1!$B:$BH,59,0)</f>
        <v>0</v>
      </c>
      <c r="Q186" s="108">
        <f t="shared" si="35"/>
        <v>0</v>
      </c>
      <c r="R186" s="109">
        <f>VLOOKUP(C186,[3]Sheet2!$A:$V,21,0)</f>
        <v>20000</v>
      </c>
      <c r="S186" s="109"/>
      <c r="T186" s="109">
        <v>21200</v>
      </c>
      <c r="U186" s="109"/>
      <c r="V186" s="109">
        <f t="shared" si="36"/>
        <v>41200</v>
      </c>
      <c r="W186" s="106">
        <f t="shared" si="37"/>
        <v>-41200</v>
      </c>
      <c r="X186" s="112">
        <f t="shared" si="38"/>
        <v>-21200</v>
      </c>
      <c r="Y186" s="61">
        <f t="shared" si="39"/>
        <v>-21200</v>
      </c>
      <c r="Z186" s="107">
        <f t="shared" si="40"/>
        <v>0</v>
      </c>
      <c r="AA186" s="61"/>
      <c r="AB186" s="17">
        <f t="shared" si="41"/>
        <v>0</v>
      </c>
      <c r="AC186" s="26" t="str">
        <f t="shared" si="42"/>
        <v>100%</v>
      </c>
      <c r="AD186" s="122">
        <f t="shared" si="30"/>
        <v>0</v>
      </c>
      <c r="AE186" s="124"/>
      <c r="AF186" s="24"/>
      <c r="AG186" s="24"/>
      <c r="AH186" s="124">
        <f t="shared" si="31"/>
        <v>0</v>
      </c>
      <c r="AI186" s="24"/>
      <c r="AJ186" s="126">
        <f t="shared" si="32"/>
        <v>0</v>
      </c>
      <c r="AK186" s="17">
        <f t="shared" si="33"/>
        <v>0</v>
      </c>
      <c r="AL186" s="14">
        <v>45474</v>
      </c>
      <c r="AM186" s="135">
        <v>3</v>
      </c>
      <c r="AN186" s="14">
        <f t="shared" si="43"/>
        <v>45471</v>
      </c>
      <c r="AO186" s="10" t="s">
        <v>23</v>
      </c>
      <c r="AP186" s="17"/>
      <c r="AQ186" s="7" t="s">
        <v>578</v>
      </c>
      <c r="AR186" s="20"/>
    </row>
    <row r="187" spans="1:44" ht="36" hidden="1" customHeight="1" x14ac:dyDescent="0.25">
      <c r="A187" s="7">
        <f t="shared" si="34"/>
        <v>184</v>
      </c>
      <c r="B187" s="113" t="s">
        <v>556</v>
      </c>
      <c r="C187" s="8" t="s">
        <v>477</v>
      </c>
      <c r="D187" s="114" t="s">
        <v>478</v>
      </c>
      <c r="E187" s="12" t="s">
        <v>127</v>
      </c>
      <c r="F187" s="11" t="s">
        <v>27</v>
      </c>
      <c r="G187" s="12" t="s">
        <v>127</v>
      </c>
      <c r="H187" s="73">
        <v>1</v>
      </c>
      <c r="I187" s="31">
        <f>VLOOKUP(C187,[1]Sheet1!$B:$AY,50,0)</f>
        <v>82192</v>
      </c>
      <c r="J187" s="31">
        <f>VLOOKUP(C187,[1]Sheet1!$B:$AZ,51,0)</f>
        <v>82192</v>
      </c>
      <c r="K187" s="44">
        <f>VLOOKUP(C187,[1]Sheet1!$B$5:$BB$697,53,0)</f>
        <v>0</v>
      </c>
      <c r="L187" s="44">
        <f>VLOOKUP(C187,[1]Sheet1!$B:$BC,54,0)</f>
        <v>0</v>
      </c>
      <c r="M187" s="44">
        <f>VLOOKUP(C187,[1]Sheet1!$B:$BD,55,0)</f>
        <v>0</v>
      </c>
      <c r="N187" s="44">
        <f>VLOOKUP(C187,[1]Sheet1!$B:$BE,56,0)</f>
        <v>0</v>
      </c>
      <c r="O187" s="44">
        <f>VLOOKUP(C187,[1]Sheet1!$B:$BF,57,0)</f>
        <v>0</v>
      </c>
      <c r="P187" s="44">
        <f>VLOOKUP(C187,[2]Sheet1!$B:$BH,59,0)</f>
        <v>0</v>
      </c>
      <c r="Q187" s="108">
        <f t="shared" si="35"/>
        <v>0</v>
      </c>
      <c r="R187" s="109">
        <f>VLOOKUP(C187,[3]Sheet2!$A:$V,21,0)</f>
        <v>0</v>
      </c>
      <c r="S187" s="109"/>
      <c r="T187" s="109"/>
      <c r="U187" s="109"/>
      <c r="V187" s="109">
        <f t="shared" si="36"/>
        <v>0</v>
      </c>
      <c r="W187" s="106">
        <f t="shared" si="37"/>
        <v>0</v>
      </c>
      <c r="X187" s="112">
        <f t="shared" si="38"/>
        <v>82192</v>
      </c>
      <c r="Y187" s="61">
        <f t="shared" si="39"/>
        <v>82192</v>
      </c>
      <c r="Z187" s="107">
        <f t="shared" si="40"/>
        <v>82192</v>
      </c>
      <c r="AA187" s="127"/>
      <c r="AB187" s="17">
        <f t="shared" si="41"/>
        <v>0</v>
      </c>
      <c r="AC187" s="26">
        <f t="shared" si="42"/>
        <v>0</v>
      </c>
      <c r="AD187" s="122">
        <f t="shared" si="30"/>
        <v>0</v>
      </c>
      <c r="AE187" s="124"/>
      <c r="AF187" s="24"/>
      <c r="AG187" s="24"/>
      <c r="AH187" s="124">
        <f t="shared" si="31"/>
        <v>0</v>
      </c>
      <c r="AI187" s="24"/>
      <c r="AJ187" s="126">
        <f t="shared" si="32"/>
        <v>0</v>
      </c>
      <c r="AK187" s="17">
        <f t="shared" si="33"/>
        <v>0</v>
      </c>
      <c r="AL187" s="14">
        <v>45474</v>
      </c>
      <c r="AM187" s="135">
        <v>3</v>
      </c>
      <c r="AN187" s="14">
        <f t="shared" si="43"/>
        <v>45471</v>
      </c>
      <c r="AO187" s="10" t="s">
        <v>23</v>
      </c>
      <c r="AP187" s="17"/>
      <c r="AQ187" s="7" t="s">
        <v>578</v>
      </c>
      <c r="AR187" s="111" t="s">
        <v>558</v>
      </c>
    </row>
    <row r="188" spans="1:44" ht="36" hidden="1" customHeight="1" x14ac:dyDescent="0.25">
      <c r="A188" s="7">
        <f t="shared" si="34"/>
        <v>185</v>
      </c>
      <c r="B188" s="113" t="s">
        <v>556</v>
      </c>
      <c r="C188" s="8" t="s">
        <v>483</v>
      </c>
      <c r="D188" s="114" t="s">
        <v>484</v>
      </c>
      <c r="E188" s="12" t="s">
        <v>127</v>
      </c>
      <c r="F188" s="11" t="s">
        <v>27</v>
      </c>
      <c r="G188" s="12" t="s">
        <v>127</v>
      </c>
      <c r="H188" s="73">
        <v>1</v>
      </c>
      <c r="I188" s="31">
        <f>VLOOKUP(C188,[1]Sheet1!$B:$AY,50,0)</f>
        <v>13740</v>
      </c>
      <c r="J188" s="31">
        <f>VLOOKUP(C188,[1]Sheet1!$B:$AZ,51,0)</f>
        <v>13740</v>
      </c>
      <c r="K188" s="44">
        <f>VLOOKUP(C188,[1]Sheet1!$B$5:$BB$697,53,0)</f>
        <v>2290</v>
      </c>
      <c r="L188" s="44">
        <f>VLOOKUP(C188,[1]Sheet1!$B:$BC,54,0)</f>
        <v>2290</v>
      </c>
      <c r="M188" s="44">
        <f>VLOOKUP(C188,[1]Sheet1!$B:$BD,55,0)</f>
        <v>2290</v>
      </c>
      <c r="N188" s="44">
        <f>VLOOKUP(C188,[1]Sheet1!$B:$BE,56,0)</f>
        <v>0</v>
      </c>
      <c r="O188" s="44">
        <f>VLOOKUP(C188,[1]Sheet1!$B:$BF,57,0)</f>
        <v>0</v>
      </c>
      <c r="P188" s="44">
        <f>VLOOKUP(C188,[2]Sheet1!$B:$BH,59,0)</f>
        <v>0</v>
      </c>
      <c r="Q188" s="108">
        <f t="shared" si="35"/>
        <v>6870</v>
      </c>
      <c r="R188" s="109"/>
      <c r="S188" s="109"/>
      <c r="T188" s="109"/>
      <c r="U188" s="109"/>
      <c r="V188" s="109">
        <f t="shared" si="36"/>
        <v>0</v>
      </c>
      <c r="W188" s="106">
        <f t="shared" si="37"/>
        <v>6870</v>
      </c>
      <c r="X188" s="112">
        <f t="shared" si="38"/>
        <v>13740</v>
      </c>
      <c r="Y188" s="61">
        <f t="shared" si="39"/>
        <v>13740</v>
      </c>
      <c r="Z188" s="107">
        <f t="shared" si="40"/>
        <v>13740</v>
      </c>
      <c r="AA188" s="61"/>
      <c r="AB188" s="17">
        <f t="shared" si="41"/>
        <v>0</v>
      </c>
      <c r="AC188" s="26">
        <f t="shared" si="42"/>
        <v>0</v>
      </c>
      <c r="AD188" s="122">
        <f t="shared" si="30"/>
        <v>0</v>
      </c>
      <c r="AE188" s="124"/>
      <c r="AF188" s="24"/>
      <c r="AG188" s="24"/>
      <c r="AH188" s="124">
        <f t="shared" si="31"/>
        <v>0</v>
      </c>
      <c r="AI188" s="24"/>
      <c r="AJ188" s="126">
        <f t="shared" si="32"/>
        <v>0</v>
      </c>
      <c r="AK188" s="17">
        <f t="shared" si="33"/>
        <v>0</v>
      </c>
      <c r="AL188" s="14">
        <v>45474</v>
      </c>
      <c r="AM188" s="135">
        <v>3</v>
      </c>
      <c r="AN188" s="14">
        <f t="shared" si="43"/>
        <v>45471</v>
      </c>
      <c r="AO188" s="10" t="s">
        <v>23</v>
      </c>
      <c r="AP188" s="17"/>
      <c r="AQ188" s="7" t="s">
        <v>578</v>
      </c>
      <c r="AR188" s="20"/>
    </row>
    <row r="189" spans="1:44" ht="36" hidden="1" customHeight="1" x14ac:dyDescent="0.25">
      <c r="A189" s="7">
        <f t="shared" si="34"/>
        <v>186</v>
      </c>
      <c r="B189" s="113" t="s">
        <v>555</v>
      </c>
      <c r="C189" s="8" t="s">
        <v>491</v>
      </c>
      <c r="D189" s="114" t="s">
        <v>492</v>
      </c>
      <c r="E189" s="12" t="s">
        <v>127</v>
      </c>
      <c r="F189" s="11" t="s">
        <v>27</v>
      </c>
      <c r="G189" s="12" t="s">
        <v>127</v>
      </c>
      <c r="H189" s="73">
        <v>1</v>
      </c>
      <c r="I189" s="31">
        <f>VLOOKUP(C189,[1]Sheet1!$B:$AY,50,0)</f>
        <v>41630</v>
      </c>
      <c r="J189" s="31">
        <f>VLOOKUP(C189,[1]Sheet1!$B:$AZ,51,0)</f>
        <v>41630</v>
      </c>
      <c r="K189" s="44">
        <f>VLOOKUP(C189,[1]Sheet1!$B$5:$BB$697,53,0)</f>
        <v>0</v>
      </c>
      <c r="L189" s="44">
        <f>VLOOKUP(C189,[1]Sheet1!$B:$BC,54,0)</f>
        <v>0</v>
      </c>
      <c r="M189" s="44">
        <f>VLOOKUP(C189,[1]Sheet1!$B:$BD,55,0)</f>
        <v>0</v>
      </c>
      <c r="N189" s="44">
        <f>VLOOKUP(C189,[1]Sheet1!$B:$BE,56,0)</f>
        <v>0</v>
      </c>
      <c r="O189" s="44">
        <f>VLOOKUP(C189,[1]Sheet1!$B:$BF,57,0)</f>
        <v>0</v>
      </c>
      <c r="P189" s="44">
        <f>VLOOKUP(C189,[2]Sheet1!$B:$BH,59,0)</f>
        <v>0</v>
      </c>
      <c r="Q189" s="108">
        <f t="shared" si="35"/>
        <v>0</v>
      </c>
      <c r="R189" s="109"/>
      <c r="S189" s="109"/>
      <c r="T189" s="109"/>
      <c r="U189" s="109"/>
      <c r="V189" s="109">
        <f t="shared" si="36"/>
        <v>0</v>
      </c>
      <c r="W189" s="106">
        <f t="shared" si="37"/>
        <v>0</v>
      </c>
      <c r="X189" s="112">
        <f t="shared" si="38"/>
        <v>41630</v>
      </c>
      <c r="Y189" s="61">
        <f t="shared" si="39"/>
        <v>41630</v>
      </c>
      <c r="Z189" s="107">
        <f t="shared" si="40"/>
        <v>41630</v>
      </c>
      <c r="AA189" s="61"/>
      <c r="AB189" s="17">
        <f t="shared" si="41"/>
        <v>0</v>
      </c>
      <c r="AC189" s="26">
        <f t="shared" si="42"/>
        <v>0</v>
      </c>
      <c r="AD189" s="122">
        <f t="shared" si="30"/>
        <v>0</v>
      </c>
      <c r="AE189" s="124"/>
      <c r="AF189" s="24"/>
      <c r="AG189" s="24"/>
      <c r="AH189" s="124">
        <f t="shared" si="31"/>
        <v>0</v>
      </c>
      <c r="AI189" s="24"/>
      <c r="AJ189" s="126">
        <f t="shared" si="32"/>
        <v>0</v>
      </c>
      <c r="AK189" s="17">
        <f t="shared" si="33"/>
        <v>0</v>
      </c>
      <c r="AL189" s="14">
        <v>45474</v>
      </c>
      <c r="AM189" s="135">
        <v>3</v>
      </c>
      <c r="AN189" s="14">
        <f t="shared" si="43"/>
        <v>45471</v>
      </c>
      <c r="AO189" s="10" t="s">
        <v>23</v>
      </c>
      <c r="AP189" s="17"/>
      <c r="AQ189" s="7" t="s">
        <v>578</v>
      </c>
      <c r="AR189" s="20"/>
    </row>
    <row r="190" spans="1:44" ht="36" hidden="1" customHeight="1" x14ac:dyDescent="0.25">
      <c r="A190" s="7">
        <f t="shared" si="34"/>
        <v>187</v>
      </c>
      <c r="B190" s="113" t="s">
        <v>555</v>
      </c>
      <c r="C190" s="8" t="s">
        <v>495</v>
      </c>
      <c r="D190" s="114" t="s">
        <v>496</v>
      </c>
      <c r="E190" s="12" t="s">
        <v>127</v>
      </c>
      <c r="F190" s="11" t="s">
        <v>27</v>
      </c>
      <c r="G190" s="12" t="s">
        <v>127</v>
      </c>
      <c r="H190" s="73">
        <v>1</v>
      </c>
      <c r="I190" s="31">
        <f>VLOOKUP(C190,[1]Sheet1!$B:$AY,50,0)</f>
        <v>82560</v>
      </c>
      <c r="J190" s="31">
        <f>VLOOKUP(C190,[1]Sheet1!$B:$AZ,51,0)</f>
        <v>82560</v>
      </c>
      <c r="K190" s="44">
        <f>VLOOKUP(C190,[1]Sheet1!$B$5:$BB$697,53,0)</f>
        <v>0</v>
      </c>
      <c r="L190" s="44">
        <f>VLOOKUP(C190,[1]Sheet1!$B:$BC,54,0)</f>
        <v>13760</v>
      </c>
      <c r="M190" s="44">
        <f>VLOOKUP(C190,[1]Sheet1!$B:$BD,55,0)</f>
        <v>13760</v>
      </c>
      <c r="N190" s="44">
        <f>VLOOKUP(C190,[1]Sheet1!$B:$BE,56,0)</f>
        <v>13760</v>
      </c>
      <c r="O190" s="44">
        <f>VLOOKUP(C190,[1]Sheet1!$B:$BF,57,0)</f>
        <v>13760</v>
      </c>
      <c r="P190" s="44">
        <f>VLOOKUP(C190,[2]Sheet1!$B:$BH,59,0)</f>
        <v>13760</v>
      </c>
      <c r="Q190" s="108">
        <f t="shared" si="35"/>
        <v>68800</v>
      </c>
      <c r="R190" s="109">
        <f>VLOOKUP(C190,[3]Sheet2!$A:$V,21,0)</f>
        <v>0</v>
      </c>
      <c r="S190" s="109"/>
      <c r="T190" s="109"/>
      <c r="U190" s="109"/>
      <c r="V190" s="109">
        <f t="shared" si="36"/>
        <v>0</v>
      </c>
      <c r="W190" s="106">
        <f t="shared" si="37"/>
        <v>68800</v>
      </c>
      <c r="X190" s="112">
        <f t="shared" si="38"/>
        <v>82560</v>
      </c>
      <c r="Y190" s="61">
        <f t="shared" si="39"/>
        <v>82560</v>
      </c>
      <c r="Z190" s="107">
        <f t="shared" si="40"/>
        <v>82560</v>
      </c>
      <c r="AA190" s="61"/>
      <c r="AB190" s="17">
        <f t="shared" si="41"/>
        <v>0</v>
      </c>
      <c r="AC190" s="26">
        <f t="shared" si="42"/>
        <v>0</v>
      </c>
      <c r="AD190" s="122">
        <f t="shared" si="30"/>
        <v>0</v>
      </c>
      <c r="AE190" s="124"/>
      <c r="AF190" s="24"/>
      <c r="AG190" s="24"/>
      <c r="AH190" s="124">
        <f t="shared" si="31"/>
        <v>0</v>
      </c>
      <c r="AI190" s="24"/>
      <c r="AJ190" s="126">
        <f t="shared" si="32"/>
        <v>0</v>
      </c>
      <c r="AK190" s="17">
        <f t="shared" si="33"/>
        <v>0</v>
      </c>
      <c r="AL190" s="14">
        <v>45474</v>
      </c>
      <c r="AM190" s="135">
        <v>3</v>
      </c>
      <c r="AN190" s="14">
        <f t="shared" si="43"/>
        <v>45471</v>
      </c>
      <c r="AO190" s="10" t="s">
        <v>23</v>
      </c>
      <c r="AP190" s="17"/>
      <c r="AQ190" s="7" t="s">
        <v>578</v>
      </c>
      <c r="AR190" s="20"/>
    </row>
    <row r="191" spans="1:44" ht="36" hidden="1" customHeight="1" x14ac:dyDescent="0.25">
      <c r="A191" s="7">
        <f t="shared" si="34"/>
        <v>188</v>
      </c>
      <c r="B191" s="113" t="s">
        <v>556</v>
      </c>
      <c r="C191" s="8" t="s">
        <v>125</v>
      </c>
      <c r="D191" s="114" t="s">
        <v>126</v>
      </c>
      <c r="E191" s="12" t="s">
        <v>127</v>
      </c>
      <c r="F191" s="11" t="s">
        <v>27</v>
      </c>
      <c r="G191" s="12" t="s">
        <v>127</v>
      </c>
      <c r="H191" s="73">
        <v>1</v>
      </c>
      <c r="I191" s="31">
        <f>VLOOKUP(C191,[1]Sheet1!$B:$AY,50,0)</f>
        <v>140700</v>
      </c>
      <c r="J191" s="31">
        <f>VLOOKUP(C191,[1]Sheet1!$B:$AZ,51,0)</f>
        <v>140700</v>
      </c>
      <c r="K191" s="44">
        <f>VLOOKUP(C191,[1]Sheet1!$B$5:$BB$697,53,0)</f>
        <v>0</v>
      </c>
      <c r="L191" s="44">
        <f>VLOOKUP(C191,[1]Sheet1!$B:$BC,54,0)</f>
        <v>0</v>
      </c>
      <c r="M191" s="44">
        <f>VLOOKUP(C191,[1]Sheet1!$B:$BD,55,0)</f>
        <v>23450</v>
      </c>
      <c r="N191" s="44">
        <f>VLOOKUP(C191,[1]Sheet1!$B:$BE,56,0)</f>
        <v>23450</v>
      </c>
      <c r="O191" s="44">
        <f>VLOOKUP(C191,[1]Sheet1!$B:$BF,57,0)</f>
        <v>23450</v>
      </c>
      <c r="P191" s="44">
        <f>VLOOKUP(C191,[2]Sheet1!$B:$BH,59,0)</f>
        <v>23450</v>
      </c>
      <c r="Q191" s="108">
        <f t="shared" si="35"/>
        <v>93800</v>
      </c>
      <c r="R191" s="109"/>
      <c r="S191" s="109"/>
      <c r="T191" s="109"/>
      <c r="U191" s="109"/>
      <c r="V191" s="109">
        <f t="shared" si="36"/>
        <v>0</v>
      </c>
      <c r="W191" s="106">
        <f t="shared" si="37"/>
        <v>93800</v>
      </c>
      <c r="X191" s="112">
        <f t="shared" si="38"/>
        <v>140700</v>
      </c>
      <c r="Y191" s="61">
        <f t="shared" si="39"/>
        <v>140700</v>
      </c>
      <c r="Z191" s="107">
        <f t="shared" si="40"/>
        <v>140700</v>
      </c>
      <c r="AA191" s="61"/>
      <c r="AB191" s="17">
        <f t="shared" si="41"/>
        <v>0</v>
      </c>
      <c r="AC191" s="26">
        <f t="shared" si="42"/>
        <v>0</v>
      </c>
      <c r="AD191" s="122">
        <f t="shared" si="30"/>
        <v>0</v>
      </c>
      <c r="AE191" s="124"/>
      <c r="AF191" s="24"/>
      <c r="AG191" s="24"/>
      <c r="AH191" s="124">
        <f t="shared" si="31"/>
        <v>0</v>
      </c>
      <c r="AI191" s="24"/>
      <c r="AJ191" s="126">
        <f t="shared" si="32"/>
        <v>0</v>
      </c>
      <c r="AK191" s="17">
        <f t="shared" si="33"/>
        <v>0</v>
      </c>
      <c r="AL191" s="14">
        <v>45474</v>
      </c>
      <c r="AM191" s="135">
        <v>3</v>
      </c>
      <c r="AN191" s="14">
        <f t="shared" si="43"/>
        <v>45471</v>
      </c>
      <c r="AO191" s="10" t="s">
        <v>23</v>
      </c>
      <c r="AP191" s="17"/>
      <c r="AQ191" s="7" t="s">
        <v>578</v>
      </c>
      <c r="AR191" s="20"/>
    </row>
    <row r="192" spans="1:44" ht="36" hidden="1" customHeight="1" x14ac:dyDescent="0.25">
      <c r="A192" s="7">
        <f t="shared" si="34"/>
        <v>189</v>
      </c>
      <c r="B192" s="113" t="s">
        <v>557</v>
      </c>
      <c r="C192" s="8" t="s">
        <v>544</v>
      </c>
      <c r="D192" s="114" t="s">
        <v>545</v>
      </c>
      <c r="E192" s="12" t="s">
        <v>127</v>
      </c>
      <c r="F192" s="11" t="s">
        <v>27</v>
      </c>
      <c r="G192" s="12" t="s">
        <v>127</v>
      </c>
      <c r="H192" s="73">
        <v>1</v>
      </c>
      <c r="I192" s="31">
        <f>VLOOKUP(C192,[1]Sheet1!$B:$AY,50,0)</f>
        <v>0</v>
      </c>
      <c r="J192" s="31">
        <f>VLOOKUP(C192,[1]Sheet1!$B:$AZ,51,0)</f>
        <v>0</v>
      </c>
      <c r="K192" s="44">
        <f>VLOOKUP(C192,[1]Sheet1!$B$5:$BB$697,53,0)</f>
        <v>0</v>
      </c>
      <c r="L192" s="44">
        <f>VLOOKUP(C192,[1]Sheet1!$B:$BC,54,0)</f>
        <v>0</v>
      </c>
      <c r="M192" s="44">
        <f>VLOOKUP(C192,[1]Sheet1!$B:$BD,55,0)</f>
        <v>0</v>
      </c>
      <c r="N192" s="44">
        <f>VLOOKUP(C192,[1]Sheet1!$B:$BE,56,0)</f>
        <v>0</v>
      </c>
      <c r="O192" s="44">
        <f>VLOOKUP(C192,[1]Sheet1!$B:$BF,57,0)</f>
        <v>0</v>
      </c>
      <c r="P192" s="44">
        <f>VLOOKUP(C192,[2]Sheet1!$B:$BH,59,0)</f>
        <v>0</v>
      </c>
      <c r="Q192" s="108">
        <f t="shared" si="35"/>
        <v>0</v>
      </c>
      <c r="R192" s="109">
        <f>VLOOKUP(C192,[3]Sheet2!$A:$V,21,0)</f>
        <v>0</v>
      </c>
      <c r="S192" s="109"/>
      <c r="T192" s="109"/>
      <c r="U192" s="109"/>
      <c r="V192" s="109">
        <f t="shared" si="36"/>
        <v>0</v>
      </c>
      <c r="W192" s="106">
        <f t="shared" si="37"/>
        <v>0</v>
      </c>
      <c r="X192" s="112">
        <f t="shared" si="38"/>
        <v>0</v>
      </c>
      <c r="Y192" s="61">
        <f t="shared" si="39"/>
        <v>0</v>
      </c>
      <c r="Z192" s="107">
        <f t="shared" si="40"/>
        <v>0</v>
      </c>
      <c r="AA192" s="61"/>
      <c r="AB192" s="17">
        <f t="shared" si="41"/>
        <v>0</v>
      </c>
      <c r="AC192" s="26" t="str">
        <f t="shared" si="42"/>
        <v>100%</v>
      </c>
      <c r="AD192" s="122">
        <f t="shared" si="30"/>
        <v>0</v>
      </c>
      <c r="AE192" s="124"/>
      <c r="AF192" s="24"/>
      <c r="AG192" s="24"/>
      <c r="AH192" s="124">
        <f t="shared" si="31"/>
        <v>0</v>
      </c>
      <c r="AI192" s="24"/>
      <c r="AJ192" s="126">
        <f t="shared" si="32"/>
        <v>0</v>
      </c>
      <c r="AK192" s="17">
        <f t="shared" si="33"/>
        <v>0</v>
      </c>
      <c r="AL192" s="14">
        <v>45474</v>
      </c>
      <c r="AM192" s="135">
        <v>3</v>
      </c>
      <c r="AN192" s="14">
        <f t="shared" si="43"/>
        <v>45471</v>
      </c>
      <c r="AO192" s="10" t="s">
        <v>23</v>
      </c>
      <c r="AP192" s="17"/>
      <c r="AQ192" s="7" t="s">
        <v>578</v>
      </c>
      <c r="AR192" s="20"/>
    </row>
    <row r="193" spans="1:44" ht="36" hidden="1" customHeight="1" x14ac:dyDescent="0.25">
      <c r="A193" s="7">
        <f t="shared" si="34"/>
        <v>190</v>
      </c>
      <c r="B193" s="113" t="s">
        <v>557</v>
      </c>
      <c r="C193" s="8" t="s">
        <v>546</v>
      </c>
      <c r="D193" s="114" t="s">
        <v>547</v>
      </c>
      <c r="E193" s="12" t="s">
        <v>127</v>
      </c>
      <c r="F193" s="11" t="s">
        <v>21</v>
      </c>
      <c r="G193" s="12" t="s">
        <v>127</v>
      </c>
      <c r="H193" s="73">
        <v>0.8</v>
      </c>
      <c r="I193" s="31">
        <f>VLOOKUP(C193,[1]Sheet1!$B:$AY,50,0)</f>
        <v>86795.3</v>
      </c>
      <c r="J193" s="31">
        <f>VLOOKUP(C193,[1]Sheet1!$B:$AZ,51,0)</f>
        <v>2486</v>
      </c>
      <c r="K193" s="44">
        <f>VLOOKUP(C193,[1]Sheet1!$B$5:$BB$697,53,0)</f>
        <v>0</v>
      </c>
      <c r="L193" s="44">
        <f>VLOOKUP(C193,[1]Sheet1!$B:$BC,54,0)</f>
        <v>0</v>
      </c>
      <c r="M193" s="44">
        <f>VLOOKUP(C193,[1]Sheet1!$B:$BD,55,0)</f>
        <v>414.33333333333297</v>
      </c>
      <c r="N193" s="44">
        <f>VLOOKUP(C193,[1]Sheet1!$B:$BE,56,0)</f>
        <v>7595.4833333333299</v>
      </c>
      <c r="O193" s="44">
        <f>VLOOKUP(C193,[1]Sheet1!$B:$BF,57,0)</f>
        <v>14465.8833333333</v>
      </c>
      <c r="P193" s="44">
        <f>VLOOKUP(C193,[2]Sheet1!$B:$BH,59,0)</f>
        <v>14465.883333333333</v>
      </c>
      <c r="Q193" s="108">
        <f t="shared" si="35"/>
        <v>29553.266666666641</v>
      </c>
      <c r="R193" s="109">
        <f>VLOOKUP(C193,[3]Sheet2!$A:$V,21,0)</f>
        <v>0</v>
      </c>
      <c r="S193" s="109"/>
      <c r="T193" s="109"/>
      <c r="U193" s="109"/>
      <c r="V193" s="109">
        <f t="shared" si="36"/>
        <v>0</v>
      </c>
      <c r="W193" s="106">
        <f t="shared" si="37"/>
        <v>29553.266666666641</v>
      </c>
      <c r="X193" s="112">
        <f t="shared" si="38"/>
        <v>2486</v>
      </c>
      <c r="Y193" s="61">
        <f t="shared" si="39"/>
        <v>2486</v>
      </c>
      <c r="Z193" s="107">
        <f t="shared" si="40"/>
        <v>2486</v>
      </c>
      <c r="AA193" s="61"/>
      <c r="AB193" s="17">
        <f t="shared" si="41"/>
        <v>0</v>
      </c>
      <c r="AC193" s="26">
        <f t="shared" si="42"/>
        <v>0</v>
      </c>
      <c r="AD193" s="122">
        <f t="shared" si="30"/>
        <v>0</v>
      </c>
      <c r="AE193" s="124"/>
      <c r="AF193" s="24"/>
      <c r="AG193" s="24"/>
      <c r="AH193" s="124">
        <f t="shared" si="31"/>
        <v>0</v>
      </c>
      <c r="AI193" s="24"/>
      <c r="AJ193" s="126">
        <f t="shared" si="32"/>
        <v>0</v>
      </c>
      <c r="AK193" s="17">
        <f t="shared" si="33"/>
        <v>0</v>
      </c>
      <c r="AL193" s="14">
        <v>45474</v>
      </c>
      <c r="AM193" s="135">
        <v>3</v>
      </c>
      <c r="AN193" s="14">
        <f t="shared" si="43"/>
        <v>45471</v>
      </c>
      <c r="AO193" s="10" t="s">
        <v>23</v>
      </c>
      <c r="AP193" s="17"/>
      <c r="AQ193" s="7" t="s">
        <v>561</v>
      </c>
      <c r="AR193" s="20"/>
    </row>
    <row r="194" spans="1:44" ht="37.799999999999997" hidden="1" customHeight="1" x14ac:dyDescent="0.25">
      <c r="A194" s="7">
        <f t="shared" si="34"/>
        <v>191</v>
      </c>
      <c r="B194" s="113" t="s">
        <v>557</v>
      </c>
      <c r="C194" s="130"/>
      <c r="D194" s="22" t="s">
        <v>581</v>
      </c>
      <c r="E194" s="12" t="s">
        <v>124</v>
      </c>
      <c r="F194" s="11" t="s">
        <v>291</v>
      </c>
      <c r="G194" s="12" t="s">
        <v>124</v>
      </c>
      <c r="H194" s="73">
        <v>1</v>
      </c>
      <c r="I194" s="31"/>
      <c r="J194" s="31"/>
      <c r="K194" s="46"/>
      <c r="L194" s="46"/>
      <c r="M194" s="46"/>
      <c r="N194" s="46"/>
      <c r="O194" s="46"/>
      <c r="P194" s="46"/>
      <c r="Q194" s="132"/>
      <c r="R194" s="46"/>
      <c r="S194" s="46"/>
      <c r="T194" s="47"/>
      <c r="U194" s="47"/>
      <c r="V194" s="109"/>
      <c r="W194" s="106"/>
      <c r="X194" s="112"/>
      <c r="Y194" s="17"/>
      <c r="Z194" s="133"/>
      <c r="AA194" s="128">
        <v>25000</v>
      </c>
      <c r="AB194" s="17">
        <f t="shared" si="41"/>
        <v>25000</v>
      </c>
      <c r="AC194" s="26" t="str">
        <f t="shared" si="42"/>
        <v>100%</v>
      </c>
      <c r="AD194" s="122">
        <f t="shared" si="30"/>
        <v>0.11220635686174368</v>
      </c>
      <c r="AE194" s="131"/>
      <c r="AF194" s="131"/>
      <c r="AG194" s="131"/>
      <c r="AH194" s="124">
        <f t="shared" si="31"/>
        <v>0</v>
      </c>
      <c r="AI194" s="24">
        <v>0</v>
      </c>
      <c r="AJ194" s="126">
        <f t="shared" si="32"/>
        <v>0</v>
      </c>
      <c r="AK194" s="17">
        <f>AB194*(1-AJ194)</f>
        <v>25000</v>
      </c>
      <c r="AL194" s="14">
        <v>45474</v>
      </c>
      <c r="AM194" s="135">
        <v>3</v>
      </c>
      <c r="AN194" s="14">
        <f t="shared" si="43"/>
        <v>45471</v>
      </c>
      <c r="AO194" s="10" t="s">
        <v>23</v>
      </c>
      <c r="AP194" s="130"/>
      <c r="AQ194" s="7" t="s">
        <v>582</v>
      </c>
      <c r="AR194" s="12"/>
    </row>
    <row r="195" spans="1:44" s="28" customFormat="1" ht="36" hidden="1" customHeight="1" x14ac:dyDescent="0.25">
      <c r="D195" s="1" t="s">
        <v>430</v>
      </c>
      <c r="E195" s="1"/>
      <c r="F195" s="37"/>
      <c r="G195" s="37"/>
      <c r="H195" s="37"/>
      <c r="I195" s="38"/>
      <c r="J195" s="38"/>
      <c r="K195" s="48"/>
      <c r="L195" s="48"/>
      <c r="M195" s="48"/>
      <c r="N195" s="48"/>
      <c r="O195" s="48"/>
      <c r="P195" s="48"/>
      <c r="Q195" s="48" t="s">
        <v>431</v>
      </c>
      <c r="R195" s="48"/>
      <c r="S195" s="48"/>
      <c r="V195" s="139"/>
      <c r="W195" s="139"/>
      <c r="X195" s="139"/>
      <c r="Z195" s="139"/>
      <c r="AB195" s="83" t="s">
        <v>592</v>
      </c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 t="s">
        <v>432</v>
      </c>
    </row>
    <row r="196" spans="1:44" ht="13.8" customHeight="1" x14ac:dyDescent="0.25">
      <c r="Y196"/>
      <c r="Z196"/>
    </row>
    <row r="197" spans="1:44" ht="13.8" customHeight="1" x14ac:dyDescent="0.25">
      <c r="AK197">
        <v>5200000</v>
      </c>
    </row>
    <row r="198" spans="1:44" ht="13.8" customHeight="1" x14ac:dyDescent="0.25">
      <c r="AK198" s="65">
        <f>AK1-AK197</f>
        <v>-4983880.3372799996</v>
      </c>
    </row>
    <row r="202" spans="1:44" x14ac:dyDescent="0.25">
      <c r="AK202" s="65"/>
    </row>
  </sheetData>
  <autoFilter ref="A3:AT195" xr:uid="{00000000-0001-0000-0600-000000000000}">
    <filterColumn colId="4">
      <filters>
        <filter val="报批同意"/>
      </filters>
    </filterColumn>
  </autoFilter>
  <mergeCells count="32">
    <mergeCell ref="AL2:AL3"/>
    <mergeCell ref="AM2:AM3"/>
    <mergeCell ref="AN2:AN3"/>
    <mergeCell ref="AO2:AO3"/>
    <mergeCell ref="AQ2:AQ3"/>
    <mergeCell ref="AR2:AR3"/>
    <mergeCell ref="AC2:AC3"/>
    <mergeCell ref="AD2:AD3"/>
    <mergeCell ref="AE2:AH2"/>
    <mergeCell ref="AI2:AI3"/>
    <mergeCell ref="AJ2:AJ3"/>
    <mergeCell ref="AK2:AK3"/>
    <mergeCell ref="T2:U2"/>
    <mergeCell ref="V2:V3"/>
    <mergeCell ref="W2:W3"/>
    <mergeCell ref="X2:X3"/>
    <mergeCell ref="Y2:Z2"/>
    <mergeCell ref="AB2:AB3"/>
    <mergeCell ref="H2:H3"/>
    <mergeCell ref="I2:I3"/>
    <mergeCell ref="J2:J3"/>
    <mergeCell ref="K2:P2"/>
    <mergeCell ref="Q2:Q3"/>
    <mergeCell ref="R2:S2"/>
    <mergeCell ref="A1:G1"/>
    <mergeCell ref="A2:A3"/>
    <mergeCell ref="B2:B3"/>
    <mergeCell ref="C2:C3"/>
    <mergeCell ref="D2:D3"/>
    <mergeCell ref="E2:E3"/>
    <mergeCell ref="F2:F3"/>
    <mergeCell ref="G2:G3"/>
  </mergeCells>
  <phoneticPr fontId="14" type="noConversion"/>
  <conditionalFormatting sqref="C194 C1:C3">
    <cfRule type="duplicateValues" dxfId="183" priority="38"/>
  </conditionalFormatting>
  <conditionalFormatting sqref="D1:E2 D3">
    <cfRule type="duplicateValues" dxfId="182" priority="39"/>
    <cfRule type="duplicateValues" dxfId="181" priority="40"/>
    <cfRule type="duplicateValues" dxfId="180" priority="41"/>
  </conditionalFormatting>
  <conditionalFormatting sqref="D2:E2 D3">
    <cfRule type="duplicateValues" dxfId="179" priority="43"/>
    <cfRule type="duplicateValues" dxfId="178" priority="44"/>
    <cfRule type="duplicateValues" dxfId="177" priority="45"/>
    <cfRule type="duplicateValues" dxfId="176" priority="46"/>
    <cfRule type="duplicateValues" dxfId="175" priority="47"/>
    <cfRule type="duplicateValues" dxfId="174" priority="48"/>
  </conditionalFormatting>
  <conditionalFormatting sqref="D4:D6 D8">
    <cfRule type="duplicateValues" dxfId="173" priority="49"/>
    <cfRule type="duplicateValues" dxfId="172" priority="50"/>
    <cfRule type="duplicateValues" dxfId="171" priority="51"/>
    <cfRule type="duplicateValues" dxfId="170" priority="52"/>
    <cfRule type="duplicateValues" dxfId="169" priority="53"/>
    <cfRule type="duplicateValues" dxfId="168" priority="54"/>
    <cfRule type="duplicateValues" dxfId="167" priority="55"/>
  </conditionalFormatting>
  <conditionalFormatting sqref="D7">
    <cfRule type="duplicateValues" dxfId="166" priority="56"/>
    <cfRule type="duplicateValues" dxfId="165" priority="57"/>
    <cfRule type="duplicateValues" dxfId="164" priority="58"/>
    <cfRule type="duplicateValues" dxfId="163" priority="59"/>
    <cfRule type="duplicateValues" dxfId="162" priority="60"/>
    <cfRule type="duplicateValues" dxfId="161" priority="61"/>
    <cfRule type="duplicateValues" dxfId="160" priority="62"/>
    <cfRule type="duplicateValues" dxfId="159" priority="63"/>
  </conditionalFormatting>
  <conditionalFormatting sqref="D28:E29 D1:E2 D31:E33 D14:D15 D21:E24 D3 D17:D20 E25:E27 E30 E34:E36">
    <cfRule type="duplicateValues" dxfId="158" priority="64"/>
  </conditionalFormatting>
  <conditionalFormatting sqref="D32:E33 D28:E28 D1:E2 D14:D15 D21:E22 D3 D17:D20 E23:E27 E29:E30">
    <cfRule type="duplicateValues" dxfId="157" priority="65"/>
    <cfRule type="duplicateValues" dxfId="156" priority="66"/>
    <cfRule type="duplicateValues" dxfId="155" priority="67"/>
    <cfRule type="duplicateValues" dxfId="154" priority="68"/>
    <cfRule type="duplicateValues" dxfId="153" priority="69"/>
  </conditionalFormatting>
  <conditionalFormatting sqref="D1:E2 D3:D6 D8:D15 D17:D20 D21:E44 D46:E100 D103:E185 D195:E1048576 D186:D194">
    <cfRule type="duplicateValues" dxfId="152" priority="70"/>
  </conditionalFormatting>
  <conditionalFormatting sqref="D101:E101 D102">
    <cfRule type="duplicateValues" dxfId="151" priority="77"/>
    <cfRule type="duplicateValues" dxfId="150" priority="78"/>
  </conditionalFormatting>
  <conditionalFormatting sqref="D1:E2 D3:D20 D21:E100 D103:E185 D195:E1048576 D186:D194">
    <cfRule type="duplicateValues" dxfId="149" priority="42"/>
  </conditionalFormatting>
  <conditionalFormatting sqref="D194 D1:E2 D26:E34 D36:E36 D14:D15 D21:E24 D3 D17:D20 E25 E35">
    <cfRule type="duplicateValues" dxfId="148" priority="71"/>
    <cfRule type="duplicateValues" dxfId="147" priority="72"/>
  </conditionalFormatting>
  <conditionalFormatting sqref="D195:E1048576 D1:E2 D26:E34 D36:E36 D14:D15 D21:E24 D3 D17:D20 E25 E35 D194">
    <cfRule type="duplicateValues" dxfId="146" priority="73"/>
    <cfRule type="duplicateValues" dxfId="145" priority="74"/>
    <cfRule type="duplicateValues" dxfId="144" priority="75"/>
  </conditionalFormatting>
  <conditionalFormatting sqref="D195:E1048576 D1:E2 D36:E36 D14:D15 D3 D17:D20 D21:E34 E35 D194">
    <cfRule type="duplicateValues" dxfId="143" priority="76"/>
  </conditionalFormatting>
  <conditionalFormatting sqref="E38">
    <cfRule type="duplicateValues" dxfId="142" priority="31"/>
  </conditionalFormatting>
  <conditionalFormatting sqref="E38">
    <cfRule type="duplicateValues" dxfId="141" priority="32"/>
    <cfRule type="duplicateValues" dxfId="140" priority="33"/>
  </conditionalFormatting>
  <conditionalFormatting sqref="E38">
    <cfRule type="duplicateValues" dxfId="139" priority="34"/>
    <cfRule type="duplicateValues" dxfId="138" priority="35"/>
    <cfRule type="duplicateValues" dxfId="137" priority="36"/>
  </conditionalFormatting>
  <conditionalFormatting sqref="E38">
    <cfRule type="duplicateValues" dxfId="136" priority="37"/>
  </conditionalFormatting>
  <conditionalFormatting sqref="E39">
    <cfRule type="duplicateValues" dxfId="135" priority="24"/>
  </conditionalFormatting>
  <conditionalFormatting sqref="E39">
    <cfRule type="duplicateValues" dxfId="134" priority="25"/>
    <cfRule type="duplicateValues" dxfId="133" priority="26"/>
  </conditionalFormatting>
  <conditionalFormatting sqref="E39">
    <cfRule type="duplicateValues" dxfId="132" priority="27"/>
    <cfRule type="duplicateValues" dxfId="131" priority="28"/>
    <cfRule type="duplicateValues" dxfId="130" priority="29"/>
  </conditionalFormatting>
  <conditionalFormatting sqref="E39">
    <cfRule type="duplicateValues" dxfId="129" priority="30"/>
  </conditionalFormatting>
  <conditionalFormatting sqref="E40">
    <cfRule type="duplicateValues" dxfId="128" priority="17"/>
  </conditionalFormatting>
  <conditionalFormatting sqref="E40">
    <cfRule type="duplicateValues" dxfId="127" priority="18"/>
    <cfRule type="duplicateValues" dxfId="126" priority="19"/>
  </conditionalFormatting>
  <conditionalFormatting sqref="E40">
    <cfRule type="duplicateValues" dxfId="125" priority="20"/>
    <cfRule type="duplicateValues" dxfId="124" priority="21"/>
    <cfRule type="duplicateValues" dxfId="123" priority="22"/>
  </conditionalFormatting>
  <conditionalFormatting sqref="E40">
    <cfRule type="duplicateValues" dxfId="122" priority="23"/>
  </conditionalFormatting>
  <conditionalFormatting sqref="E42">
    <cfRule type="duplicateValues" dxfId="121" priority="10"/>
  </conditionalFormatting>
  <conditionalFormatting sqref="E42">
    <cfRule type="duplicateValues" dxfId="120" priority="11"/>
    <cfRule type="duplicateValues" dxfId="119" priority="12"/>
  </conditionalFormatting>
  <conditionalFormatting sqref="E42">
    <cfRule type="duplicateValues" dxfId="118" priority="13"/>
    <cfRule type="duplicateValues" dxfId="117" priority="14"/>
    <cfRule type="duplicateValues" dxfId="116" priority="15"/>
  </conditionalFormatting>
  <conditionalFormatting sqref="E42">
    <cfRule type="duplicateValues" dxfId="115" priority="16"/>
  </conditionalFormatting>
  <conditionalFormatting sqref="E43">
    <cfRule type="duplicateValues" dxfId="114" priority="3"/>
  </conditionalFormatting>
  <conditionalFormatting sqref="E43">
    <cfRule type="duplicateValues" dxfId="113" priority="4"/>
    <cfRule type="duplicateValues" dxfId="112" priority="5"/>
  </conditionalFormatting>
  <conditionalFormatting sqref="E43">
    <cfRule type="duplicateValues" dxfId="111" priority="6"/>
    <cfRule type="duplicateValues" dxfId="110" priority="7"/>
    <cfRule type="duplicateValues" dxfId="109" priority="8"/>
  </conditionalFormatting>
  <conditionalFormatting sqref="E43">
    <cfRule type="duplicateValues" dxfId="108" priority="9"/>
  </conditionalFormatting>
  <conditionalFormatting sqref="E102">
    <cfRule type="duplicateValues" dxfId="107" priority="2"/>
  </conditionalFormatting>
  <conditionalFormatting sqref="E102">
    <cfRule type="duplicateValues" dxfId="106" priority="1"/>
  </conditionalFormatting>
  <dataValidations count="2">
    <dataValidation type="list" allowBlank="1" showInputMessage="1" showErrorMessage="1" sqref="G101:G102" xr:uid="{F43C7A63-A342-4573-BECA-FDB61D16325D}">
      <formula1>#REF!</formula1>
    </dataValidation>
    <dataValidation type="list" allowBlank="1" showInputMessage="1" showErrorMessage="1" sqref="G103:G192 G4:G100 G194 E4:E20 E186:E194" xr:uid="{8787D8A8-5CF3-43FD-A45A-94481C6291AA}">
      <formula1>$AT$4:$AT$10</formula1>
    </dataValidation>
  </dataValidations>
  <printOptions horizontalCentered="1"/>
  <pageMargins left="0.11811023622047245" right="0.11811023622047245" top="0.35433070866141736" bottom="0.15748031496062992" header="0.31496062992125984" footer="0.31496062992125984"/>
  <pageSetup paperSize="9" scale="32" orientation="landscape" r:id="rId1"/>
  <colBreaks count="1" manualBreakCount="1">
    <brk id="4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O21"/>
  <sheetViews>
    <sheetView view="pageBreakPreview" zoomScale="70" zoomScaleNormal="70" workbookViewId="0">
      <pane xSplit="6" ySplit="3" topLeftCell="G4" activePane="bottomRight" state="frozen"/>
      <selection pane="topRight"/>
      <selection pane="bottomLeft"/>
      <selection pane="bottomRight" activeCell="AA8" sqref="AA8:AA9"/>
    </sheetView>
  </sheetViews>
  <sheetFormatPr defaultColWidth="9" defaultRowHeight="13.8" x14ac:dyDescent="0.25"/>
  <cols>
    <col min="1" max="1" width="4.77734375" customWidth="1"/>
    <col min="2" max="2" width="6.21875" customWidth="1"/>
    <col min="3" max="3" width="10.77734375" customWidth="1"/>
    <col min="4" max="4" width="37.77734375" customWidth="1"/>
    <col min="5" max="5" width="9.44140625" customWidth="1"/>
    <col min="6" max="6" width="9.33203125" customWidth="1"/>
    <col min="7" max="7" width="10.21875" customWidth="1"/>
    <col min="8" max="8" width="12.6640625" customWidth="1"/>
    <col min="9" max="9" width="13.77734375" customWidth="1"/>
    <col min="10" max="14" width="9.44140625" hidden="1" customWidth="1"/>
    <col min="15" max="15" width="15.77734375" customWidth="1"/>
    <col min="16" max="20" width="18.109375" hidden="1" customWidth="1"/>
    <col min="21" max="21" width="18.6640625" customWidth="1"/>
    <col min="22" max="22" width="17" customWidth="1"/>
    <col min="23" max="23" width="16.6640625" hidden="1" customWidth="1"/>
    <col min="24" max="24" width="17.33203125" customWidth="1"/>
    <col min="25" max="25" width="18.21875" style="27" customWidth="1"/>
    <col min="26" max="26" width="19.109375" style="27" customWidth="1"/>
    <col min="27" max="27" width="16.6640625" customWidth="1"/>
    <col min="28" max="28" width="16.88671875" customWidth="1"/>
    <col min="29" max="29" width="14.88671875" customWidth="1"/>
    <col min="30" max="30" width="10.6640625" customWidth="1"/>
    <col min="31" max="31" width="7.44140625" customWidth="1"/>
    <col min="32" max="32" width="17.109375" customWidth="1"/>
    <col min="33" max="33" width="11.6640625" customWidth="1"/>
    <col min="34" max="34" width="4.88671875" customWidth="1"/>
    <col min="35" max="35" width="12" customWidth="1"/>
    <col min="36" max="36" width="11.44140625" customWidth="1"/>
    <col min="37" max="37" width="21.44140625" customWidth="1"/>
    <col min="38" max="38" width="12.88671875" customWidth="1"/>
    <col min="39" max="39" width="45" customWidth="1"/>
    <col min="40" max="40" width="12.109375" customWidth="1"/>
    <col min="41" max="41" width="9" style="28"/>
  </cols>
  <sheetData>
    <row r="1" spans="1:39" ht="20.399999999999999" x14ac:dyDescent="0.25">
      <c r="A1" s="146" t="s">
        <v>433</v>
      </c>
      <c r="B1" s="146"/>
      <c r="C1" s="146"/>
      <c r="D1" s="146"/>
      <c r="E1" s="146"/>
      <c r="F1" s="146"/>
      <c r="G1" s="29"/>
      <c r="H1" s="29"/>
      <c r="I1" s="29"/>
      <c r="J1" s="29"/>
      <c r="K1" s="29"/>
      <c r="L1" s="39" t="e">
        <f t="shared" ref="L1:U1" si="0">SUBTOTAL(9,L4:L12)</f>
        <v>#N/A</v>
      </c>
      <c r="M1" s="39" t="e">
        <f t="shared" si="0"/>
        <v>#N/A</v>
      </c>
      <c r="N1" s="40" t="e">
        <f t="shared" si="0"/>
        <v>#N/A</v>
      </c>
      <c r="O1" s="41">
        <f t="shared" si="0"/>
        <v>3877564.6719999998</v>
      </c>
      <c r="P1" s="41" t="e">
        <f t="shared" si="0"/>
        <v>#N/A</v>
      </c>
      <c r="Q1" s="41">
        <f t="shared" si="0"/>
        <v>0</v>
      </c>
      <c r="R1" s="41">
        <f t="shared" si="0"/>
        <v>200000</v>
      </c>
      <c r="S1" s="41" t="e">
        <f t="shared" si="0"/>
        <v>#REF!</v>
      </c>
      <c r="T1" s="41" t="e">
        <f t="shared" si="0"/>
        <v>#REF!</v>
      </c>
      <c r="U1" s="41">
        <f t="shared" si="0"/>
        <v>2420000</v>
      </c>
      <c r="V1" s="41"/>
      <c r="W1" s="41" t="e">
        <f t="shared" ref="W1:AB1" si="1">SUBTOTAL(9,W4:W12)</f>
        <v>#N/A</v>
      </c>
      <c r="X1" s="41" t="e">
        <f t="shared" si="1"/>
        <v>#N/A</v>
      </c>
      <c r="Y1" s="41">
        <f t="shared" si="1"/>
        <v>2443042.179</v>
      </c>
      <c r="Z1" s="41">
        <f t="shared" si="1"/>
        <v>2443042.179</v>
      </c>
      <c r="AA1" s="41">
        <f t="shared" si="1"/>
        <v>1079932.5</v>
      </c>
      <c r="AB1" s="41">
        <f t="shared" si="1"/>
        <v>1079932.5</v>
      </c>
      <c r="AC1" s="41"/>
      <c r="AD1" s="56">
        <f>SUBTOTAL(9,AD4:AD12)</f>
        <v>1</v>
      </c>
      <c r="AE1" s="41"/>
      <c r="AF1" s="41">
        <f>SUBTOTAL(9,AF4:AF12)</f>
        <v>1070132.5</v>
      </c>
      <c r="AG1" s="66"/>
      <c r="AH1" s="67"/>
      <c r="AI1" s="66"/>
      <c r="AJ1" s="68"/>
      <c r="AK1" s="68"/>
      <c r="AL1" s="69"/>
      <c r="AM1" s="70"/>
    </row>
    <row r="2" spans="1:39" ht="16.2" customHeight="1" x14ac:dyDescent="0.25">
      <c r="A2" s="147" t="s">
        <v>0</v>
      </c>
      <c r="B2" s="143" t="s">
        <v>1</v>
      </c>
      <c r="C2" s="147" t="s">
        <v>2</v>
      </c>
      <c r="D2" s="147" t="s">
        <v>3</v>
      </c>
      <c r="E2" s="143" t="s">
        <v>4</v>
      </c>
      <c r="F2" s="147" t="s">
        <v>5</v>
      </c>
      <c r="G2" s="143" t="s">
        <v>369</v>
      </c>
      <c r="H2" s="143" t="s">
        <v>370</v>
      </c>
      <c r="I2" s="143" t="s">
        <v>371</v>
      </c>
      <c r="J2" s="167" t="s">
        <v>372</v>
      </c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68"/>
      <c r="W2" s="164" t="s">
        <v>373</v>
      </c>
      <c r="X2" s="165"/>
      <c r="Y2" s="165"/>
      <c r="Z2" s="166"/>
      <c r="AA2" s="5" t="s">
        <v>374</v>
      </c>
      <c r="AB2" s="141" t="s">
        <v>6</v>
      </c>
      <c r="AC2" s="141" t="s">
        <v>375</v>
      </c>
      <c r="AD2" s="141" t="s">
        <v>376</v>
      </c>
      <c r="AE2" s="141" t="s">
        <v>7</v>
      </c>
      <c r="AF2" s="141" t="s">
        <v>8</v>
      </c>
      <c r="AG2" s="162" t="s">
        <v>9</v>
      </c>
      <c r="AH2" s="141" t="s">
        <v>10</v>
      </c>
      <c r="AI2" s="162" t="s">
        <v>11</v>
      </c>
      <c r="AJ2" s="141" t="s">
        <v>12</v>
      </c>
      <c r="AK2" s="5" t="s">
        <v>13</v>
      </c>
      <c r="AL2" s="147" t="s">
        <v>14</v>
      </c>
      <c r="AM2" s="157" t="s">
        <v>15</v>
      </c>
    </row>
    <row r="3" spans="1:39" ht="32.4" x14ac:dyDescent="0.25">
      <c r="A3" s="147"/>
      <c r="B3" s="144"/>
      <c r="C3" s="147"/>
      <c r="D3" s="147"/>
      <c r="E3" s="144"/>
      <c r="F3" s="147"/>
      <c r="G3" s="144"/>
      <c r="H3" s="144"/>
      <c r="I3" s="144"/>
      <c r="J3" s="15" t="s">
        <v>377</v>
      </c>
      <c r="K3" s="15" t="s">
        <v>378</v>
      </c>
      <c r="L3" s="15" t="s">
        <v>379</v>
      </c>
      <c r="M3" s="15" t="s">
        <v>380</v>
      </c>
      <c r="N3" s="15" t="s">
        <v>381</v>
      </c>
      <c r="O3" s="42" t="s">
        <v>382</v>
      </c>
      <c r="P3" s="43" t="s">
        <v>383</v>
      </c>
      <c r="Q3" s="43" t="s">
        <v>384</v>
      </c>
      <c r="R3" s="49" t="s">
        <v>385</v>
      </c>
      <c r="S3" s="49" t="s">
        <v>386</v>
      </c>
      <c r="T3" s="49" t="s">
        <v>387</v>
      </c>
      <c r="U3" s="50" t="s">
        <v>388</v>
      </c>
      <c r="V3" s="51" t="s">
        <v>389</v>
      </c>
      <c r="W3" s="6" t="s">
        <v>390</v>
      </c>
      <c r="X3" s="52" t="s">
        <v>391</v>
      </c>
      <c r="Y3" s="57" t="s">
        <v>392</v>
      </c>
      <c r="Z3" s="58" t="s">
        <v>393</v>
      </c>
      <c r="AA3" s="59" t="s">
        <v>16</v>
      </c>
      <c r="AB3" s="142"/>
      <c r="AC3" s="142"/>
      <c r="AD3" s="142"/>
      <c r="AE3" s="142"/>
      <c r="AF3" s="142"/>
      <c r="AG3" s="163"/>
      <c r="AH3" s="142"/>
      <c r="AI3" s="163"/>
      <c r="AJ3" s="142"/>
      <c r="AK3" s="16" t="s">
        <v>17</v>
      </c>
      <c r="AL3" s="147"/>
      <c r="AM3" s="157"/>
    </row>
    <row r="4" spans="1:39" ht="40.200000000000003" customHeight="1" x14ac:dyDescent="0.25">
      <c r="A4" s="7">
        <f t="shared" ref="A4:A11" si="2">ROW()-3</f>
        <v>1</v>
      </c>
      <c r="B4" s="7" t="s">
        <v>18</v>
      </c>
      <c r="C4" s="8" t="s">
        <v>357</v>
      </c>
      <c r="D4" s="86" t="s">
        <v>358</v>
      </c>
      <c r="E4" s="11" t="s">
        <v>359</v>
      </c>
      <c r="F4" s="12" t="s">
        <v>359</v>
      </c>
      <c r="G4" s="30">
        <v>0.8</v>
      </c>
      <c r="H4" s="31">
        <f>VLOOKUP(C4,[1]Sheet1!$B:$AY,50,0)</f>
        <v>4477302.63</v>
      </c>
      <c r="I4" s="31">
        <f>VLOOKUP(C4,[1]Sheet1!$B:$AZ,51,0)</f>
        <v>3658878.05</v>
      </c>
      <c r="J4" s="44">
        <f>VLOOKUP(C4,[1]Sheet1!$B$5:$BB$697,53,0)</f>
        <v>346046.15</v>
      </c>
      <c r="K4" s="44">
        <f>VLOOKUP(C4,[1]Sheet1!$B:$BC,54,0)</f>
        <v>400685.73</v>
      </c>
      <c r="L4" s="44">
        <f>VLOOKUP(C4,[1]Sheet1!$B:$BD,55,0)</f>
        <v>450511.11333333299</v>
      </c>
      <c r="M4" s="44">
        <f>VLOOKUP(C4,[1]Sheet1!$B:$BE,56,0)</f>
        <v>425040.16499999998</v>
      </c>
      <c r="N4" s="44">
        <f>VLOOKUP(C4,[1]Sheet1!$B:$BF,57,0)</f>
        <v>426970.15166666702</v>
      </c>
      <c r="O4" s="45">
        <f t="shared" ref="O4:O9" si="3">SUM(J4:N4)*G4</f>
        <v>1639402.648</v>
      </c>
      <c r="P4" s="17">
        <f>1600000-P5</f>
        <v>1254687.352</v>
      </c>
      <c r="Q4" s="17"/>
      <c r="R4" s="17">
        <v>200000</v>
      </c>
      <c r="S4" s="17">
        <f>VLOOKUP(C4,'[4]5.30 (2)'!$C$4:$V$115,20,0)</f>
        <v>100000</v>
      </c>
      <c r="T4" s="17">
        <f t="shared" ref="T4:T11" si="4">SUM(Q4:S4)</f>
        <v>300000</v>
      </c>
      <c r="U4" s="53">
        <f t="shared" ref="U4:U9" si="5">P4+T4</f>
        <v>1554687.352</v>
      </c>
      <c r="V4" s="25">
        <f t="shared" ref="V4:V10" si="6">O4-U4</f>
        <v>84715.296000000104</v>
      </c>
      <c r="W4" s="44">
        <f>VLOOKUP(C4,[1]Sheet1!$B:$BG,58,0)</f>
        <v>393926.23666666698</v>
      </c>
      <c r="X4" s="25">
        <f t="shared" ref="X4:X11" si="7">G4*W4</f>
        <v>315140.98933333298</v>
      </c>
      <c r="Y4" s="60">
        <f t="shared" ref="Y4:Y9" si="8">_xlfn.IFS(F4="原材料",I4,F4="涉诉",I4,F4="固定资产",I4,F4="临采",I4,F4="预付","手工填写",F4="零部件",V4+X4,F4="销售",V4+X4)</f>
        <v>399856.28533333301</v>
      </c>
      <c r="Z4" s="60">
        <f t="shared" ref="Z4:Z11" si="9">IF(Y4&gt;=0,Y4,0)</f>
        <v>399856.28533333301</v>
      </c>
      <c r="AA4" s="61">
        <v>160000</v>
      </c>
      <c r="AB4" s="17">
        <f t="shared" ref="AB4:AB11" si="10">AA4</f>
        <v>160000</v>
      </c>
      <c r="AC4" s="26">
        <f t="shared" ref="AC4:AC11" si="11">IF(Z4&lt;=0,"100%",AA4/Z4)</f>
        <v>0.40014376631998799</v>
      </c>
      <c r="AD4" s="26">
        <f t="shared" ref="AD4:AD11" si="12">AB4/$AB$1</f>
        <v>0.14815740798614699</v>
      </c>
      <c r="AE4" s="24">
        <v>0.02</v>
      </c>
      <c r="AF4" s="17">
        <f t="shared" ref="AF4:AF11" si="13">AB4*(1-AE4)</f>
        <v>156800</v>
      </c>
      <c r="AG4" s="14">
        <v>45442</v>
      </c>
      <c r="AH4" s="7">
        <v>7</v>
      </c>
      <c r="AI4" s="14">
        <f t="shared" ref="AI4:AI11" si="14">AG4-AH4</f>
        <v>45435</v>
      </c>
      <c r="AJ4" s="10" t="s">
        <v>23</v>
      </c>
      <c r="AK4" s="23"/>
      <c r="AL4" s="7" t="s">
        <v>434</v>
      </c>
      <c r="AM4" s="20"/>
    </row>
    <row r="5" spans="1:39" ht="40.200000000000003" customHeight="1" x14ac:dyDescent="0.25">
      <c r="A5" s="7">
        <f t="shared" si="2"/>
        <v>2</v>
      </c>
      <c r="B5" s="7" t="s">
        <v>18</v>
      </c>
      <c r="C5" s="8" t="s">
        <v>405</v>
      </c>
      <c r="D5" s="22" t="s">
        <v>406</v>
      </c>
      <c r="E5" s="11" t="s">
        <v>359</v>
      </c>
      <c r="F5" s="12" t="s">
        <v>359</v>
      </c>
      <c r="G5" s="30">
        <v>0.8</v>
      </c>
      <c r="H5" s="31">
        <f>VLOOKUP(C5,[1]Sheet1!$B:$AY,50,0)</f>
        <v>3514193.81</v>
      </c>
      <c r="I5" s="31">
        <f>VLOOKUP(C5,[1]Sheet1!$B:$AZ,51,0)</f>
        <v>2539631.6</v>
      </c>
      <c r="J5" s="44">
        <f>VLOOKUP(C5,[1]Sheet1!$B$5:$BB$697,53,0)</f>
        <v>270957.88</v>
      </c>
      <c r="K5" s="44">
        <f>VLOOKUP(C5,[1]Sheet1!$B:$BC,54,0)</f>
        <v>275790.35333333298</v>
      </c>
      <c r="L5" s="44">
        <f>VLOOKUP(C5,[1]Sheet1!$B:$BD,55,0)</f>
        <v>284191.38500000001</v>
      </c>
      <c r="M5" s="44">
        <f>VLOOKUP(C5,[1]Sheet1!$B:$BE,56,0)</f>
        <v>288201.191666667</v>
      </c>
      <c r="N5" s="44">
        <f>VLOOKUP(C5,[1]Sheet1!$B:$BF,57,0)</f>
        <v>294215.995</v>
      </c>
      <c r="O5" s="45">
        <f t="shared" si="3"/>
        <v>1130685.4439999999</v>
      </c>
      <c r="P5" s="17">
        <v>345312.64799999999</v>
      </c>
      <c r="Q5" s="17"/>
      <c r="R5" s="17"/>
      <c r="S5" s="17">
        <f>VLOOKUP(C5,'[4]5.30 (2)'!$C$4:$V$115,20,0)</f>
        <v>180000</v>
      </c>
      <c r="T5" s="17">
        <f t="shared" si="4"/>
        <v>180000</v>
      </c>
      <c r="U5" s="53">
        <f t="shared" si="5"/>
        <v>525312.64800000004</v>
      </c>
      <c r="V5" s="25">
        <f t="shared" si="6"/>
        <v>605372.79599999997</v>
      </c>
      <c r="W5" s="44">
        <f>VLOOKUP(C5,[1]Sheet1!$B:$BG,58,0)</f>
        <v>291121.02833333297</v>
      </c>
      <c r="X5" s="25">
        <f t="shared" si="7"/>
        <v>232896.82266666699</v>
      </c>
      <c r="Y5" s="60">
        <f t="shared" si="8"/>
        <v>838269.61866666703</v>
      </c>
      <c r="Z5" s="60">
        <f t="shared" si="9"/>
        <v>838269.61866666703</v>
      </c>
      <c r="AA5" s="61">
        <v>330000</v>
      </c>
      <c r="AB5" s="17">
        <f>AA5</f>
        <v>330000</v>
      </c>
      <c r="AC5" s="26">
        <f t="shared" si="11"/>
        <v>0.393668090375136</v>
      </c>
      <c r="AD5" s="26">
        <f t="shared" si="12"/>
        <v>0.30557465397142902</v>
      </c>
      <c r="AE5" s="24">
        <v>0.02</v>
      </c>
      <c r="AF5" s="17">
        <f t="shared" si="13"/>
        <v>323400</v>
      </c>
      <c r="AG5" s="14">
        <v>45442</v>
      </c>
      <c r="AH5" s="7">
        <v>7</v>
      </c>
      <c r="AI5" s="14">
        <f t="shared" si="14"/>
        <v>45435</v>
      </c>
      <c r="AJ5" s="10" t="s">
        <v>23</v>
      </c>
      <c r="AK5" s="23"/>
      <c r="AL5" s="7" t="s">
        <v>434</v>
      </c>
      <c r="AM5" s="20"/>
    </row>
    <row r="6" spans="1:39" ht="40.200000000000003" customHeight="1" x14ac:dyDescent="0.25">
      <c r="A6" s="7">
        <f t="shared" si="2"/>
        <v>3</v>
      </c>
      <c r="B6" s="7" t="s">
        <v>29</v>
      </c>
      <c r="C6" s="8" t="s">
        <v>197</v>
      </c>
      <c r="D6" s="32" t="s">
        <v>198</v>
      </c>
      <c r="E6" s="11" t="s">
        <v>359</v>
      </c>
      <c r="F6" s="12" t="s">
        <v>359</v>
      </c>
      <c r="G6" s="30">
        <v>1</v>
      </c>
      <c r="H6" s="31">
        <f>VLOOKUP(C6,[1]Sheet1!$B:$AY,50,0)</f>
        <v>512594.44</v>
      </c>
      <c r="I6" s="31">
        <f>VLOOKUP(C6,[1]Sheet1!$B:$AZ,51,0)</f>
        <v>512594.44</v>
      </c>
      <c r="J6" s="44">
        <f>VLOOKUP(C6,[1]Sheet1!$B$5:$BB$697,53,0)</f>
        <v>48943.328333333302</v>
      </c>
      <c r="K6" s="44">
        <f>VLOOKUP(C6,[1]Sheet1!$B:$BC,54,0)</f>
        <v>56864.09</v>
      </c>
      <c r="L6" s="44">
        <f>VLOOKUP(C6,[1]Sheet1!$B:$BD,55,0)</f>
        <v>54846.13</v>
      </c>
      <c r="M6" s="44">
        <f>VLOOKUP(C6,[1]Sheet1!$B:$BE,56,0)</f>
        <v>47745.918333333299</v>
      </c>
      <c r="N6" s="44">
        <f>VLOOKUP(C6,[1]Sheet1!$B:$BF,57,0)</f>
        <v>49422.493333333303</v>
      </c>
      <c r="O6" s="45">
        <f t="shared" si="3"/>
        <v>257821.96</v>
      </c>
      <c r="P6" s="17"/>
      <c r="Q6" s="17"/>
      <c r="R6" s="17"/>
      <c r="S6" s="17">
        <f>VLOOKUP(C6,'[4]5.30 (2)'!$C$4:$V$115,20,0)</f>
        <v>50000</v>
      </c>
      <c r="T6" s="17">
        <f t="shared" si="4"/>
        <v>50000</v>
      </c>
      <c r="U6" s="53">
        <f t="shared" si="5"/>
        <v>50000</v>
      </c>
      <c r="V6" s="25">
        <f t="shared" si="6"/>
        <v>207821.96</v>
      </c>
      <c r="W6" s="44">
        <f>VLOOKUP(C6,[1]Sheet1!$B:$BG,58,0)</f>
        <v>49433.565000000002</v>
      </c>
      <c r="X6" s="25">
        <f t="shared" si="7"/>
        <v>49433.565000000002</v>
      </c>
      <c r="Y6" s="60">
        <f t="shared" si="8"/>
        <v>257255.52499999999</v>
      </c>
      <c r="Z6" s="60">
        <f t="shared" si="9"/>
        <v>257255.52499999999</v>
      </c>
      <c r="AA6" s="61">
        <v>100000</v>
      </c>
      <c r="AB6" s="17">
        <f>AA6</f>
        <v>100000</v>
      </c>
      <c r="AC6" s="26">
        <f t="shared" si="11"/>
        <v>0.38871857076733302</v>
      </c>
      <c r="AD6" s="26">
        <f t="shared" si="12"/>
        <v>9.2598379991342003E-2</v>
      </c>
      <c r="AE6" s="24">
        <v>0</v>
      </c>
      <c r="AF6" s="17">
        <f t="shared" si="13"/>
        <v>100000</v>
      </c>
      <c r="AG6" s="14">
        <v>45442</v>
      </c>
      <c r="AH6" s="7">
        <v>7</v>
      </c>
      <c r="AI6" s="14">
        <f t="shared" si="14"/>
        <v>45435</v>
      </c>
      <c r="AJ6" s="10" t="s">
        <v>23</v>
      </c>
      <c r="AK6" s="23"/>
      <c r="AL6" s="7" t="s">
        <v>434</v>
      </c>
      <c r="AM6" s="20"/>
    </row>
    <row r="7" spans="1:39" ht="40.200000000000003" customHeight="1" x14ac:dyDescent="0.25">
      <c r="A7" s="7">
        <f t="shared" si="2"/>
        <v>4</v>
      </c>
      <c r="B7" s="7" t="s">
        <v>29</v>
      </c>
      <c r="C7" s="8" t="s">
        <v>361</v>
      </c>
      <c r="D7" s="32" t="s">
        <v>362</v>
      </c>
      <c r="E7" s="11" t="s">
        <v>359</v>
      </c>
      <c r="F7" s="12" t="s">
        <v>359</v>
      </c>
      <c r="G7" s="30">
        <v>1</v>
      </c>
      <c r="H7" s="31">
        <f>VLOOKUP(C7,[1]Sheet1!$B:$AY,50,0)</f>
        <v>1581661.6</v>
      </c>
      <c r="I7" s="31">
        <f>VLOOKUP(C7,[1]Sheet1!$B:$AZ,51,0)</f>
        <v>1581661.6</v>
      </c>
      <c r="J7" s="44">
        <f>VLOOKUP(C7,[1]Sheet1!$B$5:$BB$697,53,0)</f>
        <v>65270</v>
      </c>
      <c r="K7" s="44">
        <f>VLOOKUP(C7,[1]Sheet1!$B:$BC,54,0)</f>
        <v>94237.733333333294</v>
      </c>
      <c r="L7" s="44">
        <f>VLOOKUP(C7,[1]Sheet1!$B:$BD,55,0)</f>
        <v>150714.26666666701</v>
      </c>
      <c r="M7" s="44">
        <f>VLOOKUP(C7,[1]Sheet1!$B:$BE,56,0)</f>
        <v>180676.933333333</v>
      </c>
      <c r="N7" s="44">
        <f>VLOOKUP(C7,[1]Sheet1!$B:$BF,57,0)</f>
        <v>230024.73333333299</v>
      </c>
      <c r="O7" s="45">
        <f t="shared" si="3"/>
        <v>720923.66666666698</v>
      </c>
      <c r="P7" s="17"/>
      <c r="Q7" s="17"/>
      <c r="R7" s="17"/>
      <c r="S7" s="17">
        <f>VLOOKUP(C7,'[4]5.30 (2)'!$C$4:$V$115,20,0)</f>
        <v>200000</v>
      </c>
      <c r="T7" s="17">
        <f t="shared" si="4"/>
        <v>200000</v>
      </c>
      <c r="U7" s="53">
        <f t="shared" si="5"/>
        <v>200000</v>
      </c>
      <c r="V7" s="25">
        <f t="shared" si="6"/>
        <v>520923.66666666698</v>
      </c>
      <c r="W7" s="44">
        <f>VLOOKUP(C7,[1]Sheet1!$B:$BG,58,0)</f>
        <v>252822.933333333</v>
      </c>
      <c r="X7" s="25">
        <f t="shared" si="7"/>
        <v>252822.933333333</v>
      </c>
      <c r="Y7" s="60">
        <f t="shared" si="8"/>
        <v>773746.6</v>
      </c>
      <c r="Z7" s="60">
        <f t="shared" si="9"/>
        <v>773746.6</v>
      </c>
      <c r="AA7" s="61">
        <v>350000</v>
      </c>
      <c r="AB7" s="17">
        <f t="shared" si="10"/>
        <v>350000</v>
      </c>
      <c r="AC7" s="26">
        <f t="shared" si="11"/>
        <v>0.45234447556861601</v>
      </c>
      <c r="AD7" s="26">
        <f t="shared" si="12"/>
        <v>0.324094329969697</v>
      </c>
      <c r="AE7" s="24">
        <v>0</v>
      </c>
      <c r="AF7" s="17">
        <f t="shared" si="13"/>
        <v>350000</v>
      </c>
      <c r="AG7" s="14">
        <v>45442</v>
      </c>
      <c r="AH7" s="7">
        <v>7</v>
      </c>
      <c r="AI7" s="14">
        <f t="shared" si="14"/>
        <v>45435</v>
      </c>
      <c r="AJ7" s="10" t="s">
        <v>23</v>
      </c>
      <c r="AK7" s="23"/>
      <c r="AL7" s="7" t="s">
        <v>434</v>
      </c>
      <c r="AM7" s="20"/>
    </row>
    <row r="8" spans="1:39" ht="40.200000000000003" customHeight="1" x14ac:dyDescent="0.25">
      <c r="A8" s="7">
        <f t="shared" si="2"/>
        <v>5</v>
      </c>
      <c r="B8" s="7" t="s">
        <v>29</v>
      </c>
      <c r="C8" s="8" t="s">
        <v>363</v>
      </c>
      <c r="D8" s="22" t="s">
        <v>364</v>
      </c>
      <c r="E8" s="11" t="s">
        <v>359</v>
      </c>
      <c r="F8" s="12" t="s">
        <v>359</v>
      </c>
      <c r="G8" s="30">
        <v>1</v>
      </c>
      <c r="H8" s="31">
        <f>VLOOKUP(C8,[1]Sheet1!$B:$AY,50,0)</f>
        <v>139448.35</v>
      </c>
      <c r="I8" s="31">
        <f>VLOOKUP(C8,[1]Sheet1!$B:$AZ,51,0)</f>
        <v>139448.35</v>
      </c>
      <c r="J8" s="44">
        <f>VLOOKUP(C8,[1]Sheet1!$B$5:$BB$697,53,0)</f>
        <v>23241.391666666699</v>
      </c>
      <c r="K8" s="44">
        <f>VLOOKUP(C8,[1]Sheet1!$B:$BC,54,0)</f>
        <v>23241.391666666699</v>
      </c>
      <c r="L8" s="44">
        <f>VLOOKUP(C8,[1]Sheet1!$B:$BD,55,0)</f>
        <v>0</v>
      </c>
      <c r="M8" s="44">
        <f>VLOOKUP(C8,[1]Sheet1!$B:$BE,56,0)</f>
        <v>0</v>
      </c>
      <c r="N8" s="44">
        <f>VLOOKUP(C8,[1]Sheet1!$B:$BF,57,0)</f>
        <v>0</v>
      </c>
      <c r="O8" s="45">
        <f t="shared" si="3"/>
        <v>46482.783333333296</v>
      </c>
      <c r="P8" s="17">
        <f>VLOOKUP(C8,[3]Sheet2!$A:$V,21,0)</f>
        <v>0</v>
      </c>
      <c r="Q8" s="17"/>
      <c r="R8" s="17"/>
      <c r="S8" s="17" t="e">
        <f>VLOOKUP(C8,'[4]5.30 (2)'!$C$4:$V$115,20,0)</f>
        <v>#REF!</v>
      </c>
      <c r="T8" s="17" t="e">
        <f t="shared" si="4"/>
        <v>#REF!</v>
      </c>
      <c r="U8" s="53">
        <v>50000</v>
      </c>
      <c r="V8" s="54">
        <v>37186.226666666698</v>
      </c>
      <c r="W8" s="55">
        <v>0</v>
      </c>
      <c r="X8" s="54">
        <v>0</v>
      </c>
      <c r="Y8" s="62">
        <v>37186.226666666698</v>
      </c>
      <c r="Z8" s="62">
        <v>37186.226666666698</v>
      </c>
      <c r="AA8" s="61">
        <v>30000</v>
      </c>
      <c r="AB8" s="17">
        <f t="shared" si="10"/>
        <v>30000</v>
      </c>
      <c r="AC8" s="26">
        <f t="shared" si="11"/>
        <v>0.80675031292948196</v>
      </c>
      <c r="AD8" s="26">
        <f t="shared" si="12"/>
        <v>2.77795139974026E-2</v>
      </c>
      <c r="AE8" s="24">
        <v>0</v>
      </c>
      <c r="AF8" s="17">
        <f t="shared" si="13"/>
        <v>30000</v>
      </c>
      <c r="AG8" s="14">
        <v>45442</v>
      </c>
      <c r="AH8" s="7">
        <v>7</v>
      </c>
      <c r="AI8" s="14">
        <f t="shared" si="14"/>
        <v>45435</v>
      </c>
      <c r="AJ8" s="10" t="s">
        <v>23</v>
      </c>
      <c r="AK8" s="23"/>
      <c r="AL8" s="7" t="s">
        <v>434</v>
      </c>
      <c r="AM8" s="20"/>
    </row>
    <row r="9" spans="1:39" ht="40.200000000000003" customHeight="1" x14ac:dyDescent="0.25">
      <c r="A9" s="7">
        <f t="shared" si="2"/>
        <v>6</v>
      </c>
      <c r="B9" s="7" t="s">
        <v>29</v>
      </c>
      <c r="C9" s="8" t="s">
        <v>199</v>
      </c>
      <c r="D9" s="32" t="s">
        <v>200</v>
      </c>
      <c r="E9" s="11" t="s">
        <v>359</v>
      </c>
      <c r="F9" s="12" t="s">
        <v>359</v>
      </c>
      <c r="G9" s="30">
        <v>1</v>
      </c>
      <c r="H9" s="31">
        <f>VLOOKUP(C9,[1]Sheet1!$B:$AY,50,0)</f>
        <v>209081.28</v>
      </c>
      <c r="I9" s="31">
        <f>VLOOKUP(C9,[1]Sheet1!$B:$AZ,51,0)</f>
        <v>209081.28</v>
      </c>
      <c r="J9" s="44">
        <f>VLOOKUP(C9,[1]Sheet1!$B$5:$BB$697,53,0)</f>
        <v>4878.4733333333297</v>
      </c>
      <c r="K9" s="44">
        <f>VLOOKUP(C9,[1]Sheet1!$B:$BC,54,0)</f>
        <v>9509.4183333333294</v>
      </c>
      <c r="L9" s="44">
        <f>VLOOKUP(C9,[1]Sheet1!$B:$BD,55,0)</f>
        <v>16989.3966666667</v>
      </c>
      <c r="M9" s="44">
        <f>VLOOKUP(C9,[1]Sheet1!$B:$BE,56,0)</f>
        <v>21969.6116666667</v>
      </c>
      <c r="N9" s="44">
        <f>VLOOKUP(C9,[1]Sheet1!$B:$BF,57,0)</f>
        <v>28901.27</v>
      </c>
      <c r="O9" s="45">
        <f t="shared" si="3"/>
        <v>82248.17</v>
      </c>
      <c r="P9" s="17"/>
      <c r="Q9" s="17"/>
      <c r="R9" s="17"/>
      <c r="S9" s="17">
        <f>VLOOKUP(C9,'[4]5.30 (2)'!$C$4:$V$115,20,0)</f>
        <v>40000</v>
      </c>
      <c r="T9" s="17">
        <f t="shared" si="4"/>
        <v>40000</v>
      </c>
      <c r="U9" s="53">
        <f t="shared" si="5"/>
        <v>40000</v>
      </c>
      <c r="V9" s="25">
        <f t="shared" si="6"/>
        <v>42248.17</v>
      </c>
      <c r="W9" s="44">
        <f>VLOOKUP(C9,[1]Sheet1!$B:$BG,58,0)</f>
        <v>34547.253333333298</v>
      </c>
      <c r="X9" s="25">
        <f t="shared" si="7"/>
        <v>34547.253333333298</v>
      </c>
      <c r="Y9" s="60">
        <f t="shared" si="8"/>
        <v>76795.423333333296</v>
      </c>
      <c r="Z9" s="60">
        <f t="shared" si="9"/>
        <v>76795.423333333296</v>
      </c>
      <c r="AA9" s="61">
        <v>50000</v>
      </c>
      <c r="AB9" s="17">
        <f t="shared" si="10"/>
        <v>50000</v>
      </c>
      <c r="AC9" s="26">
        <f t="shared" si="11"/>
        <v>0.65108046586283097</v>
      </c>
      <c r="AD9" s="26">
        <f t="shared" si="12"/>
        <v>4.6299189995671002E-2</v>
      </c>
      <c r="AE9" s="24">
        <v>0</v>
      </c>
      <c r="AF9" s="17">
        <f t="shared" si="13"/>
        <v>50000</v>
      </c>
      <c r="AG9" s="14">
        <v>45442</v>
      </c>
      <c r="AH9" s="7">
        <v>7</v>
      </c>
      <c r="AI9" s="14">
        <f t="shared" si="14"/>
        <v>45435</v>
      </c>
      <c r="AJ9" s="10" t="s">
        <v>23</v>
      </c>
      <c r="AK9" s="23"/>
      <c r="AL9" s="7" t="s">
        <v>434</v>
      </c>
      <c r="AM9" s="20"/>
    </row>
    <row r="10" spans="1:39" ht="40.200000000000003" customHeight="1" x14ac:dyDescent="0.25">
      <c r="A10" s="7">
        <f t="shared" si="2"/>
        <v>7</v>
      </c>
      <c r="B10" s="7" t="s">
        <v>29</v>
      </c>
      <c r="C10" s="33" t="s">
        <v>435</v>
      </c>
      <c r="D10" s="34" t="s">
        <v>436</v>
      </c>
      <c r="E10" s="11" t="s">
        <v>359</v>
      </c>
      <c r="F10" s="12" t="s">
        <v>359</v>
      </c>
      <c r="G10" s="30">
        <v>1</v>
      </c>
      <c r="H10" s="35">
        <v>24345</v>
      </c>
      <c r="I10" s="35">
        <v>24345</v>
      </c>
      <c r="J10" s="44">
        <f>VLOOKUP(C10,[1]Sheet1!$B$5:$BB$697,53,0)</f>
        <v>0</v>
      </c>
      <c r="K10" s="44">
        <f>VLOOKUP(C10,[1]Sheet1!$B:$BC,54,0)</f>
        <v>0</v>
      </c>
      <c r="L10" s="44">
        <f>VLOOKUP(C10,[1]Sheet1!$B:$BD,55,0)</f>
        <v>0</v>
      </c>
      <c r="M10" s="44">
        <f>VLOOKUP(C10,[1]Sheet1!$B:$BE,56,0)</f>
        <v>0</v>
      </c>
      <c r="N10" s="44">
        <f>VLOOKUP(C10,[1]Sheet1!$B:$BF,57,0)</f>
        <v>0</v>
      </c>
      <c r="O10" s="45">
        <v>0</v>
      </c>
      <c r="P10" s="17" t="e">
        <f>VLOOKUP(C10,[3]Sheet2!$A:$V,21,0)</f>
        <v>#N/A</v>
      </c>
      <c r="Q10" s="17"/>
      <c r="R10" s="17"/>
      <c r="S10" s="17" t="e">
        <f>VLOOKUP(C10,'[4]5.30 (2)'!$C$4:$V$115,20,0)</f>
        <v>#N/A</v>
      </c>
      <c r="T10" s="17" t="e">
        <f t="shared" si="4"/>
        <v>#N/A</v>
      </c>
      <c r="U10" s="53">
        <v>0</v>
      </c>
      <c r="V10" s="25">
        <f t="shared" si="6"/>
        <v>0</v>
      </c>
      <c r="W10" s="44"/>
      <c r="X10" s="25">
        <f t="shared" si="7"/>
        <v>0</v>
      </c>
      <c r="Y10" s="60">
        <v>24345</v>
      </c>
      <c r="Z10" s="60">
        <f>IF(Y10&gt;=0,Y10,0)</f>
        <v>24345</v>
      </c>
      <c r="AA10" s="61">
        <v>24345</v>
      </c>
      <c r="AB10" s="17">
        <f t="shared" si="10"/>
        <v>24345</v>
      </c>
      <c r="AC10" s="26">
        <f t="shared" si="11"/>
        <v>1</v>
      </c>
      <c r="AD10" s="26">
        <f t="shared" si="12"/>
        <v>2.25430756088922E-2</v>
      </c>
      <c r="AE10" s="24">
        <v>0</v>
      </c>
      <c r="AF10" s="17">
        <f t="shared" si="13"/>
        <v>24345</v>
      </c>
      <c r="AG10" s="14">
        <v>45442</v>
      </c>
      <c r="AH10" s="7">
        <v>7</v>
      </c>
      <c r="AI10" s="14">
        <f t="shared" si="14"/>
        <v>45435</v>
      </c>
      <c r="AJ10" s="10" t="s">
        <v>23</v>
      </c>
      <c r="AK10" s="23"/>
      <c r="AL10" s="7" t="s">
        <v>434</v>
      </c>
      <c r="AM10" s="20"/>
    </row>
    <row r="11" spans="1:39" ht="40.200000000000003" customHeight="1" x14ac:dyDescent="0.25">
      <c r="A11" s="7">
        <f t="shared" si="2"/>
        <v>8</v>
      </c>
      <c r="B11" s="7" t="s">
        <v>29</v>
      </c>
      <c r="C11" s="33"/>
      <c r="D11" s="34" t="s">
        <v>437</v>
      </c>
      <c r="E11" s="11" t="s">
        <v>359</v>
      </c>
      <c r="F11" s="12" t="s">
        <v>359</v>
      </c>
      <c r="G11" s="30">
        <v>1</v>
      </c>
      <c r="H11" s="35">
        <v>35587.5</v>
      </c>
      <c r="I11" s="35">
        <v>35587.5</v>
      </c>
      <c r="J11" s="44" t="e">
        <f>VLOOKUP(C11,[1]Sheet1!$B$5:$BB$697,53,0)</f>
        <v>#N/A</v>
      </c>
      <c r="K11" s="44" t="e">
        <f>VLOOKUP(C11,[1]Sheet1!$B:$BC,54,0)</f>
        <v>#N/A</v>
      </c>
      <c r="L11" s="44" t="e">
        <f>VLOOKUP(C11,[1]Sheet1!$B:$BD,55,0)</f>
        <v>#N/A</v>
      </c>
      <c r="M11" s="44" t="e">
        <f>VLOOKUP(C11,[1]Sheet1!$B:$BE,56,0)</f>
        <v>#N/A</v>
      </c>
      <c r="N11" s="44" t="e">
        <f>VLOOKUP(C11,[1]Sheet1!$B:$BF,57,0)</f>
        <v>#N/A</v>
      </c>
      <c r="O11" s="45">
        <v>0</v>
      </c>
      <c r="P11" s="17"/>
      <c r="Q11" s="17"/>
      <c r="R11" s="17"/>
      <c r="S11" s="17" t="e">
        <f>VLOOKUP(C11,'[4]5.30 (2)'!$C$4:$V$115,20,0)</f>
        <v>#N/A</v>
      </c>
      <c r="T11" s="17" t="e">
        <f t="shared" si="4"/>
        <v>#N/A</v>
      </c>
      <c r="U11" s="53">
        <v>0</v>
      </c>
      <c r="V11" s="25">
        <v>0</v>
      </c>
      <c r="W11" s="44" t="e">
        <f>VLOOKUP(C11,[1]Sheet1!$B:$BG,58,0)</f>
        <v>#N/A</v>
      </c>
      <c r="X11" s="25" t="e">
        <f t="shared" si="7"/>
        <v>#N/A</v>
      </c>
      <c r="Y11" s="60">
        <v>35587.5</v>
      </c>
      <c r="Z11" s="60">
        <f t="shared" si="9"/>
        <v>35587.5</v>
      </c>
      <c r="AA11" s="61">
        <v>35587.5</v>
      </c>
      <c r="AB11" s="17">
        <f t="shared" si="10"/>
        <v>35587.5</v>
      </c>
      <c r="AC11" s="26">
        <f t="shared" si="11"/>
        <v>1</v>
      </c>
      <c r="AD11" s="26">
        <f t="shared" si="12"/>
        <v>3.2953448479418897E-2</v>
      </c>
      <c r="AE11" s="24">
        <v>0</v>
      </c>
      <c r="AF11" s="17">
        <f t="shared" si="13"/>
        <v>35587.5</v>
      </c>
      <c r="AG11" s="14">
        <v>45442</v>
      </c>
      <c r="AH11" s="7">
        <v>7</v>
      </c>
      <c r="AI11" s="14">
        <f t="shared" si="14"/>
        <v>45435</v>
      </c>
      <c r="AJ11" s="10" t="s">
        <v>23</v>
      </c>
      <c r="AK11" s="23"/>
      <c r="AL11" s="7" t="s">
        <v>434</v>
      </c>
      <c r="AM11" s="20" t="s">
        <v>438</v>
      </c>
    </row>
    <row r="12" spans="1:39" ht="42.6" customHeight="1" x14ac:dyDescent="0.25">
      <c r="A12" s="2"/>
      <c r="B12" s="2"/>
      <c r="C12" s="3"/>
      <c r="D12" s="2"/>
      <c r="E12" s="2"/>
      <c r="F12" s="2"/>
      <c r="G12" s="2"/>
      <c r="H12" s="36"/>
      <c r="I12" s="36"/>
      <c r="J12" s="46"/>
      <c r="K12" s="46"/>
      <c r="L12" s="46"/>
      <c r="M12" s="46"/>
      <c r="N12" s="46"/>
      <c r="O12" s="46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63"/>
      <c r="AB12" s="47"/>
      <c r="AC12" s="64"/>
      <c r="AD12" s="47"/>
      <c r="AE12" s="13"/>
      <c r="AF12" s="19"/>
      <c r="AG12" s="13"/>
      <c r="AH12" s="2"/>
      <c r="AI12" s="2"/>
      <c r="AJ12" s="13"/>
      <c r="AK12" s="3"/>
      <c r="AL12" s="2"/>
      <c r="AM12" s="21"/>
    </row>
    <row r="13" spans="1:39" ht="36" customHeight="1" x14ac:dyDescent="0.25">
      <c r="D13" s="1" t="s">
        <v>430</v>
      </c>
      <c r="E13" s="37"/>
      <c r="F13" s="37"/>
      <c r="G13" s="37"/>
      <c r="H13" s="38"/>
      <c r="I13" s="38"/>
      <c r="J13" s="48"/>
      <c r="K13" s="48"/>
      <c r="L13" s="48"/>
      <c r="M13" s="48"/>
      <c r="N13" s="48"/>
      <c r="O13" s="48" t="s">
        <v>431</v>
      </c>
      <c r="T13" s="18"/>
      <c r="U13" s="18"/>
      <c r="V13" s="18"/>
      <c r="Y13"/>
      <c r="Z13" s="18"/>
      <c r="AE13" s="37"/>
      <c r="AF13" s="37"/>
      <c r="AG13" s="37"/>
      <c r="AH13" s="37"/>
      <c r="AI13" s="37"/>
      <c r="AJ13" s="37"/>
      <c r="AK13" s="37" t="s">
        <v>432</v>
      </c>
    </row>
    <row r="14" spans="1:39" ht="13.8" customHeight="1" x14ac:dyDescent="0.25">
      <c r="Y14"/>
      <c r="Z14"/>
    </row>
    <row r="15" spans="1:39" ht="13.8" customHeight="1" x14ac:dyDescent="0.25">
      <c r="Y15"/>
      <c r="Z15"/>
    </row>
    <row r="16" spans="1:39" ht="13.8" customHeight="1" x14ac:dyDescent="0.25">
      <c r="AF16">
        <v>8240000</v>
      </c>
    </row>
    <row r="17" spans="32:32" ht="13.8" customHeight="1" x14ac:dyDescent="0.25">
      <c r="AF17" s="65">
        <f>AF16-AF1</f>
        <v>7169867.5</v>
      </c>
    </row>
    <row r="18" spans="32:32" x14ac:dyDescent="0.25">
      <c r="AF18">
        <v>500000</v>
      </c>
    </row>
    <row r="20" spans="32:32" x14ac:dyDescent="0.25">
      <c r="AF20">
        <f>12360000+800000</f>
        <v>13160000</v>
      </c>
    </row>
    <row r="21" spans="32:32" x14ac:dyDescent="0.25">
      <c r="AF21" s="65">
        <f>AF1-AF20</f>
        <v>-12089867.5</v>
      </c>
    </row>
  </sheetData>
  <mergeCells count="23">
    <mergeCell ref="AM2:AM3"/>
    <mergeCell ref="AG2:AG3"/>
    <mergeCell ref="AH2:AH3"/>
    <mergeCell ref="AI2:AI3"/>
    <mergeCell ref="AJ2:AJ3"/>
    <mergeCell ref="AL2:AL3"/>
    <mergeCell ref="AB2:AB3"/>
    <mergeCell ref="AC2:AC3"/>
    <mergeCell ref="AD2:AD3"/>
    <mergeCell ref="AE2:AE3"/>
    <mergeCell ref="AF2:AF3"/>
    <mergeCell ref="A1:F1"/>
    <mergeCell ref="J2:V2"/>
    <mergeCell ref="W2:Z2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honeticPr fontId="14" type="noConversion"/>
  <conditionalFormatting sqref="C1:C3 C12">
    <cfRule type="duplicateValues" dxfId="105" priority="22"/>
  </conditionalFormatting>
  <conditionalFormatting sqref="D1:D3 D12">
    <cfRule type="duplicateValues" dxfId="104" priority="36"/>
    <cfRule type="duplicateValues" dxfId="103" priority="37"/>
  </conditionalFormatting>
  <conditionalFormatting sqref="D1:D3 D12:D1048576">
    <cfRule type="duplicateValues" dxfId="102" priority="38"/>
    <cfRule type="duplicateValues" dxfId="101" priority="39"/>
    <cfRule type="duplicateValues" dxfId="100" priority="40"/>
    <cfRule type="duplicateValues" dxfId="99" priority="41"/>
  </conditionalFormatting>
  <conditionalFormatting sqref="D1:D3">
    <cfRule type="duplicateValues" dxfId="98" priority="27"/>
    <cfRule type="duplicateValues" dxfId="97" priority="28"/>
    <cfRule type="duplicateValues" dxfId="96" priority="29"/>
    <cfRule type="duplicateValues" dxfId="95" priority="30"/>
    <cfRule type="duplicateValues" dxfId="94" priority="31"/>
    <cfRule type="duplicateValues" dxfId="93" priority="32"/>
    <cfRule type="duplicateValues" dxfId="92" priority="33"/>
    <cfRule type="duplicateValues" dxfId="91" priority="34"/>
    <cfRule type="duplicateValues" dxfId="90" priority="35"/>
  </conditionalFormatting>
  <conditionalFormatting sqref="D1:D9 D12:D1048576">
    <cfRule type="duplicateValues" dxfId="89" priority="3"/>
    <cfRule type="duplicateValues" dxfId="88" priority="12"/>
  </conditionalFormatting>
  <conditionalFormatting sqref="D2:D3">
    <cfRule type="duplicateValues" dxfId="87" priority="20"/>
    <cfRule type="duplicateValues" dxfId="86" priority="21"/>
    <cfRule type="duplicateValues" dxfId="85" priority="23"/>
    <cfRule type="duplicateValues" dxfId="84" priority="24"/>
    <cfRule type="duplicateValues" dxfId="83" priority="25"/>
    <cfRule type="duplicateValues" dxfId="82" priority="26"/>
  </conditionalFormatting>
  <conditionalFormatting sqref="D10:D11">
    <cfRule type="duplicateValues" dxfId="81" priority="1"/>
    <cfRule type="duplicateValues" dxfId="80" priority="2"/>
  </conditionalFormatting>
  <dataValidations count="1">
    <dataValidation type="list" allowBlank="1" showInputMessage="1" showErrorMessage="1" sqref="F4:F11" xr:uid="{00000000-0002-0000-0700-000000000000}">
      <formula1>#REF!</formula1>
    </dataValidation>
  </dataValidations>
  <printOptions horizontalCentered="1"/>
  <pageMargins left="0.118110236220472" right="0.118110236220472" top="0.74803149606299202" bottom="0.74803149606299202" header="0.31496062992126" footer="0.31496062992126"/>
  <pageSetup paperSize="9" scale="49" orientation="landscape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6月付款计划分析</vt:lpstr>
      <vt:lpstr>6.29方案一</vt:lpstr>
      <vt:lpstr>5.30 (3)</vt:lpstr>
      <vt:lpstr>6月付款计划分析 (2)</vt:lpstr>
      <vt:lpstr>Sheet3</vt:lpstr>
      <vt:lpstr>6.29付款计划</vt:lpstr>
      <vt:lpstr>6.29方案二 (2)</vt:lpstr>
      <vt:lpstr>销售</vt:lpstr>
      <vt:lpstr>'5.30 (3)'!Print_Area</vt:lpstr>
      <vt:lpstr>'6.29方案二 (2)'!Print_Area</vt:lpstr>
      <vt:lpstr>'6.29方案一'!Print_Area</vt:lpstr>
      <vt:lpstr>'6.29付款计划'!Print_Area</vt:lpstr>
      <vt:lpstr>销售!Print_Area</vt:lpstr>
      <vt:lpstr>'5.30 (3)'!Print_Titles</vt:lpstr>
      <vt:lpstr>'6.29方案二 (2)'!Print_Titles</vt:lpstr>
      <vt:lpstr>'6.29方案一'!Print_Titles</vt:lpstr>
      <vt:lpstr>'6.29付款计划'!Print_Titles</vt:lpstr>
      <vt:lpstr>销售!Print_Titles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英格 吴</cp:lastModifiedBy>
  <cp:lastPrinted>2024-06-29T10:11:36Z</cp:lastPrinted>
  <dcterms:created xsi:type="dcterms:W3CDTF">2015-06-05T18:19:00Z</dcterms:created>
  <dcterms:modified xsi:type="dcterms:W3CDTF">2024-06-29T10:51:21Z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7BB16E12DC064E5E99C78651D15FE173_13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